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2210" tabRatio="804" activeTab="1"/>
  </bookViews>
  <sheets>
    <sheet name="Rekapitulace stavby" sheetId="1" r:id="rId1"/>
    <sheet name="SO122 - Elektroinstalace" sheetId="2" r:id="rId2"/>
    <sheet name="SO123 - Vzduchotechnika" sheetId="3" r:id="rId3"/>
    <sheet name="SO222 - Elektroinstalace" sheetId="4" r:id="rId4"/>
    <sheet name="SO223 - Vzduchotechnika" sheetId="5" r:id="rId5"/>
  </sheets>
  <definedNames>
    <definedName name="_xlnm._FilterDatabase" localSheetId="1" hidden="1">'SO122 - Elektroinstalace'!$C$71:$K$142</definedName>
    <definedName name="_xlnm._FilterDatabase" localSheetId="2" hidden="1">'SO123 - Vzduchotechnika'!$C$69:$K$124</definedName>
    <definedName name="_xlnm._FilterDatabase" localSheetId="3" hidden="1">'SO222 - Elektroinstalace'!$C$70:$K$122</definedName>
    <definedName name="_xlnm._FilterDatabase" localSheetId="4" hidden="1">'SO223 - Vzduchotechnika'!$C$66:$K$111</definedName>
    <definedName name="_xlnm.Print_Titles" localSheetId="0">'Rekapitulace stavby'!$26:$26</definedName>
    <definedName name="_xlnm.Print_Titles" localSheetId="1">'SO122 - Elektroinstalace'!$71:$71</definedName>
    <definedName name="_xlnm.Print_Titles" localSheetId="2">'SO123 - Vzduchotechnika'!$69:$69</definedName>
    <definedName name="_xlnm.Print_Titles" localSheetId="3">'SO222 - Elektroinstalace'!$70:$70</definedName>
    <definedName name="_xlnm.Print_Titles" localSheetId="4">'SO223 - Vzduchotechnika'!$66:$66</definedName>
    <definedName name="_xlnm.Print_Area" localSheetId="0">'Rekapitulace stavby'!$D$2:$AO$12,'Rekapitulace stavby'!$C$18:$AQ$34</definedName>
    <definedName name="_xlnm.Print_Area" localSheetId="1">'SO122 - Elektroinstalace'!$C$2:$J$17,'SO122 - Elektroinstalace'!$C$22:$J$49,'SO122 - Elektroinstalace'!$C$55:$K$142</definedName>
    <definedName name="_xlnm.Print_Area" localSheetId="2">'SO123 - Vzduchotechnika'!$C$3:$J$18,'SO123 - Vzduchotechnika'!$C$23:$J$48,'SO123 - Vzduchotechnika'!$C$54:$K$124</definedName>
    <definedName name="_xlnm.Print_Area" localSheetId="3">'SO222 - Elektroinstalace'!$C$3:$J$18,'SO222 - Elektroinstalace'!$C$23:$J$49,'SO222 - Elektroinstalace'!$C$55:$K$122</definedName>
    <definedName name="_xlnm.Print_Area" localSheetId="4">'SO223 - Vzduchotechnika'!$C$3:$J$18,'SO223 - Vzduchotechnika'!$C$23:$J$45,'SO223 - Vzduchotechnika'!$C$51:$K$111</definedName>
  </definedNames>
  <calcPr fullCalcOnLoad="1"/>
</workbook>
</file>

<file path=xl/sharedStrings.xml><?xml version="1.0" encoding="utf-8"?>
<sst xmlns="http://schemas.openxmlformats.org/spreadsheetml/2006/main" count="3506" uniqueCount="691">
  <si>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</si>
  <si>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</si>
  <si>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</si>
  <si>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</si>
  <si>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</si>
  <si>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</si>
  <si>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</si>
  <si>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{488201d6-1d31-4e57-892e-d1497e743f58}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</si>
  <si>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</si>
  <si>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</si>
  <si>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</si>
  <si>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</si>
  <si>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</si>
  <si>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</si>
  <si>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Stavba:</t>
  </si>
  <si>
    <t>Rekonstrukce stoupaček a sociálních zařízení v zázemí budovy Městské knihovny v Praze</t>
  </si>
  <si>
    <t>801 46 12</t>
  </si>
  <si>
    <t>Místo:</t>
  </si>
  <si>
    <t>Mariánské náměstí 1/98, 11001 Praha 1</t>
  </si>
  <si>
    <t>Datum:</t>
  </si>
  <si>
    <t>Zadavatel:</t>
  </si>
  <si>
    <t>IČ:</t>
  </si>
  <si>
    <t/>
  </si>
  <si>
    <t>Hlavní město Praha</t>
  </si>
  <si>
    <t>DIČ:</t>
  </si>
  <si>
    <t>Uchazeč:</t>
  </si>
  <si>
    <t>Projektant: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</si>
  <si>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</si>
  <si>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</si>
  <si>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DPH</t>
  </si>
  <si>
    <t>základní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</si>
  <si>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</si>
  <si>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</si>
  <si>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</si>
  <si>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</si>
  <si>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</si>
  <si>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</si>
  <si>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</si>
  <si>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</si>
  <si>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</si>
  <si>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</si>
  <si>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</si>
  <si>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</si>
  <si>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</si>
  <si>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</si>
  <si>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</si>
  <si>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</si>
  <si>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</si>
  <si>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</si>
  <si>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</si>
  <si>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</si>
  <si>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</si>
  <si>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</si>
  <si>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</si>
  <si>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</si>
  <si>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</si>
  <si>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SO100</t>
  </si>
  <si>
    <t>Zázemí ve skladovém traktu - 1.etapa</t>
  </si>
  <si>
    <t>STA</t>
  </si>
  <si>
    <t>1</t>
  </si>
  <si>
    <t>{d863ee35-0aac-4277-acdb-b3f90a6cb16b}</t>
  </si>
  <si>
    <t>2</t>
  </si>
  <si>
    <t>/</t>
  </si>
  <si>
    <t>Soupis</t>
  </si>
  <si>
    <t>{f3885437-2d34-4a0e-99f2-61dae4b6c60e}</t>
  </si>
  <si>
    <t>3</t>
  </si>
  <si>
    <t>SO122</t>
  </si>
  <si>
    <t>Elektroinstalace</t>
  </si>
  <si>
    <t>{4bf464c2-0294-4128-8e3b-4df405e3c0a4}</t>
  </si>
  <si>
    <t>SO123</t>
  </si>
  <si>
    <t>Vzduchotechnika</t>
  </si>
  <si>
    <t>{65f629b4-9656-4bcf-91c2-dede7944c21a}</t>
  </si>
  <si>
    <t>SO200</t>
  </si>
  <si>
    <t>Sociální zařízení pro veřejnost v půjčovně MK a herecké šatny v 1PP - 2.etapa</t>
  </si>
  <si>
    <t>{13cf7f91-4b3c-4660-aa48-781b7da93dc2}</t>
  </si>
  <si>
    <t>{62aa7155-0feb-46c5-84b0-40a3476b8a5a}</t>
  </si>
  <si>
    <t>4</t>
  </si>
  <si>
    <t>SO222</t>
  </si>
  <si>
    <t>{a4603c42-80bb-4239-9b6a-8e7e1b3f4a85}</t>
  </si>
  <si>
    <t>SO223</t>
  </si>
  <si>
    <t>{154fe52d-4906-4c95-8507-b31433db82c5}</t>
  </si>
  <si>
    <t>1) Krycí list soupisu</t>
  </si>
  <si>
    <t>2) Rekapitulace</t>
  </si>
  <si>
    <t>3) Soupis prací</t>
  </si>
  <si>
    <t>Zpět na list:</t>
  </si>
  <si>
    <t>Rekapitulace stavby</t>
  </si>
  <si>
    <t>m2</t>
  </si>
  <si>
    <t>KRYCÍ LIST SOUPISU</t>
  </si>
  <si>
    <t>Objekt:</t>
  </si>
  <si>
    <t>SO100 - Zázemí ve skladovém traktu - 1.etapa</t>
  </si>
  <si>
    <t>Soupis:</t>
  </si>
  <si>
    <t>m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</si>
  <si>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</si>
  <si>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</si>
  <si>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</si>
  <si>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</si>
  <si>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</si>
  <si>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</si>
  <si>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</si>
  <si>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</si>
  <si>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</si>
  <si>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</si>
  <si>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</si>
  <si>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</si>
  <si>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</si>
  <si>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</si>
  <si>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</si>
  <si>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</si>
  <si>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</si>
  <si>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</si>
  <si>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</si>
  <si>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</si>
  <si>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</si>
  <si>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</si>
  <si>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</si>
  <si>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</si>
  <si>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</si>
  <si>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</si>
  <si>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</si>
  <si>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</si>
  <si>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</si>
  <si>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</si>
  <si>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</si>
  <si>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</si>
  <si>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</si>
  <si>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</si>
  <si>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</si>
  <si>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</si>
  <si>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22</t>
  </si>
  <si>
    <t>23</t>
  </si>
  <si>
    <t>959251111R</t>
  </si>
  <si>
    <t>Provedení sondy a průzkum skutečného provedení napojení odtahů VZT do střešní nástavby a možného propojení s provedenými odtahy VZT ze 7.NP ze sociálních zařízení GHMP</t>
  </si>
  <si>
    <t>soub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</si>
  <si>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</si>
  <si>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</si>
  <si>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</si>
  <si>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</si>
  <si>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</si>
  <si>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</si>
  <si>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</si>
  <si>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</si>
  <si>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</si>
  <si>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</si>
  <si>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</si>
  <si>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</si>
  <si>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</si>
  <si>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</si>
  <si>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</si>
  <si>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</si>
  <si>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</si>
  <si>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</si>
  <si>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</si>
  <si>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</si>
  <si>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</si>
  <si>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</si>
  <si>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</si>
  <si>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</si>
  <si>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</si>
  <si>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</si>
  <si>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</si>
  <si>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</si>
  <si>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P</t>
  </si>
  <si>
    <t>52</t>
  </si>
  <si>
    <t>53</t>
  </si>
  <si>
    <t>54</t>
  </si>
  <si>
    <t>55</t>
  </si>
  <si>
    <t>56</t>
  </si>
  <si>
    <t>57</t>
  </si>
  <si>
    <t>M</t>
  </si>
  <si>
    <t>58</t>
  </si>
  <si>
    <t>59</t>
  </si>
  <si>
    <t>60</t>
  </si>
  <si>
    <t>61</t>
  </si>
  <si>
    <t>62</t>
  </si>
  <si>
    <t>512</t>
  </si>
  <si>
    <t>SO120 - Technická infrastruktura</t>
  </si>
  <si>
    <t>Úroveň 3:</t>
  </si>
  <si>
    <t>Poznámka k položce:
bourání rýh, kapes, otvorů ve zdivu, zazdění rýh a otvorů, zahození rýh, tepelná izolace, začištění omítek</t>
  </si>
  <si>
    <t>Protipožární ucpávky</t>
  </si>
  <si>
    <t>SO122 - Elektroinstalace</t>
  </si>
  <si>
    <t>1. - Svítidla</t>
  </si>
  <si>
    <t>2. - Přístroje</t>
  </si>
  <si>
    <t>3. - Instalační materiál</t>
  </si>
  <si>
    <t>4. - Kabely a vodiče</t>
  </si>
  <si>
    <t>5. - Skříně a rozvaděče</t>
  </si>
  <si>
    <t xml:space="preserve">    5.01 - Rozvodnice RWC</t>
  </si>
  <si>
    <t xml:space="preserve">    5.02 - Rozvodnice RSA</t>
  </si>
  <si>
    <t>6. - Ostatní</t>
  </si>
  <si>
    <t>1.</t>
  </si>
  <si>
    <t>Svítidla</t>
  </si>
  <si>
    <t>1.01</t>
  </si>
  <si>
    <t>LINIOVÉ SVÍTIDLO NAD UMYVADLO l= 600 mm, ozn.A</t>
  </si>
  <si>
    <t>ks</t>
  </si>
  <si>
    <t>1567313246</t>
  </si>
  <si>
    <t>1.02</t>
  </si>
  <si>
    <t>LINIOVÉ SVÍTIDLO SAPHO LED PROFIL NÁSTĚNNÝ</t>
  </si>
  <si>
    <t>743883881</t>
  </si>
  <si>
    <t>1.02.1</t>
  </si>
  <si>
    <t>SAPHO LED pásek voděodolný LDS2096, 12V DC, 9,6 W/m, 600 lm/m denní bílá, ozn.B</t>
  </si>
  <si>
    <t>800221287</t>
  </si>
  <si>
    <t>1.02.2</t>
  </si>
  <si>
    <t>SAPHO LED pásek interiérový LDS3144,12V DC 14,4 W/m, 900 lm/m denní bílá, ozn.C</t>
  </si>
  <si>
    <t>1037460392</t>
  </si>
  <si>
    <t>1.03</t>
  </si>
  <si>
    <t>LINIOVÉ SVÍTIDLO SAPHO LED PROFIL ZAPUŠTĚNÝ</t>
  </si>
  <si>
    <t>1749737645</t>
  </si>
  <si>
    <t>1.03.1</t>
  </si>
  <si>
    <t>SAPHO LED pásek interiérový LDS3144, 12V DC 14,4 W/m, 900 lm/m denní bílá, ozn.C</t>
  </si>
  <si>
    <t>1081823297</t>
  </si>
  <si>
    <t>1.03.2</t>
  </si>
  <si>
    <t>SAPHO LED pásek interiérový LDS3192, 12V DC 19,2 W/m, 1200 lm/m denní bílá, ozn.D</t>
  </si>
  <si>
    <t>-169650254</t>
  </si>
  <si>
    <t>1.04</t>
  </si>
  <si>
    <t>LED stropní přisazené svítidlo se senzorem MW, LED SMD /12W/230V 800lm, 3000 K, ozn.E</t>
  </si>
  <si>
    <t>1402644059</t>
  </si>
  <si>
    <t>1.05</t>
  </si>
  <si>
    <t>LED stropní přisazené svítidlo, LED SMD /12W/230V 800lm, 3000 K, ozn.F</t>
  </si>
  <si>
    <t>60479157</t>
  </si>
  <si>
    <t>1.06</t>
  </si>
  <si>
    <t>LED stropní zapuštěné svítidlo, LED SMD /16W/230V 1 200lm, 3000 K, ozn.H</t>
  </si>
  <si>
    <t>1387884473</t>
  </si>
  <si>
    <t>1.08</t>
  </si>
  <si>
    <t>LED stropní přisazené svítidlo, LED SMD /12W/230V 800lm, 3000 K,  IP44, ozn.M</t>
  </si>
  <si>
    <t>-1269120956</t>
  </si>
  <si>
    <t>1.10</t>
  </si>
  <si>
    <t>Svítidlo přisazené zářivkové 2x18 W, 230 V, ozn.Z</t>
  </si>
  <si>
    <t>1039962334</t>
  </si>
  <si>
    <t>1.11</t>
  </si>
  <si>
    <t>LED driver LDR 120  230/12 V,120 W</t>
  </si>
  <si>
    <t>-1529455509</t>
  </si>
  <si>
    <t>1.12</t>
  </si>
  <si>
    <t>LED driver LDR 160  230/12 V, 60 W</t>
  </si>
  <si>
    <t>160424313</t>
  </si>
  <si>
    <t>1.13</t>
  </si>
  <si>
    <t>LED driver LDR 124  230/12 V, 24 W</t>
  </si>
  <si>
    <t>-1470214020</t>
  </si>
  <si>
    <t>2.</t>
  </si>
  <si>
    <t>Přístroje</t>
  </si>
  <si>
    <t>2.01</t>
  </si>
  <si>
    <t>Zásuvka jednoduchá pod omítku 16A/230V, IP20</t>
  </si>
  <si>
    <t>-1549661408</t>
  </si>
  <si>
    <t>2.02</t>
  </si>
  <si>
    <t>Spínač tlačítko pod omítku se signalizací chodu 230V, 10A, ř. 0/1 sig.</t>
  </si>
  <si>
    <t>526547050</t>
  </si>
  <si>
    <t>2.03</t>
  </si>
  <si>
    <t>Vypínač jednopólový pod omítku 230V, 10A, ř. 1/1</t>
  </si>
  <si>
    <t>-197260313</t>
  </si>
  <si>
    <t>2.04</t>
  </si>
  <si>
    <t>Přepínač seriový pod omítku  230 V ,10 A , ř. 5/1</t>
  </si>
  <si>
    <t>-1069388145</t>
  </si>
  <si>
    <t>2.05</t>
  </si>
  <si>
    <t>Přepínač střídavý pod omítku  230 V ,10 A  ř. 6/1</t>
  </si>
  <si>
    <t>82137306</t>
  </si>
  <si>
    <t>2.06</t>
  </si>
  <si>
    <t>Přepínač střídavý dvojitý pod omítku  230 V ,10 A  ř. 6/2</t>
  </si>
  <si>
    <t>-505303990</t>
  </si>
  <si>
    <t>2.06.1</t>
  </si>
  <si>
    <t>Přepínač křížový dvojitý pod omítku  230 V ,10 A  ř. 7/2</t>
  </si>
  <si>
    <t>106818648</t>
  </si>
  <si>
    <t>2.05.1</t>
  </si>
  <si>
    <t>Infrapasivní spínač 270° , 230 V , 4 A</t>
  </si>
  <si>
    <t>-827495520</t>
  </si>
  <si>
    <t>2.07</t>
  </si>
  <si>
    <t>Sada pro nouzovou signalizaci ABB č.3280B-C10001 B</t>
  </si>
  <si>
    <t>831799423</t>
  </si>
  <si>
    <t>3.</t>
  </si>
  <si>
    <t>Instalační materiál</t>
  </si>
  <si>
    <t>3.01</t>
  </si>
  <si>
    <t>Krabice přístrojová pod omítku</t>
  </si>
  <si>
    <t>925437558</t>
  </si>
  <si>
    <t>3.02</t>
  </si>
  <si>
    <t>Krabice rozbočovací pod omítku, se svorkovnicí</t>
  </si>
  <si>
    <t>116894322</t>
  </si>
  <si>
    <t>3.03</t>
  </si>
  <si>
    <t>Krabice zapuštěná pro zdroje LED svítidel</t>
  </si>
  <si>
    <t>-2066436837</t>
  </si>
  <si>
    <t>3.04</t>
  </si>
  <si>
    <t>WAGO svorky</t>
  </si>
  <si>
    <t>-765812275</t>
  </si>
  <si>
    <t>4.</t>
  </si>
  <si>
    <t>Kabely a vodiče</t>
  </si>
  <si>
    <t>4.01</t>
  </si>
  <si>
    <t>kabel CYKY  J 3x1,5</t>
  </si>
  <si>
    <t>-1492683886</t>
  </si>
  <si>
    <t>4.02</t>
  </si>
  <si>
    <t>kabel CYKY O 3x1,5</t>
  </si>
  <si>
    <t>536852222</t>
  </si>
  <si>
    <t>4.03</t>
  </si>
  <si>
    <t>kabel CYKY  J 5x1,5</t>
  </si>
  <si>
    <t>1279662992</t>
  </si>
  <si>
    <t>4.04</t>
  </si>
  <si>
    <t>kabel CYKY O 5x1,5</t>
  </si>
  <si>
    <t>677316084</t>
  </si>
  <si>
    <t>4.05</t>
  </si>
  <si>
    <t>kabel CYKY J  3x2,5</t>
  </si>
  <si>
    <t>-117045889</t>
  </si>
  <si>
    <t>4.06</t>
  </si>
  <si>
    <t>kabel CYKY J  5x6</t>
  </si>
  <si>
    <t>-415459184</t>
  </si>
  <si>
    <t>4.07</t>
  </si>
  <si>
    <t>vodič CYY 6</t>
  </si>
  <si>
    <t>80991002</t>
  </si>
  <si>
    <t>4.07.1</t>
  </si>
  <si>
    <t>kabel JYSTY 5x0,8</t>
  </si>
  <si>
    <t>-589479649</t>
  </si>
  <si>
    <t>4.08</t>
  </si>
  <si>
    <t>Celkem podružný materiál odd.1-4</t>
  </si>
  <si>
    <t>%</t>
  </si>
  <si>
    <t>-525100617</t>
  </si>
  <si>
    <t>5.</t>
  </si>
  <si>
    <t>Skříně a rozvaděče</t>
  </si>
  <si>
    <t>5.01</t>
  </si>
  <si>
    <t>Rozvodnice RWC</t>
  </si>
  <si>
    <t>5.01.01</t>
  </si>
  <si>
    <t>plastová rozvodnice nástěnná</t>
  </si>
  <si>
    <t>-1294699552</t>
  </si>
  <si>
    <t>5.01.02</t>
  </si>
  <si>
    <t>Chránič  400V/4/40, 0,03A</t>
  </si>
  <si>
    <t xml:space="preserve">ks </t>
  </si>
  <si>
    <t>320985658</t>
  </si>
  <si>
    <t>5.01.03</t>
  </si>
  <si>
    <t>Jednofázový jistič 230/1/10A</t>
  </si>
  <si>
    <t>1825856973</t>
  </si>
  <si>
    <t>5.01.04</t>
  </si>
  <si>
    <t>Jednofázový jistič 230/1/16A</t>
  </si>
  <si>
    <t>-1197690430</t>
  </si>
  <si>
    <t>5.01.05</t>
  </si>
  <si>
    <t>Taktovací časové relé MCR-TK-001-UNI 43243</t>
  </si>
  <si>
    <t>-1849689040</t>
  </si>
  <si>
    <t>5.01.06</t>
  </si>
  <si>
    <t>Svorky</t>
  </si>
  <si>
    <t>-678943771</t>
  </si>
  <si>
    <t>5.01.07</t>
  </si>
  <si>
    <t>přípojnice L  40A trojfázová</t>
  </si>
  <si>
    <t>-1310891416</t>
  </si>
  <si>
    <t>5.01.08</t>
  </si>
  <si>
    <t>Přípojnice PE</t>
  </si>
  <si>
    <t>2002470479</t>
  </si>
  <si>
    <t>5.01.09</t>
  </si>
  <si>
    <t>Přípojnice N</t>
  </si>
  <si>
    <t>-145353133</t>
  </si>
  <si>
    <t>5.01.10</t>
  </si>
  <si>
    <t>Podružný materiál</t>
  </si>
  <si>
    <t>-1499649935</t>
  </si>
  <si>
    <t>5.02</t>
  </si>
  <si>
    <t>Rozvodnice RSA</t>
  </si>
  <si>
    <t>5.02.01</t>
  </si>
  <si>
    <t>-1666557995</t>
  </si>
  <si>
    <t>5.02.02</t>
  </si>
  <si>
    <t>49015135</t>
  </si>
  <si>
    <t>5.02.03</t>
  </si>
  <si>
    <t>-453779154</t>
  </si>
  <si>
    <t>5.02.04</t>
  </si>
  <si>
    <t>282144646</t>
  </si>
  <si>
    <t>5.02.05</t>
  </si>
  <si>
    <t>-148301117</t>
  </si>
  <si>
    <t>5.02.06</t>
  </si>
  <si>
    <t>1350698695</t>
  </si>
  <si>
    <t>5.02.07</t>
  </si>
  <si>
    <t>-1306584676</t>
  </si>
  <si>
    <t>5.02.08</t>
  </si>
  <si>
    <t>-2032388764</t>
  </si>
  <si>
    <t>5.02.09</t>
  </si>
  <si>
    <t>-1794189537</t>
  </si>
  <si>
    <t>5.02.10</t>
  </si>
  <si>
    <t>1706438899</t>
  </si>
  <si>
    <t>6.</t>
  </si>
  <si>
    <t>Ostatní</t>
  </si>
  <si>
    <t>6.01</t>
  </si>
  <si>
    <t>Demontáže</t>
  </si>
  <si>
    <t>hod.</t>
  </si>
  <si>
    <t>1933333509</t>
  </si>
  <si>
    <t>6.02</t>
  </si>
  <si>
    <t>Odvoz demontovaného materiálu</t>
  </si>
  <si>
    <t>auto</t>
  </si>
  <si>
    <t>1315678124</t>
  </si>
  <si>
    <t>6.03</t>
  </si>
  <si>
    <t>Poplatky za uložení suti a bouraného materiálu</t>
  </si>
  <si>
    <t>1192758047</t>
  </si>
  <si>
    <t>6.04</t>
  </si>
  <si>
    <t>Zednické přípomoce - bourací práce (rýhy, otvory), zazdívky, zahození</t>
  </si>
  <si>
    <t>242508362</t>
  </si>
  <si>
    <t>6.05</t>
  </si>
  <si>
    <t>1519252030</t>
  </si>
  <si>
    <t>SO123 - Vzduchotechnika</t>
  </si>
  <si>
    <t>1 - Demontáže</t>
  </si>
  <si>
    <t>2 - Zařízení č.1 - Odvětrání sociálních zařízení</t>
  </si>
  <si>
    <t xml:space="preserve">    21 - Odvod</t>
  </si>
  <si>
    <t>3 - Zařízení č.2 - Odvod z kuchyněk</t>
  </si>
  <si>
    <t xml:space="preserve">    31 - Odvod</t>
  </si>
  <si>
    <t>4 - SPOLEČNÉ  POLOŽKY</t>
  </si>
  <si>
    <t>10101</t>
  </si>
  <si>
    <t>Demontáže částí stávajících rozvodů a prvků VZT vč. odvozu a ekologické likvidace (70 hodin)</t>
  </si>
  <si>
    <t>soubor</t>
  </si>
  <si>
    <t>1977231240</t>
  </si>
  <si>
    <t>Zařízení č.1 - Odvětrání sociálních zařízení</t>
  </si>
  <si>
    <t>Odvod</t>
  </si>
  <si>
    <t>21101</t>
  </si>
  <si>
    <t>Napojení nových rozvodů na stávající VZT potrubí</t>
  </si>
  <si>
    <t>948308840</t>
  </si>
  <si>
    <t>21102</t>
  </si>
  <si>
    <t>Zaslepení přívodního potrubí ve 3.NP</t>
  </si>
  <si>
    <t>-1010581584</t>
  </si>
  <si>
    <t>21103</t>
  </si>
  <si>
    <t>1.01 - Štěrbinový ventilátor SILENT ECO U 100Z IP X5, Vo=90 m3/hod, p=100 Pa, Pel=27,3 W / 230 V</t>
  </si>
  <si>
    <t>-1451983494</t>
  </si>
  <si>
    <t>21104</t>
  </si>
  <si>
    <t>+ doběhový spínač ZN 715</t>
  </si>
  <si>
    <t>1270177780</t>
  </si>
  <si>
    <t>21105</t>
  </si>
  <si>
    <t>1.02 - Štěrbinový ventilátor SILENT ECO U 60Z IP X5, Vo = 50 až 60 m3/hod, p = 175 až 225 Pa, Pel = 11,2 W / 230 V</t>
  </si>
  <si>
    <t>-430020076</t>
  </si>
  <si>
    <t>21106</t>
  </si>
  <si>
    <t>1237398069</t>
  </si>
  <si>
    <t>21107</t>
  </si>
  <si>
    <t>1.03 - Ventilátor TD 1000/200 SILENT T IP 44 s nastavitelným doběhem, Vo = 650 m3/hod, p = 250 Pa, Pel = 130 W / 230 V / 0,55 A</t>
  </si>
  <si>
    <t>790695749</t>
  </si>
  <si>
    <t>21108</t>
  </si>
  <si>
    <t>vč. pružné spony pro připojení na VZT rozvody</t>
  </si>
  <si>
    <t>-2097759280</t>
  </si>
  <si>
    <t>21109</t>
  </si>
  <si>
    <t>+ klapka s vývodem pro servopohon DN 200</t>
  </si>
  <si>
    <t>-570186633</t>
  </si>
  <si>
    <t>21110</t>
  </si>
  <si>
    <t>+ servopohon na 230 V - servopohon s havarijní funkcí</t>
  </si>
  <si>
    <t>2120186646</t>
  </si>
  <si>
    <t>21111</t>
  </si>
  <si>
    <t>1.06 - Ventilátor TD 500/160 SILENT T IP 44 s nastavitelným doběhem, Vo = 250 m3/hod, p = 175 Pa, Pel = 59 W / 230 V / 0,26 A</t>
  </si>
  <si>
    <t>793521746</t>
  </si>
  <si>
    <t>21112</t>
  </si>
  <si>
    <t>-472340252</t>
  </si>
  <si>
    <t>21113</t>
  </si>
  <si>
    <t>+ klapka s vývodem pro servopohon DN 160</t>
  </si>
  <si>
    <t>2034491483</t>
  </si>
  <si>
    <t>21114</t>
  </si>
  <si>
    <t>-547219047</t>
  </si>
  <si>
    <t>21115</t>
  </si>
  <si>
    <t>1.08 - Tlumič hluku buňkový 250 x 250 - 1000</t>
  </si>
  <si>
    <t>-956258967</t>
  </si>
  <si>
    <t>21116</t>
  </si>
  <si>
    <t>1.09 - Potrubní výdechový kus s vloženým pletivem DN315</t>
  </si>
  <si>
    <t>2006834193</t>
  </si>
  <si>
    <t>21117</t>
  </si>
  <si>
    <t>1.10 - Odvodní talířový ventil KK 160 vč. montážního kroužku</t>
  </si>
  <si>
    <t>789230045</t>
  </si>
  <si>
    <t>21118</t>
  </si>
  <si>
    <t>1.11 - Odvodní talířový ventil KK 125 vč. montážního kroužku</t>
  </si>
  <si>
    <t>721008651</t>
  </si>
  <si>
    <t>21119</t>
  </si>
  <si>
    <t>1.12 - Ohebná hadice SONOFLEX MO 203</t>
  </si>
  <si>
    <t>bm</t>
  </si>
  <si>
    <t>-677857339</t>
  </si>
  <si>
    <t>21120</t>
  </si>
  <si>
    <t>1.13 - Ohebná hadice SONOFLEX MO 160</t>
  </si>
  <si>
    <t>557145399</t>
  </si>
  <si>
    <t>21121</t>
  </si>
  <si>
    <t>1.14 - Ohebná hadice SONOFLEX MO 127</t>
  </si>
  <si>
    <t>652990541</t>
  </si>
  <si>
    <t>21122</t>
  </si>
  <si>
    <t>1.15 - Potrubní výdechový kus s vloženým pletivem 200x200/250x200</t>
  </si>
  <si>
    <t>-1745627132</t>
  </si>
  <si>
    <t>21123</t>
  </si>
  <si>
    <t>1.17 - Požární stěnový uzávěr vel. 200 x 615, provedení.11 s ručním a termickým spouštěním, Osazení do stěny dle požadavků pro tento prve</t>
  </si>
  <si>
    <t>-156367007</t>
  </si>
  <si>
    <t>21124</t>
  </si>
  <si>
    <t>1.18 - Požární stěnový uzávěr vel. 200 x 315, provedení.11 s ručním a termickým spouštěním, Osazení do stěny dle požadavků pro tento prve</t>
  </si>
  <si>
    <t>-727618674</t>
  </si>
  <si>
    <t>21125</t>
  </si>
  <si>
    <t>1.20 - Čtyřhranné potrubí z pozink. plechu sk I, třída těsnosti III, tmeleno silikonem</t>
  </si>
  <si>
    <t>240374258</t>
  </si>
  <si>
    <t>21126</t>
  </si>
  <si>
    <t>1.30 - Kruhové potrubí SPIRO SAFE do DN 200, (65% tvarovek)</t>
  </si>
  <si>
    <t>-1015005854</t>
  </si>
  <si>
    <t>21127</t>
  </si>
  <si>
    <t>Tepelná izolace (výdech vzduchu od klapky k fasádě v 1.NP)</t>
  </si>
  <si>
    <t>-1473598657</t>
  </si>
  <si>
    <t>Zařízení č.2 - Odvod z kuchyněk</t>
  </si>
  <si>
    <t>31101</t>
  </si>
  <si>
    <t>-1131665965</t>
  </si>
  <si>
    <t>31102</t>
  </si>
  <si>
    <t>2.01 - Štěrbinový ventilátor SILENT ECO U 100Z IP X5, Vo=80 m3/hod, p=150 Pa, Pel=27,3 W / 230 V</t>
  </si>
  <si>
    <t>1037032798</t>
  </si>
  <si>
    <t>31103</t>
  </si>
  <si>
    <t>1932648093</t>
  </si>
  <si>
    <t>31104</t>
  </si>
  <si>
    <t>2.20 - Kruhové potrubí SPIRO SAFE do DN 150, (80% tvarovek)</t>
  </si>
  <si>
    <t>-832920498</t>
  </si>
  <si>
    <t>SPOLEČNÉ  POLOŽKY</t>
  </si>
  <si>
    <t>40101</t>
  </si>
  <si>
    <t>Požární ucpávky - max. 10 ks, Realizace požárních ucpávek kolem VZT rozvodů, požární odolnost dle stavební konstrukce - maximálně 90 minut, vč. zpracování dokladové části na realizované požární ucpávky</t>
  </si>
  <si>
    <t>-1836387299</t>
  </si>
  <si>
    <t>40102</t>
  </si>
  <si>
    <t>Dotěsnění prostupů VZT rozvodů stavebními konstrukcemi, Dotěsnění prostupů po montáži VZT rozvodů ve stěnách konstrukcích provede dodavatel VZT pomocí minerální vaty a stavba zajistí začištění prostupu</t>
  </si>
  <si>
    <t>1473587109</t>
  </si>
  <si>
    <t>40103</t>
  </si>
  <si>
    <t>Montážní, spojovací, těsnící a závěsový materiál vč. Materiálu, pro eliminaci přenosu vibrací do stav. konstrukcí</t>
  </si>
  <si>
    <t>-1437405559</t>
  </si>
  <si>
    <t>40104</t>
  </si>
  <si>
    <t>Popisy zařízení</t>
  </si>
  <si>
    <t>-816273722</t>
  </si>
  <si>
    <t>40105</t>
  </si>
  <si>
    <t>Zprovoznění a komplexní vyzkoušení zařízení</t>
  </si>
  <si>
    <t>1346062216</t>
  </si>
  <si>
    <t>40106</t>
  </si>
  <si>
    <t>Proměření a zaregulování výkonnostních parametrů VZT zařízení vč. vypracování protokolu</t>
  </si>
  <si>
    <t>-1503238805</t>
  </si>
  <si>
    <t>40107</t>
  </si>
  <si>
    <t>Měření hlučnosti VZT zařízení vč. vypracování protokolu</t>
  </si>
  <si>
    <t>2069247894</t>
  </si>
  <si>
    <t>40108</t>
  </si>
  <si>
    <t>Výrobní dokumentace - úpravy realizační PD s ohledem na skutečnosti zjištěné při realizaci</t>
  </si>
  <si>
    <t>-1677348009</t>
  </si>
  <si>
    <t>40109</t>
  </si>
  <si>
    <t>Dodavatelská dokumentace , protokoly, atesty, revizní zprávy</t>
  </si>
  <si>
    <t>-918231202</t>
  </si>
  <si>
    <t>40110</t>
  </si>
  <si>
    <t>Zaškolení obsluhy</t>
  </si>
  <si>
    <t>-519818221</t>
  </si>
  <si>
    <t>40111</t>
  </si>
  <si>
    <t>Doprava</t>
  </si>
  <si>
    <t>1972168545</t>
  </si>
  <si>
    <t>40112</t>
  </si>
  <si>
    <t>Lešení (mobilní do výšky 4 m)</t>
  </si>
  <si>
    <t>-554652848</t>
  </si>
  <si>
    <t>-1048164627</t>
  </si>
  <si>
    <t>Poznámka k položce:
práce a dodávky profese VZT</t>
  </si>
  <si>
    <t>959251112R</t>
  </si>
  <si>
    <t>Zednické výpomoce</t>
  </si>
  <si>
    <t>902818705</t>
  </si>
  <si>
    <t>SO200 - Sociální zařízení pro veřejnost v půjčovně MK a herecké šatny v 1PP - 2.etapa</t>
  </si>
  <si>
    <t>SO220 - Technická infrastruktura</t>
  </si>
  <si>
    <t>SO222 - Elektroinstalace</t>
  </si>
  <si>
    <t xml:space="preserve">    5.01 - Rozvodnice RSA</t>
  </si>
  <si>
    <t>1.01.1</t>
  </si>
  <si>
    <t>LINIOVÉ SVÍTIDLO NAD UMYVADLO l= 600 mm</t>
  </si>
  <si>
    <t>-300017976</t>
  </si>
  <si>
    <t>-492930837</t>
  </si>
  <si>
    <t>1.02.1.1</t>
  </si>
  <si>
    <t>-1926457099</t>
  </si>
  <si>
    <t>536469191</t>
  </si>
  <si>
    <t>938421735</t>
  </si>
  <si>
    <t>1.03.2.1</t>
  </si>
  <si>
    <t>SAPHO LED pásek interiérový LDS3096, 12V DC 9,6 W/m, 600 lm/m denní bílá, ozn.G</t>
  </si>
  <si>
    <t>567782861</t>
  </si>
  <si>
    <t>1.04.1</t>
  </si>
  <si>
    <t>-1731374381</t>
  </si>
  <si>
    <t>1.05.1</t>
  </si>
  <si>
    <t>LED stropní zapuštěné svítidlo, LED SMD /12W/230V 800lm, 3000 K, ozn.L</t>
  </si>
  <si>
    <t>1328939143</t>
  </si>
  <si>
    <t>1.06.1</t>
  </si>
  <si>
    <t>Svítidlo nouzové - označení směru úniku, ozn.N</t>
  </si>
  <si>
    <t>2104244004</t>
  </si>
  <si>
    <t>1.07</t>
  </si>
  <si>
    <t>692761593</t>
  </si>
  <si>
    <t>1.08.1</t>
  </si>
  <si>
    <t>1089506636</t>
  </si>
  <si>
    <t>-1142278917</t>
  </si>
  <si>
    <t>1899462053</t>
  </si>
  <si>
    <t>2111704076</t>
  </si>
  <si>
    <t>2.04.1</t>
  </si>
  <si>
    <t>-372274910</t>
  </si>
  <si>
    <t>-2027193592</t>
  </si>
  <si>
    <t>-24283701</t>
  </si>
  <si>
    <t>-2004881579</t>
  </si>
  <si>
    <t>571243809</t>
  </si>
  <si>
    <t>389781971</t>
  </si>
  <si>
    <t>1008907324</t>
  </si>
  <si>
    <t>37356972</t>
  </si>
  <si>
    <t>1878183331</t>
  </si>
  <si>
    <t>-2116379660</t>
  </si>
  <si>
    <t>1648821330</t>
  </si>
  <si>
    <t>4.06.1</t>
  </si>
  <si>
    <t>74999646</t>
  </si>
  <si>
    <t>4.06.2</t>
  </si>
  <si>
    <t>-1946991906</t>
  </si>
  <si>
    <t>1129250714</t>
  </si>
  <si>
    <t>5.01.01.1</t>
  </si>
  <si>
    <t>898026678</t>
  </si>
  <si>
    <t>5.01.02.1</t>
  </si>
  <si>
    <t>1729883716</t>
  </si>
  <si>
    <t>5.01.03.1</t>
  </si>
  <si>
    <t>-1664379215</t>
  </si>
  <si>
    <t>45010256</t>
  </si>
  <si>
    <t>471894793</t>
  </si>
  <si>
    <t>-1785204141</t>
  </si>
  <si>
    <t>930714597</t>
  </si>
  <si>
    <t>-1511567195</t>
  </si>
  <si>
    <t>-2131891641</t>
  </si>
  <si>
    <t>5.01.10.1</t>
  </si>
  <si>
    <t>Podružný materiál  %</t>
  </si>
  <si>
    <t>805587707</t>
  </si>
  <si>
    <t>-662532204</t>
  </si>
  <si>
    <t>-889665092</t>
  </si>
  <si>
    <t>6.03.1</t>
  </si>
  <si>
    <t>2103010153</t>
  </si>
  <si>
    <t>6.04.1</t>
  </si>
  <si>
    <t>1052376487</t>
  </si>
  <si>
    <t>6.05.1</t>
  </si>
  <si>
    <t>1693464682</t>
  </si>
  <si>
    <t>6.06</t>
  </si>
  <si>
    <t>Odpojení demontáž, zpětná montáž, zapojení a revize stávajících čidel EPS v 1.PP v hereckých šatnách</t>
  </si>
  <si>
    <t>1846651902</t>
  </si>
  <si>
    <t>SO223 - Vzduchotechnika</t>
  </si>
  <si>
    <t>3 - SPOLEČNÉ  POLOŽKY</t>
  </si>
  <si>
    <t>10201</t>
  </si>
  <si>
    <t>Demontáže částí stávajících rozvodů a prvků VZT vč. odvozu a ekologické likvidace (40 hodin)</t>
  </si>
  <si>
    <t>1420727886</t>
  </si>
  <si>
    <t>21201</t>
  </si>
  <si>
    <t>311678090</t>
  </si>
  <si>
    <t>21202</t>
  </si>
  <si>
    <t>1.04 - Ventilátor TD 800/200 SILENT T IP 44 s nastavitelným doběhem, Vo = 350 m3/hod, p = 230 Pa, Pel = 102 W / 230 V / 0,5 A</t>
  </si>
  <si>
    <t>-1072466137</t>
  </si>
  <si>
    <t>21203</t>
  </si>
  <si>
    <t>-1712733220</t>
  </si>
  <si>
    <t>21204</t>
  </si>
  <si>
    <t>1151114360</t>
  </si>
  <si>
    <t>21205</t>
  </si>
  <si>
    <t>228683895</t>
  </si>
  <si>
    <t>21206</t>
  </si>
  <si>
    <t>1.05 - Ventilátor TD 800/200 SILENT T IP 44 s nastavitelným doběhem, Vo = 300 m3/hod, p = 240 Pa, Pel = 102 W / 230 V / 0,5 A</t>
  </si>
  <si>
    <t>-1186063703</t>
  </si>
  <si>
    <t>21207</t>
  </si>
  <si>
    <t>-1521182570</t>
  </si>
  <si>
    <t>21208</t>
  </si>
  <si>
    <t>1952438849</t>
  </si>
  <si>
    <t>21209</t>
  </si>
  <si>
    <t>-1601107186</t>
  </si>
  <si>
    <t>21210</t>
  </si>
  <si>
    <t>-1258029501</t>
  </si>
  <si>
    <t>21211</t>
  </si>
  <si>
    <t>-836747022</t>
  </si>
  <si>
    <t>21212</t>
  </si>
  <si>
    <t>-1510568026</t>
  </si>
  <si>
    <t>21213</t>
  </si>
  <si>
    <t>1516226936</t>
  </si>
  <si>
    <t>21214</t>
  </si>
  <si>
    <t>1.07 - Ventilátor TD 500/160 SILENT T IP 44 s nastavitelným doběhem, Vo = 200 m3/hod, p = 175 Pa, Pel = 59 W / 230 V / 0,26 A</t>
  </si>
  <si>
    <t>-338419232</t>
  </si>
  <si>
    <t>21215</t>
  </si>
  <si>
    <t>-114092699</t>
  </si>
  <si>
    <t>21216</t>
  </si>
  <si>
    <t>-1649500964</t>
  </si>
  <si>
    <t>21217</t>
  </si>
  <si>
    <t>1343096531</t>
  </si>
  <si>
    <t>21218</t>
  </si>
  <si>
    <t>-387309312</t>
  </si>
  <si>
    <t>21219</t>
  </si>
  <si>
    <t>-176182957</t>
  </si>
  <si>
    <t>21220</t>
  </si>
  <si>
    <t>993193587</t>
  </si>
  <si>
    <t>21221</t>
  </si>
  <si>
    <t>42903296</t>
  </si>
  <si>
    <t>21222</t>
  </si>
  <si>
    <t>-908153702</t>
  </si>
  <si>
    <t>21223</t>
  </si>
  <si>
    <t>1.16 - Mřížka na potrubí s pletivem rozměr 250 x 200 mm</t>
  </si>
  <si>
    <t>-1936945490</t>
  </si>
  <si>
    <t>21224</t>
  </si>
  <si>
    <t>1224189700</t>
  </si>
  <si>
    <t>21225</t>
  </si>
  <si>
    <t>1.30 - Kruhové potrubí SPIRO SAFE do DN 160, (65% tvarovek)</t>
  </si>
  <si>
    <t>-657208051</t>
  </si>
  <si>
    <t>21226</t>
  </si>
  <si>
    <t>Tepelná izolace (výdechy vzduchu od klapek k fasádě v 1.PP)</t>
  </si>
  <si>
    <t>-1614608837</t>
  </si>
  <si>
    <t>30201</t>
  </si>
  <si>
    <t>Dotěsnění prostupů VZT rozvodů stavebními konstrukcemi, Dotěsnění prostupů po montáži VZT rozvodů ve stěnách a konstrukcích provede dodavatel VZT pomocí minerální vaty a stavba zajistí začištění prostupu</t>
  </si>
  <si>
    <t>-1369522674</t>
  </si>
  <si>
    <t>30202</t>
  </si>
  <si>
    <t>Montážní, spojovací, těsnící a závěsový materiál vč. materiálu , pro eliminaci přenosu vibrací do stav. Konstrukcí</t>
  </si>
  <si>
    <t>-948322483</t>
  </si>
  <si>
    <t>30203</t>
  </si>
  <si>
    <t>-1577484735</t>
  </si>
  <si>
    <t>30204</t>
  </si>
  <si>
    <t>941241066</t>
  </si>
  <si>
    <t>30205</t>
  </si>
  <si>
    <t>-973815228</t>
  </si>
  <si>
    <t>30206</t>
  </si>
  <si>
    <t>-740679871</t>
  </si>
  <si>
    <t>30207</t>
  </si>
  <si>
    <t>-1232957695</t>
  </si>
  <si>
    <t>30208</t>
  </si>
  <si>
    <t>Dodavatelská dokumentace, protokoly, atesty, revizní zprávy</t>
  </si>
  <si>
    <t>-499537801</t>
  </si>
  <si>
    <t>30209</t>
  </si>
  <si>
    <t>1883032261</t>
  </si>
  <si>
    <t>30210</t>
  </si>
  <si>
    <t>1492756017</t>
  </si>
  <si>
    <t>30211</t>
  </si>
  <si>
    <t>-1422959956</t>
  </si>
  <si>
    <t>1431648336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</si>
</sst>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2">
    <font>
      <sz val="8"/>
      <name val="Trebuchet MS"/>
      <family val="2"/>
    </font>
    <font>
      <sz val="10"/>
      <color indexed="8"/>
      <name val="Arial"/>
      <family val="2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0"/>
      <name val="Trebuchet MS"/>
      <family val="0"/>
    </font>
    <font>
      <b/>
      <sz val="16"/>
      <name val="Trebuchet MS"/>
      <family val="0"/>
    </font>
    <font>
      <b/>
      <sz val="9"/>
      <name val="Trebuchet MS"/>
      <family val="0"/>
    </font>
    <font>
      <sz val="12"/>
      <name val="Trebuchet MS"/>
      <family val="0"/>
    </font>
    <font>
      <b/>
      <sz val="11"/>
      <name val="Trebuchet MS"/>
      <family val="0"/>
    </font>
    <font>
      <b/>
      <sz val="8"/>
      <name val="Trebuchet MS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0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color indexed="55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8"/>
      <color indexed="12"/>
      <name val="Wingdings 2"/>
      <family val="0"/>
    </font>
    <font>
      <sz val="10"/>
      <color indexed="55"/>
      <name val="Trebuchet MS"/>
      <family val="0"/>
    </font>
    <font>
      <sz val="10"/>
      <color indexed="12"/>
      <name val="Trebuchet MS"/>
      <family val="0"/>
    </font>
    <font>
      <sz val="8"/>
      <color indexed="16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0"/>
      <color indexed="56"/>
      <name val="Trebuchet MS"/>
      <family val="0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0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sz val="9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18"/>
      <color theme="10"/>
      <name val="Wingdings 2"/>
      <family val="0"/>
    </font>
    <font>
      <sz val="10"/>
      <color rgb="FF969696"/>
      <name val="Trebuchet MS"/>
      <family val="0"/>
    </font>
    <font>
      <sz val="10"/>
      <color theme="1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sz val="8"/>
      <color rgb="FF969696"/>
      <name val="Trebuchet MS"/>
      <family val="0"/>
    </font>
    <font>
      <sz val="7"/>
      <color rgb="FF969696"/>
      <name val="Trebuchet MS"/>
      <family val="0"/>
    </font>
    <font>
      <i/>
      <sz val="7"/>
      <color rgb="FF969696"/>
      <name val="Trebuchet MS"/>
      <family val="0"/>
    </font>
    <font>
      <i/>
      <sz val="8"/>
      <color rgb="FF0000FF"/>
      <name val="Trebuchet MS"/>
      <family val="0"/>
    </font>
    <font>
      <b/>
      <sz val="10"/>
      <color rgb="FF003366"/>
      <name val="Trebuchet M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2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73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vertical="center"/>
      <protection/>
    </xf>
    <xf numFmtId="0" fontId="54" fillId="33" borderId="0" xfId="36" applyFill="1" applyAlignment="1">
      <alignment/>
    </xf>
    <xf numFmtId="0" fontId="0" fillId="33" borderId="0" xfId="0" applyFill="1" applyAlignment="1">
      <alignment/>
    </xf>
    <xf numFmtId="0" fontId="72" fillId="33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75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76" fillId="0" borderId="23" xfId="0" applyFont="1" applyBorder="1" applyAlignment="1" applyProtection="1">
      <alignment horizontal="center" vertical="center" wrapText="1"/>
      <protection/>
    </xf>
    <xf numFmtId="0" fontId="76" fillId="0" borderId="24" xfId="0" applyFont="1" applyBorder="1" applyAlignment="1" applyProtection="1">
      <alignment horizontal="center" vertical="center" wrapText="1"/>
      <protection/>
    </xf>
    <xf numFmtId="0" fontId="76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horizontal="left" vertical="center"/>
      <protection/>
    </xf>
    <xf numFmtId="0" fontId="7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78" fillId="0" borderId="27" xfId="0" applyNumberFormat="1" applyFont="1" applyBorder="1" applyAlignment="1" applyProtection="1">
      <alignment vertical="center"/>
      <protection/>
    </xf>
    <xf numFmtId="4" fontId="78" fillId="0" borderId="0" xfId="0" applyNumberFormat="1" applyFont="1" applyBorder="1" applyAlignment="1" applyProtection="1">
      <alignment vertical="center"/>
      <protection/>
    </xf>
    <xf numFmtId="166" fontId="78" fillId="0" borderId="0" xfId="0" applyNumberFormat="1" applyFont="1" applyBorder="1" applyAlignment="1" applyProtection="1">
      <alignment vertical="center"/>
      <protection/>
    </xf>
    <xf numFmtId="4" fontId="78" fillId="0" borderId="2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4" fontId="81" fillId="0" borderId="27" xfId="0" applyNumberFormat="1" applyFont="1" applyBorder="1" applyAlignment="1" applyProtection="1">
      <alignment vertical="center"/>
      <protection/>
    </xf>
    <xf numFmtId="4" fontId="81" fillId="0" borderId="0" xfId="0" applyNumberFormat="1" applyFont="1" applyBorder="1" applyAlignment="1" applyProtection="1">
      <alignment vertical="center"/>
      <protection/>
    </xf>
    <xf numFmtId="166" fontId="81" fillId="0" borderId="0" xfId="0" applyNumberFormat="1" applyFont="1" applyBorder="1" applyAlignment="1" applyProtection="1">
      <alignment vertical="center"/>
      <protection/>
    </xf>
    <xf numFmtId="4" fontId="81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82" fillId="0" borderId="0" xfId="36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83" fillId="0" borderId="27" xfId="0" applyNumberFormat="1" applyFont="1" applyBorder="1" applyAlignment="1" applyProtection="1">
      <alignment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166" fontId="83" fillId="0" borderId="0" xfId="0" applyNumberFormat="1" applyFont="1" applyBorder="1" applyAlignment="1" applyProtection="1">
      <alignment vertical="center"/>
      <protection/>
    </xf>
    <xf numFmtId="4" fontId="83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5" fillId="33" borderId="0" xfId="0" applyFont="1" applyFill="1" applyAlignment="1">
      <alignment vertical="center"/>
    </xf>
    <xf numFmtId="0" fontId="73" fillId="33" borderId="0" xfId="0" applyFont="1" applyFill="1" applyAlignment="1">
      <alignment horizontal="left" vertical="center"/>
    </xf>
    <xf numFmtId="0" fontId="84" fillId="33" borderId="0" xfId="36" applyFont="1" applyFill="1" applyAlignment="1">
      <alignment vertical="center"/>
    </xf>
    <xf numFmtId="0" fontId="5" fillId="33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  <protection/>
    </xf>
    <xf numFmtId="4" fontId="77" fillId="0" borderId="0" xfId="0" applyNumberFormat="1" applyFont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righ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85" fillId="0" borderId="0" xfId="0" applyFont="1" applyBorder="1" applyAlignment="1" applyProtection="1">
      <alignment horizontal="left" vertical="center"/>
      <protection/>
    </xf>
    <xf numFmtId="0" fontId="69" fillId="0" borderId="13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28" xfId="0" applyFont="1" applyBorder="1" applyAlignment="1" applyProtection="1">
      <alignment horizontal="left" vertical="center"/>
      <protection/>
    </xf>
    <xf numFmtId="0" fontId="69" fillId="0" borderId="28" xfId="0" applyFont="1" applyBorder="1" applyAlignment="1" applyProtection="1">
      <alignment vertical="center"/>
      <protection/>
    </xf>
    <xf numFmtId="0" fontId="69" fillId="0" borderId="28" xfId="0" applyFont="1" applyBorder="1" applyAlignment="1" applyProtection="1">
      <alignment vertical="center"/>
      <protection locked="0"/>
    </xf>
    <xf numFmtId="4" fontId="69" fillId="0" borderId="28" xfId="0" applyNumberFormat="1" applyFont="1" applyBorder="1" applyAlignment="1" applyProtection="1">
      <alignment vertical="center"/>
      <protection/>
    </xf>
    <xf numFmtId="0" fontId="69" fillId="0" borderId="14" xfId="0" applyFont="1" applyBorder="1" applyAlignment="1" applyProtection="1">
      <alignment vertical="center"/>
      <protection/>
    </xf>
    <xf numFmtId="0" fontId="70" fillId="0" borderId="13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28" xfId="0" applyFont="1" applyBorder="1" applyAlignment="1" applyProtection="1">
      <alignment horizontal="left" vertical="center"/>
      <protection/>
    </xf>
    <xf numFmtId="0" fontId="70" fillId="0" borderId="28" xfId="0" applyFont="1" applyBorder="1" applyAlignment="1" applyProtection="1">
      <alignment vertical="center"/>
      <protection/>
    </xf>
    <xf numFmtId="0" fontId="70" fillId="0" borderId="28" xfId="0" applyFont="1" applyBorder="1" applyAlignment="1" applyProtection="1">
      <alignment vertical="center"/>
      <protection locked="0"/>
    </xf>
    <xf numFmtId="4" fontId="70" fillId="0" borderId="28" xfId="0" applyNumberFormat="1" applyFont="1" applyBorder="1" applyAlignment="1" applyProtection="1">
      <alignment vertical="center"/>
      <protection/>
    </xf>
    <xf numFmtId="0" fontId="7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77" fillId="0" borderId="0" xfId="0" applyNumberFormat="1" applyFont="1" applyAlignment="1" applyProtection="1">
      <alignment/>
      <protection/>
    </xf>
    <xf numFmtId="166" fontId="86" fillId="0" borderId="18" xfId="0" applyNumberFormat="1" applyFont="1" applyBorder="1" applyAlignment="1" applyProtection="1">
      <alignment/>
      <protection/>
    </xf>
    <xf numFmtId="166" fontId="86" fillId="0" borderId="19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71" fillId="0" borderId="13" xfId="0" applyFont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0" fontId="71" fillId="0" borderId="0" xfId="0" applyFont="1" applyAlignment="1" applyProtection="1">
      <alignment/>
      <protection locked="0"/>
    </xf>
    <xf numFmtId="4" fontId="69" fillId="0" borderId="0" xfId="0" applyNumberFormat="1" applyFont="1" applyAlignment="1" applyProtection="1">
      <alignment/>
      <protection/>
    </xf>
    <xf numFmtId="0" fontId="71" fillId="0" borderId="13" xfId="0" applyFont="1" applyBorder="1" applyAlignment="1">
      <alignment/>
    </xf>
    <xf numFmtId="0" fontId="71" fillId="0" borderId="27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166" fontId="71" fillId="0" borderId="0" xfId="0" applyNumberFormat="1" applyFont="1" applyBorder="1" applyAlignment="1" applyProtection="1">
      <alignment/>
      <protection/>
    </xf>
    <xf numFmtId="166" fontId="71" fillId="0" borderId="20" xfId="0" applyNumberFormat="1" applyFont="1" applyBorder="1" applyAlignment="1" applyProtection="1">
      <alignment/>
      <protection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4" fontId="71" fillId="0" borderId="0" xfId="0" applyNumberFormat="1" applyFont="1" applyAlignment="1">
      <alignment vertical="center"/>
    </xf>
    <xf numFmtId="0" fontId="70" fillId="0" borderId="0" xfId="0" applyFont="1" applyAlignment="1" applyProtection="1">
      <alignment horizontal="left"/>
      <protection/>
    </xf>
    <xf numFmtId="4" fontId="70" fillId="0" borderId="0" xfId="0" applyNumberFormat="1" applyFont="1" applyAlignment="1" applyProtection="1">
      <alignment/>
      <protection/>
    </xf>
    <xf numFmtId="0" fontId="0" fillId="0" borderId="29" xfId="0" applyFont="1" applyBorder="1" applyAlignment="1" applyProtection="1">
      <alignment horizontal="center" vertical="center"/>
      <protection/>
    </xf>
    <xf numFmtId="49" fontId="0" fillId="0" borderId="29" xfId="0" applyNumberFormat="1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167" fontId="0" fillId="0" borderId="29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/>
    </xf>
    <xf numFmtId="0" fontId="87" fillId="23" borderId="29" xfId="0" applyFont="1" applyFill="1" applyBorder="1" applyAlignment="1" applyProtection="1">
      <alignment horizontal="left" vertical="center"/>
      <protection locked="0"/>
    </xf>
    <xf numFmtId="0" fontId="87" fillId="0" borderId="0" xfId="0" applyFont="1" applyBorder="1" applyAlignment="1" applyProtection="1">
      <alignment horizontal="center" vertical="center"/>
      <protection/>
    </xf>
    <xf numFmtId="166" fontId="87" fillId="0" borderId="0" xfId="0" applyNumberFormat="1" applyFont="1" applyBorder="1" applyAlignment="1" applyProtection="1">
      <alignment vertical="center"/>
      <protection/>
    </xf>
    <xf numFmtId="166" fontId="87" fillId="0" borderId="20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8" fillId="0" borderId="0" xfId="0" applyFont="1" applyAlignment="1" applyProtection="1">
      <alignment horizontal="left" vertical="center"/>
      <protection/>
    </xf>
    <xf numFmtId="0" fontId="89" fillId="0" borderId="0" xfId="0" applyFont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90" fillId="0" borderId="29" xfId="0" applyFont="1" applyBorder="1" applyAlignment="1" applyProtection="1">
      <alignment horizontal="center" vertical="center"/>
      <protection/>
    </xf>
    <xf numFmtId="49" fontId="90" fillId="0" borderId="29" xfId="0" applyNumberFormat="1" applyFont="1" applyBorder="1" applyAlignment="1" applyProtection="1">
      <alignment horizontal="left" vertical="center" wrapText="1"/>
      <protection/>
    </xf>
    <xf numFmtId="0" fontId="90" fillId="0" borderId="29" xfId="0" applyFont="1" applyBorder="1" applyAlignment="1" applyProtection="1">
      <alignment horizontal="left" vertical="center" wrapText="1"/>
      <protection/>
    </xf>
    <xf numFmtId="0" fontId="90" fillId="0" borderId="29" xfId="0" applyFont="1" applyBorder="1" applyAlignment="1" applyProtection="1">
      <alignment horizontal="center" vertical="center" wrapText="1"/>
      <protection/>
    </xf>
    <xf numFmtId="167" fontId="90" fillId="0" borderId="29" xfId="0" applyNumberFormat="1" applyFont="1" applyBorder="1" applyAlignment="1" applyProtection="1">
      <alignment vertical="center"/>
      <protection/>
    </xf>
    <xf numFmtId="4" fontId="90" fillId="23" borderId="29" xfId="0" applyNumberFormat="1" applyFont="1" applyFill="1" applyBorder="1" applyAlignment="1" applyProtection="1">
      <alignment vertical="center"/>
      <protection locked="0"/>
    </xf>
    <xf numFmtId="4" fontId="90" fillId="0" borderId="29" xfId="0" applyNumberFormat="1" applyFont="1" applyBorder="1" applyAlignment="1" applyProtection="1">
      <alignment vertical="center"/>
      <protection/>
    </xf>
    <xf numFmtId="0" fontId="90" fillId="0" borderId="13" xfId="0" applyFont="1" applyBorder="1" applyAlignment="1">
      <alignment vertical="center"/>
    </xf>
    <xf numFmtId="0" fontId="90" fillId="23" borderId="29" xfId="0" applyFont="1" applyFill="1" applyBorder="1" applyAlignment="1" applyProtection="1">
      <alignment horizontal="left" vertical="center"/>
      <protection locked="0"/>
    </xf>
    <xf numFmtId="0" fontId="90" fillId="0" borderId="0" xfId="0" applyFont="1" applyBorder="1" applyAlignment="1" applyProtection="1">
      <alignment horizontal="center" vertical="center"/>
      <protection/>
    </xf>
    <xf numFmtId="0" fontId="87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87" fillId="0" borderId="28" xfId="0" applyNumberFormat="1" applyFont="1" applyBorder="1" applyAlignment="1" applyProtection="1">
      <alignment vertical="center"/>
      <protection/>
    </xf>
    <xf numFmtId="166" fontId="87" fillId="0" borderId="30" xfId="0" applyNumberFormat="1" applyFont="1" applyBorder="1" applyAlignment="1" applyProtection="1">
      <alignment vertical="center"/>
      <protection/>
    </xf>
    <xf numFmtId="167" fontId="90" fillId="23" borderId="29" xfId="0" applyNumberFormat="1" applyFont="1" applyFill="1" applyBorder="1" applyAlignment="1" applyProtection="1">
      <alignment vertical="center"/>
      <protection locked="0"/>
    </xf>
    <xf numFmtId="0" fontId="90" fillId="0" borderId="2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14" fontId="2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9" fontId="2" fillId="2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78" fillId="0" borderId="26" xfId="0" applyFont="1" applyBorder="1" applyAlignment="1">
      <alignment horizontal="center" vertical="center"/>
    </xf>
    <xf numFmtId="0" fontId="78" fillId="0" borderId="18" xfId="0" applyFont="1" applyBorder="1" applyAlignment="1">
      <alignment horizontal="left" vertical="center"/>
    </xf>
    <xf numFmtId="0" fontId="87" fillId="0" borderId="27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7" fillId="0" borderId="27" xfId="0" applyFont="1" applyBorder="1" applyAlignment="1" applyProtection="1">
      <alignment horizontal="left" vertical="center"/>
      <protection/>
    </xf>
    <xf numFmtId="0" fontId="87" fillId="0" borderId="0" xfId="0" applyFont="1" applyBorder="1" applyAlignment="1" applyProtection="1">
      <alignment horizontal="left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left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right" vertical="center"/>
      <protection/>
    </xf>
    <xf numFmtId="4" fontId="80" fillId="0" borderId="0" xfId="0" applyNumberFormat="1" applyFont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4" fontId="80" fillId="0" borderId="0" xfId="0" applyNumberFormat="1" applyFont="1" applyAlignment="1" applyProtection="1">
      <alignment horizontal="righ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4" fontId="77" fillId="0" borderId="0" xfId="0" applyNumberFormat="1" applyFont="1" applyAlignment="1" applyProtection="1">
      <alignment horizontal="right" vertical="center"/>
      <protection/>
    </xf>
    <xf numFmtId="4" fontId="77" fillId="0" borderId="0" xfId="0" applyNumberFormat="1" applyFont="1" applyAlignment="1" applyProtection="1">
      <alignment vertical="center"/>
      <protection/>
    </xf>
    <xf numFmtId="4" fontId="70" fillId="0" borderId="0" xfId="0" applyNumberFormat="1" applyFont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84" fillId="33" borderId="0" xfId="36" applyFont="1" applyFill="1" applyAlignment="1">
      <alignment vertical="center"/>
    </xf>
    <xf numFmtId="0" fontId="7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76" fillId="0" borderId="0" xfId="0" applyFont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0" fontId="8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G35" sqref="AG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70" max="90" width="9.33203125" style="0" hidden="1" customWidth="1"/>
  </cols>
  <sheetData>
    <row r="1" spans="1:73" ht="21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S1" s="16" t="s">
        <v>6</v>
      </c>
      <c r="BT1" s="16" t="s">
        <v>6</v>
      </c>
      <c r="BU1" s="16" t="s">
        <v>7</v>
      </c>
    </row>
    <row r="2" spans="2:70" ht="36.75" customHeight="1">
      <c r="B2" s="21"/>
      <c r="C2" s="22"/>
      <c r="D2" s="23" t="s">
        <v>11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4"/>
      <c r="AS2" s="25" t="s">
        <v>12</v>
      </c>
      <c r="BR2" s="17" t="s">
        <v>13</v>
      </c>
    </row>
    <row r="3" spans="2:70" ht="36.75" customHeight="1">
      <c r="B3" s="21"/>
      <c r="C3" s="22"/>
      <c r="D3" s="27" t="s">
        <v>14</v>
      </c>
      <c r="E3" s="22"/>
      <c r="F3" s="22"/>
      <c r="G3" s="22"/>
      <c r="H3" s="22"/>
      <c r="I3" s="22"/>
      <c r="J3" s="22"/>
      <c r="K3" s="193" t="s">
        <v>15</v>
      </c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22"/>
      <c r="AQ3" s="24"/>
      <c r="BR3" s="17" t="s">
        <v>8</v>
      </c>
    </row>
    <row r="4" spans="2:70" ht="14.25" customHeight="1">
      <c r="B4" s="21"/>
      <c r="C4" s="22"/>
      <c r="D4" s="28" t="s">
        <v>17</v>
      </c>
      <c r="E4" s="22"/>
      <c r="F4" s="22"/>
      <c r="G4" s="22"/>
      <c r="H4" s="22"/>
      <c r="I4" s="22"/>
      <c r="J4" s="22"/>
      <c r="K4" s="26" t="s">
        <v>18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8" t="s">
        <v>19</v>
      </c>
      <c r="AL4" s="22"/>
      <c r="AM4" s="22"/>
      <c r="AN4" s="191"/>
      <c r="AO4" s="22"/>
      <c r="AP4" s="22"/>
      <c r="AQ4" s="24"/>
      <c r="BR4" s="17" t="s">
        <v>8</v>
      </c>
    </row>
    <row r="5" spans="2:70" ht="14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4"/>
      <c r="BR5" s="17" t="s">
        <v>8</v>
      </c>
    </row>
    <row r="6" spans="2:70" ht="14.25" customHeight="1">
      <c r="B6" s="21"/>
      <c r="C6" s="22"/>
      <c r="D6" s="28" t="s">
        <v>20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8" t="s">
        <v>21</v>
      </c>
      <c r="AL6" s="22"/>
      <c r="AM6" s="22"/>
      <c r="AN6" s="26" t="s">
        <v>22</v>
      </c>
      <c r="AO6" s="22"/>
      <c r="AP6" s="22"/>
      <c r="AQ6" s="24"/>
      <c r="BR6" s="17" t="s">
        <v>8</v>
      </c>
    </row>
    <row r="7" spans="2:70" ht="18" customHeight="1">
      <c r="B7" s="21"/>
      <c r="C7" s="22"/>
      <c r="D7" s="22"/>
      <c r="E7" s="26" t="s">
        <v>23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8" t="s">
        <v>24</v>
      </c>
      <c r="AL7" s="22"/>
      <c r="AM7" s="22"/>
      <c r="AN7" s="26" t="s">
        <v>22</v>
      </c>
      <c r="AO7" s="22"/>
      <c r="AP7" s="22"/>
      <c r="AQ7" s="24"/>
      <c r="BR7" s="17" t="s">
        <v>8</v>
      </c>
    </row>
    <row r="8" spans="2:70" ht="6.7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4"/>
      <c r="BR8" s="17" t="s">
        <v>8</v>
      </c>
    </row>
    <row r="9" spans="2:70" ht="14.25" customHeight="1">
      <c r="B9" s="21"/>
      <c r="C9" s="22"/>
      <c r="D9" s="28" t="s">
        <v>25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8" t="s">
        <v>21</v>
      </c>
      <c r="AL9" s="22"/>
      <c r="AM9" s="22"/>
      <c r="AN9" s="190"/>
      <c r="AO9" s="22"/>
      <c r="AP9" s="22"/>
      <c r="AQ9" s="24"/>
      <c r="BR9" s="17" t="s">
        <v>8</v>
      </c>
    </row>
    <row r="10" spans="2:70" ht="15">
      <c r="B10" s="21"/>
      <c r="C10" s="22"/>
      <c r="D10" s="22"/>
      <c r="E10" s="194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28" t="s">
        <v>24</v>
      </c>
      <c r="AL10" s="22"/>
      <c r="AM10" s="22"/>
      <c r="AN10" s="190"/>
      <c r="AO10" s="22"/>
      <c r="AP10" s="22"/>
      <c r="AQ10" s="24"/>
      <c r="BR10" s="17" t="s">
        <v>8</v>
      </c>
    </row>
    <row r="11" spans="2:70" ht="14.25" customHeight="1">
      <c r="B11" s="21"/>
      <c r="C11" s="22"/>
      <c r="D11" s="28" t="s">
        <v>27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4"/>
      <c r="BR11" s="17" t="s">
        <v>8</v>
      </c>
    </row>
    <row r="12" spans="2:70" ht="57" customHeight="1">
      <c r="B12" s="21"/>
      <c r="C12" s="22"/>
      <c r="D12" s="22"/>
      <c r="E12" s="196" t="s">
        <v>28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22"/>
      <c r="AP12" s="22"/>
      <c r="AQ12" s="24"/>
      <c r="BR12" s="17" t="s">
        <v>6</v>
      </c>
    </row>
    <row r="13" spans="2:43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</row>
    <row r="17" spans="2:44" s="1" customFormat="1" ht="6.7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7"/>
    </row>
    <row r="18" spans="2:44" s="1" customFormat="1" ht="36.75" customHeight="1">
      <c r="B18" s="29"/>
      <c r="C18" s="38" t="s">
        <v>31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7"/>
    </row>
    <row r="19" spans="2:44" s="2" customFormat="1" ht="36.75" customHeight="1">
      <c r="B19" s="42"/>
      <c r="C19" s="43" t="s">
        <v>14</v>
      </c>
      <c r="D19" s="44"/>
      <c r="E19" s="44"/>
      <c r="F19" s="44"/>
      <c r="G19" s="44"/>
      <c r="H19" s="44"/>
      <c r="I19" s="44"/>
      <c r="J19" s="44"/>
      <c r="K19" s="44"/>
      <c r="L19" s="197" t="str">
        <f>K3</f>
        <v>Rekonstrukce stoupaček a sociálních zařízení v zázemí budovy Městské knihovny v Praze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44"/>
      <c r="AQ19" s="44"/>
      <c r="AR19" s="45"/>
    </row>
    <row r="20" spans="2:44" s="1" customFormat="1" ht="6.75" customHeight="1">
      <c r="B20" s="2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7"/>
    </row>
    <row r="21" spans="2:44" s="1" customFormat="1" ht="15">
      <c r="B21" s="29"/>
      <c r="C21" s="40" t="s">
        <v>17</v>
      </c>
      <c r="D21" s="39"/>
      <c r="E21" s="39"/>
      <c r="F21" s="39"/>
      <c r="G21" s="39"/>
      <c r="H21" s="39"/>
      <c r="I21" s="39"/>
      <c r="J21" s="39"/>
      <c r="K21" s="39"/>
      <c r="L21" s="46" t="str">
        <f>IF(K4="","",K4)</f>
        <v>Mariánské náměstí 1/98, 11001 Praha 1</v>
      </c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 t="s">
        <v>19</v>
      </c>
      <c r="AJ21" s="39"/>
      <c r="AK21" s="39"/>
      <c r="AL21" s="39"/>
      <c r="AM21" s="199">
        <f>IF(AN4="","",AN4)</f>
      </c>
      <c r="AN21" s="199"/>
      <c r="AO21" s="39"/>
      <c r="AP21" s="39"/>
      <c r="AQ21" s="39"/>
      <c r="AR21" s="37"/>
    </row>
    <row r="22" spans="2:44" s="1" customFormat="1" ht="6.75" customHeight="1">
      <c r="B22" s="2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7"/>
    </row>
    <row r="23" spans="2:56" s="1" customFormat="1" ht="15">
      <c r="B23" s="29"/>
      <c r="C23" s="40" t="s">
        <v>20</v>
      </c>
      <c r="D23" s="39"/>
      <c r="E23" s="39"/>
      <c r="F23" s="39"/>
      <c r="G23" s="39"/>
      <c r="H23" s="39"/>
      <c r="I23" s="39"/>
      <c r="J23" s="39"/>
      <c r="K23" s="39"/>
      <c r="L23" s="41" t="str">
        <f>IF(E7="","",E7)</f>
        <v>Hlavní město Praha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40" t="s">
        <v>26</v>
      </c>
      <c r="AJ23" s="39"/>
      <c r="AK23" s="39"/>
      <c r="AL23" s="39"/>
      <c r="AM23" s="200"/>
      <c r="AN23" s="200"/>
      <c r="AO23" s="200"/>
      <c r="AP23" s="200"/>
      <c r="AQ23" s="39"/>
      <c r="AR23" s="37"/>
      <c r="AS23" s="201" t="s">
        <v>32</v>
      </c>
      <c r="AT23" s="202"/>
      <c r="AU23" s="48"/>
      <c r="AV23" s="48"/>
      <c r="AW23" s="48"/>
      <c r="AX23" s="48"/>
      <c r="AY23" s="48"/>
      <c r="AZ23" s="48"/>
      <c r="BA23" s="48"/>
      <c r="BB23" s="48"/>
      <c r="BC23" s="48"/>
      <c r="BD23" s="49"/>
    </row>
    <row r="24" spans="2:56" s="1" customFormat="1" ht="15">
      <c r="B24" s="29"/>
      <c r="C24" s="40" t="s">
        <v>25</v>
      </c>
      <c r="D24" s="39"/>
      <c r="E24" s="39"/>
      <c r="F24" s="39"/>
      <c r="G24" s="39"/>
      <c r="H24" s="39"/>
      <c r="I24" s="39"/>
      <c r="J24" s="39"/>
      <c r="K24" s="39"/>
      <c r="L24" s="41">
        <f>IF(E10="Vyplň údaj","",E10)</f>
        <v>0</v>
      </c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7"/>
      <c r="AS24" s="203"/>
      <c r="AT24" s="204"/>
      <c r="AU24" s="50"/>
      <c r="AV24" s="50"/>
      <c r="AW24" s="50"/>
      <c r="AX24" s="50"/>
      <c r="AY24" s="50"/>
      <c r="AZ24" s="50"/>
      <c r="BA24" s="50"/>
      <c r="BB24" s="50"/>
      <c r="BC24" s="50"/>
      <c r="BD24" s="51"/>
    </row>
    <row r="25" spans="2:56" s="1" customFormat="1" ht="10.5" customHeight="1">
      <c r="B25" s="2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7"/>
      <c r="AS25" s="205"/>
      <c r="AT25" s="206"/>
      <c r="AU25" s="30"/>
      <c r="AV25" s="30"/>
      <c r="AW25" s="30"/>
      <c r="AX25" s="30"/>
      <c r="AY25" s="30"/>
      <c r="AZ25" s="30"/>
      <c r="BA25" s="30"/>
      <c r="BB25" s="30"/>
      <c r="BC25" s="30"/>
      <c r="BD25" s="52"/>
    </row>
    <row r="26" spans="2:56" s="1" customFormat="1" ht="29.25" customHeight="1">
      <c r="B26" s="29"/>
      <c r="C26" s="207" t="s">
        <v>33</v>
      </c>
      <c r="D26" s="208"/>
      <c r="E26" s="208"/>
      <c r="F26" s="208"/>
      <c r="G26" s="208"/>
      <c r="H26" s="53"/>
      <c r="I26" s="209" t="s">
        <v>34</v>
      </c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10" t="s">
        <v>35</v>
      </c>
      <c r="AH26" s="208"/>
      <c r="AI26" s="208"/>
      <c r="AJ26" s="208"/>
      <c r="AK26" s="208"/>
      <c r="AL26" s="208"/>
      <c r="AM26" s="208"/>
      <c r="AN26" s="209" t="s">
        <v>36</v>
      </c>
      <c r="AO26" s="208"/>
      <c r="AP26" s="208"/>
      <c r="AQ26" s="54" t="s">
        <v>37</v>
      </c>
      <c r="AR26" s="37"/>
      <c r="AS26" s="55" t="s">
        <v>38</v>
      </c>
      <c r="AT26" s="56" t="s">
        <v>39</v>
      </c>
      <c r="AU26" s="56" t="s">
        <v>40</v>
      </c>
      <c r="AV26" s="56" t="s">
        <v>41</v>
      </c>
      <c r="AW26" s="56" t="s">
        <v>42</v>
      </c>
      <c r="AX26" s="56" t="s">
        <v>43</v>
      </c>
      <c r="AY26" s="56" t="s">
        <v>44</v>
      </c>
      <c r="AZ26" s="56" t="s">
        <v>45</v>
      </c>
      <c r="BA26" s="56" t="s">
        <v>46</v>
      </c>
      <c r="BB26" s="56" t="s">
        <v>47</v>
      </c>
      <c r="BC26" s="56" t="s">
        <v>48</v>
      </c>
      <c r="BD26" s="57" t="s">
        <v>49</v>
      </c>
    </row>
    <row r="27" spans="2:56" s="1" customFormat="1" ht="10.5" customHeight="1">
      <c r="B27" s="2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7"/>
      <c r="AS27" s="58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60"/>
    </row>
    <row r="28" spans="2:89" s="2" customFormat="1" ht="32.25" customHeight="1">
      <c r="B28" s="42"/>
      <c r="C28" s="61" t="s">
        <v>50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215">
        <f>ROUND(AG29+AG32,2)</f>
        <v>0</v>
      </c>
      <c r="AH28" s="215"/>
      <c r="AI28" s="215"/>
      <c r="AJ28" s="215"/>
      <c r="AK28" s="215"/>
      <c r="AL28" s="215"/>
      <c r="AM28" s="215"/>
      <c r="AN28" s="216"/>
      <c r="AO28" s="216"/>
      <c r="AP28" s="216"/>
      <c r="AQ28" s="63" t="s">
        <v>22</v>
      </c>
      <c r="AR28" s="45"/>
      <c r="AS28" s="64" t="e">
        <f>ROUND(AS29+AS32,2)</f>
        <v>#REF!</v>
      </c>
      <c r="AT28" s="65" t="e">
        <f aca="true" t="shared" si="0" ref="AT28:AT34">ROUND(SUM(AV28:AW28),2)</f>
        <v>#REF!</v>
      </c>
      <c r="AU28" s="66" t="e">
        <f>ROUND(AU29+AU32,5)</f>
        <v>#REF!</v>
      </c>
      <c r="AV28" s="65" t="e">
        <f>ROUND(AZ28*#REF!,2)</f>
        <v>#REF!</v>
      </c>
      <c r="AW28" s="65" t="e">
        <f>ROUND(BA28*#REF!,2)</f>
        <v>#REF!</v>
      </c>
      <c r="AX28" s="65" t="e">
        <f>ROUND(BB28*#REF!,2)</f>
        <v>#REF!</v>
      </c>
      <c r="AY28" s="65" t="e">
        <f>ROUND(BC28*#REF!,2)</f>
        <v>#REF!</v>
      </c>
      <c r="AZ28" s="65" t="e">
        <f>ROUND(AZ29+AZ32,2)</f>
        <v>#REF!</v>
      </c>
      <c r="BA28" s="65" t="e">
        <f>ROUND(BA29+BA32,2)</f>
        <v>#REF!</v>
      </c>
      <c r="BB28" s="65" t="e">
        <f>ROUND(BB29+BB32,2)</f>
        <v>#REF!</v>
      </c>
      <c r="BC28" s="65" t="e">
        <f>ROUND(BC29+BC32,2)</f>
        <v>#REF!</v>
      </c>
      <c r="BD28" s="67" t="e">
        <f>ROUND(BD29+BD32,2)</f>
        <v>#REF!</v>
      </c>
      <c r="BR28" s="68" t="s">
        <v>51</v>
      </c>
      <c r="BS28" s="68" t="s">
        <v>52</v>
      </c>
      <c r="BT28" s="69" t="s">
        <v>53</v>
      </c>
      <c r="BU28" s="68" t="s">
        <v>54</v>
      </c>
      <c r="BV28" s="68" t="s">
        <v>7</v>
      </c>
      <c r="BW28" s="68" t="s">
        <v>55</v>
      </c>
      <c r="CK28" s="68" t="s">
        <v>16</v>
      </c>
    </row>
    <row r="29" spans="2:90" s="3" customFormat="1" ht="31.5" customHeight="1">
      <c r="B29" s="70"/>
      <c r="C29" s="71"/>
      <c r="D29" s="214" t="s">
        <v>56</v>
      </c>
      <c r="E29" s="214"/>
      <c r="F29" s="214"/>
      <c r="G29" s="214"/>
      <c r="H29" s="214"/>
      <c r="I29" s="72"/>
      <c r="J29" s="214" t="s">
        <v>57</v>
      </c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3">
        <f>SUM(AG30:AM31)</f>
        <v>0</v>
      </c>
      <c r="AH29" s="212"/>
      <c r="AI29" s="212"/>
      <c r="AJ29" s="212"/>
      <c r="AK29" s="212"/>
      <c r="AL29" s="212"/>
      <c r="AM29" s="212"/>
      <c r="AN29" s="211"/>
      <c r="AO29" s="212"/>
      <c r="AP29" s="212"/>
      <c r="AQ29" s="73" t="s">
        <v>58</v>
      </c>
      <c r="AR29" s="74"/>
      <c r="AS29" s="75" t="e">
        <f>ROUND(#REF!+#REF!+#REF!,2)</f>
        <v>#REF!</v>
      </c>
      <c r="AT29" s="76" t="e">
        <f t="shared" si="0"/>
        <v>#REF!</v>
      </c>
      <c r="AU29" s="77" t="e">
        <f>ROUND(#REF!+#REF!+#REF!,5)</f>
        <v>#REF!</v>
      </c>
      <c r="AV29" s="76" t="e">
        <f>ROUND(AZ29*#REF!,2)</f>
        <v>#REF!</v>
      </c>
      <c r="AW29" s="76" t="e">
        <f>ROUND(BA29*#REF!,2)</f>
        <v>#REF!</v>
      </c>
      <c r="AX29" s="76" t="e">
        <f>ROUND(BB29*#REF!,2)</f>
        <v>#REF!</v>
      </c>
      <c r="AY29" s="76" t="e">
        <f>ROUND(BC29*#REF!,2)</f>
        <v>#REF!</v>
      </c>
      <c r="AZ29" s="76" t="e">
        <f>ROUND(#REF!+#REF!+#REF!,2)</f>
        <v>#REF!</v>
      </c>
      <c r="BA29" s="76" t="e">
        <f>ROUND(#REF!+#REF!+#REF!,2)</f>
        <v>#REF!</v>
      </c>
      <c r="BB29" s="76" t="e">
        <f>ROUND(#REF!+#REF!+#REF!,2)</f>
        <v>#REF!</v>
      </c>
      <c r="BC29" s="76" t="e">
        <f>ROUND(#REF!+#REF!+#REF!,2)</f>
        <v>#REF!</v>
      </c>
      <c r="BD29" s="78" t="e">
        <f>ROUND(#REF!+#REF!+#REF!,2)</f>
        <v>#REF!</v>
      </c>
      <c r="BR29" s="79" t="s">
        <v>51</v>
      </c>
      <c r="BS29" s="79" t="s">
        <v>59</v>
      </c>
      <c r="BT29" s="79" t="s">
        <v>53</v>
      </c>
      <c r="BU29" s="79" t="s">
        <v>54</v>
      </c>
      <c r="BV29" s="79" t="s">
        <v>60</v>
      </c>
      <c r="BW29" s="79" t="s">
        <v>7</v>
      </c>
      <c r="CK29" s="79" t="s">
        <v>16</v>
      </c>
      <c r="CL29" s="79" t="s">
        <v>61</v>
      </c>
    </row>
    <row r="30" spans="1:89" s="4" customFormat="1" ht="16.5" customHeight="1">
      <c r="A30" s="80" t="s">
        <v>62</v>
      </c>
      <c r="B30" s="81"/>
      <c r="C30" s="82"/>
      <c r="D30" s="82"/>
      <c r="E30" s="82"/>
      <c r="F30" s="219" t="s">
        <v>66</v>
      </c>
      <c r="G30" s="219"/>
      <c r="H30" s="219"/>
      <c r="I30" s="219"/>
      <c r="J30" s="219"/>
      <c r="K30" s="82"/>
      <c r="L30" s="219" t="s">
        <v>67</v>
      </c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7">
        <f>'SO122 - Elektroinstalace'!J40</f>
        <v>0</v>
      </c>
      <c r="AH30" s="218"/>
      <c r="AI30" s="218"/>
      <c r="AJ30" s="218"/>
      <c r="AK30" s="218"/>
      <c r="AL30" s="218"/>
      <c r="AM30" s="218"/>
      <c r="AN30" s="217"/>
      <c r="AO30" s="218"/>
      <c r="AP30" s="218"/>
      <c r="AQ30" s="83" t="s">
        <v>63</v>
      </c>
      <c r="AR30" s="84"/>
      <c r="AS30" s="85">
        <v>0</v>
      </c>
      <c r="AT30" s="86" t="e">
        <f t="shared" si="0"/>
        <v>#REF!</v>
      </c>
      <c r="AU30" s="87">
        <f>'SO122 - Elektroinstalace'!P72</f>
        <v>0</v>
      </c>
      <c r="AV30" s="86" t="e">
        <f>'SO122 - Elektroinstalace'!#REF!</f>
        <v>#REF!</v>
      </c>
      <c r="AW30" s="86" t="e">
        <f>'SO122 - Elektroinstalace'!#REF!</f>
        <v>#REF!</v>
      </c>
      <c r="AX30" s="86" t="e">
        <f>'SO122 - Elektroinstalace'!#REF!</f>
        <v>#REF!</v>
      </c>
      <c r="AY30" s="86" t="e">
        <f>'SO122 - Elektroinstalace'!#REF!</f>
        <v>#REF!</v>
      </c>
      <c r="AZ30" s="86" t="e">
        <f>'SO122 - Elektroinstalace'!#REF!</f>
        <v>#REF!</v>
      </c>
      <c r="BA30" s="86" t="e">
        <f>'SO122 - Elektroinstalace'!#REF!</f>
        <v>#REF!</v>
      </c>
      <c r="BB30" s="86" t="e">
        <f>'SO122 - Elektroinstalace'!#REF!</f>
        <v>#REF!</v>
      </c>
      <c r="BC30" s="86" t="e">
        <f>'SO122 - Elektroinstalace'!#REF!</f>
        <v>#REF!</v>
      </c>
      <c r="BD30" s="88" t="e">
        <f>'SO122 - Elektroinstalace'!#REF!</f>
        <v>#REF!</v>
      </c>
      <c r="BS30" s="89" t="s">
        <v>65</v>
      </c>
      <c r="BU30" s="89" t="s">
        <v>54</v>
      </c>
      <c r="BV30" s="89" t="s">
        <v>68</v>
      </c>
      <c r="BW30" s="89" t="s">
        <v>64</v>
      </c>
      <c r="CK30" s="89" t="s">
        <v>16</v>
      </c>
    </row>
    <row r="31" spans="1:89" s="4" customFormat="1" ht="16.5" customHeight="1">
      <c r="A31" s="80" t="s">
        <v>62</v>
      </c>
      <c r="B31" s="81"/>
      <c r="C31" s="82"/>
      <c r="D31" s="82"/>
      <c r="E31" s="82"/>
      <c r="F31" s="219" t="s">
        <v>69</v>
      </c>
      <c r="G31" s="219"/>
      <c r="H31" s="219"/>
      <c r="I31" s="219"/>
      <c r="J31" s="219"/>
      <c r="K31" s="82"/>
      <c r="L31" s="219" t="s">
        <v>70</v>
      </c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7">
        <f>'SO123 - Vzduchotechnika'!J41</f>
        <v>0</v>
      </c>
      <c r="AH31" s="218"/>
      <c r="AI31" s="218"/>
      <c r="AJ31" s="218"/>
      <c r="AK31" s="218"/>
      <c r="AL31" s="218"/>
      <c r="AM31" s="218"/>
      <c r="AN31" s="217"/>
      <c r="AO31" s="218"/>
      <c r="AP31" s="218"/>
      <c r="AQ31" s="83" t="s">
        <v>63</v>
      </c>
      <c r="AR31" s="84"/>
      <c r="AS31" s="85">
        <v>0</v>
      </c>
      <c r="AT31" s="86" t="e">
        <f t="shared" si="0"/>
        <v>#REF!</v>
      </c>
      <c r="AU31" s="87">
        <f>'SO123 - Vzduchotechnika'!P70</f>
        <v>0</v>
      </c>
      <c r="AV31" s="86" t="e">
        <f>'SO123 - Vzduchotechnika'!#REF!</f>
        <v>#REF!</v>
      </c>
      <c r="AW31" s="86" t="e">
        <f>'SO123 - Vzduchotechnika'!#REF!</f>
        <v>#REF!</v>
      </c>
      <c r="AX31" s="86" t="e">
        <f>'SO123 - Vzduchotechnika'!#REF!</f>
        <v>#REF!</v>
      </c>
      <c r="AY31" s="86" t="e">
        <f>'SO123 - Vzduchotechnika'!#REF!</f>
        <v>#REF!</v>
      </c>
      <c r="AZ31" s="86" t="e">
        <f>'SO123 - Vzduchotechnika'!#REF!</f>
        <v>#REF!</v>
      </c>
      <c r="BA31" s="86" t="e">
        <f>'SO123 - Vzduchotechnika'!#REF!</f>
        <v>#REF!</v>
      </c>
      <c r="BB31" s="86" t="e">
        <f>'SO123 - Vzduchotechnika'!#REF!</f>
        <v>#REF!</v>
      </c>
      <c r="BC31" s="86" t="e">
        <f>'SO123 - Vzduchotechnika'!#REF!</f>
        <v>#REF!</v>
      </c>
      <c r="BD31" s="88" t="e">
        <f>'SO123 - Vzduchotechnika'!#REF!</f>
        <v>#REF!</v>
      </c>
      <c r="BS31" s="89" t="s">
        <v>65</v>
      </c>
      <c r="BU31" s="89" t="s">
        <v>54</v>
      </c>
      <c r="BV31" s="89" t="s">
        <v>71</v>
      </c>
      <c r="BW31" s="89" t="s">
        <v>64</v>
      </c>
      <c r="CK31" s="89" t="s">
        <v>16</v>
      </c>
    </row>
    <row r="32" spans="2:90" s="3" customFormat="1" ht="47.25" customHeight="1">
      <c r="B32" s="70"/>
      <c r="C32" s="71"/>
      <c r="D32" s="214" t="s">
        <v>72</v>
      </c>
      <c r="E32" s="214"/>
      <c r="F32" s="214"/>
      <c r="G32" s="214"/>
      <c r="H32" s="214"/>
      <c r="I32" s="72"/>
      <c r="J32" s="214" t="s">
        <v>73</v>
      </c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3">
        <f>SUM(AG33:AM34)</f>
        <v>0</v>
      </c>
      <c r="AH32" s="212"/>
      <c r="AI32" s="212"/>
      <c r="AJ32" s="212"/>
      <c r="AK32" s="212"/>
      <c r="AL32" s="212"/>
      <c r="AM32" s="212"/>
      <c r="AN32" s="211"/>
      <c r="AO32" s="212"/>
      <c r="AP32" s="212"/>
      <c r="AQ32" s="73" t="s">
        <v>58</v>
      </c>
      <c r="AR32" s="74"/>
      <c r="AS32" s="75" t="e">
        <f>ROUND(#REF!+#REF!+#REF!,2)</f>
        <v>#REF!</v>
      </c>
      <c r="AT32" s="76" t="e">
        <f t="shared" si="0"/>
        <v>#REF!</v>
      </c>
      <c r="AU32" s="77" t="e">
        <f>ROUND(#REF!+#REF!+#REF!,5)</f>
        <v>#REF!</v>
      </c>
      <c r="AV32" s="76" t="e">
        <f>ROUND(AZ32*#REF!,2)</f>
        <v>#REF!</v>
      </c>
      <c r="AW32" s="76" t="e">
        <f>ROUND(BA32*#REF!,2)</f>
        <v>#REF!</v>
      </c>
      <c r="AX32" s="76" t="e">
        <f>ROUND(BB32*#REF!,2)</f>
        <v>#REF!</v>
      </c>
      <c r="AY32" s="76" t="e">
        <f>ROUND(BC32*#REF!,2)</f>
        <v>#REF!</v>
      </c>
      <c r="AZ32" s="76" t="e">
        <f>ROUND(#REF!+#REF!+#REF!,2)</f>
        <v>#REF!</v>
      </c>
      <c r="BA32" s="76" t="e">
        <f>ROUND(#REF!+#REF!+#REF!,2)</f>
        <v>#REF!</v>
      </c>
      <c r="BB32" s="76" t="e">
        <f>ROUND(#REF!+#REF!+#REF!,2)</f>
        <v>#REF!</v>
      </c>
      <c r="BC32" s="76" t="e">
        <f>ROUND(#REF!+#REF!+#REF!,2)</f>
        <v>#REF!</v>
      </c>
      <c r="BD32" s="78" t="e">
        <f>ROUND(#REF!+#REF!+#REF!,2)</f>
        <v>#REF!</v>
      </c>
      <c r="BR32" s="79" t="s">
        <v>51</v>
      </c>
      <c r="BS32" s="79" t="s">
        <v>59</v>
      </c>
      <c r="BT32" s="79" t="s">
        <v>53</v>
      </c>
      <c r="BU32" s="79" t="s">
        <v>54</v>
      </c>
      <c r="BV32" s="79" t="s">
        <v>74</v>
      </c>
      <c r="BW32" s="79" t="s">
        <v>7</v>
      </c>
      <c r="CK32" s="79" t="s">
        <v>16</v>
      </c>
      <c r="CL32" s="79" t="s">
        <v>61</v>
      </c>
    </row>
    <row r="33" spans="1:89" s="4" customFormat="1" ht="16.5" customHeight="1">
      <c r="A33" s="80" t="s">
        <v>62</v>
      </c>
      <c r="B33" s="81"/>
      <c r="C33" s="82"/>
      <c r="D33" s="82"/>
      <c r="E33" s="82"/>
      <c r="F33" s="219" t="s">
        <v>77</v>
      </c>
      <c r="G33" s="219"/>
      <c r="H33" s="219"/>
      <c r="I33" s="219"/>
      <c r="J33" s="219"/>
      <c r="K33" s="82"/>
      <c r="L33" s="219" t="s">
        <v>67</v>
      </c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7">
        <f>'SO222 - Elektroinstalace'!J41</f>
        <v>0</v>
      </c>
      <c r="AH33" s="218"/>
      <c r="AI33" s="218"/>
      <c r="AJ33" s="218"/>
      <c r="AK33" s="218"/>
      <c r="AL33" s="218"/>
      <c r="AM33" s="218"/>
      <c r="AN33" s="217"/>
      <c r="AO33" s="218"/>
      <c r="AP33" s="218"/>
      <c r="AQ33" s="83" t="s">
        <v>63</v>
      </c>
      <c r="AR33" s="84"/>
      <c r="AS33" s="85">
        <v>0</v>
      </c>
      <c r="AT33" s="86" t="e">
        <f t="shared" si="0"/>
        <v>#REF!</v>
      </c>
      <c r="AU33" s="87">
        <f>'SO222 - Elektroinstalace'!P71</f>
        <v>0</v>
      </c>
      <c r="AV33" s="86" t="e">
        <f>'SO222 - Elektroinstalace'!#REF!</f>
        <v>#REF!</v>
      </c>
      <c r="AW33" s="86" t="e">
        <f>'SO222 - Elektroinstalace'!#REF!</f>
        <v>#REF!</v>
      </c>
      <c r="AX33" s="86" t="e">
        <f>'SO222 - Elektroinstalace'!#REF!</f>
        <v>#REF!</v>
      </c>
      <c r="AY33" s="86" t="e">
        <f>'SO222 - Elektroinstalace'!#REF!</f>
        <v>#REF!</v>
      </c>
      <c r="AZ33" s="86" t="e">
        <f>'SO222 - Elektroinstalace'!#REF!</f>
        <v>#REF!</v>
      </c>
      <c r="BA33" s="86" t="e">
        <f>'SO222 - Elektroinstalace'!#REF!</f>
        <v>#REF!</v>
      </c>
      <c r="BB33" s="86" t="e">
        <f>'SO222 - Elektroinstalace'!#REF!</f>
        <v>#REF!</v>
      </c>
      <c r="BC33" s="86" t="e">
        <f>'SO222 - Elektroinstalace'!#REF!</f>
        <v>#REF!</v>
      </c>
      <c r="BD33" s="88" t="e">
        <f>'SO222 - Elektroinstalace'!#REF!</f>
        <v>#REF!</v>
      </c>
      <c r="BS33" s="89" t="s">
        <v>65</v>
      </c>
      <c r="BU33" s="89" t="s">
        <v>54</v>
      </c>
      <c r="BV33" s="89" t="s">
        <v>78</v>
      </c>
      <c r="BW33" s="89" t="s">
        <v>75</v>
      </c>
      <c r="CK33" s="89" t="s">
        <v>16</v>
      </c>
    </row>
    <row r="34" spans="1:89" s="4" customFormat="1" ht="16.5" customHeight="1">
      <c r="A34" s="80" t="s">
        <v>62</v>
      </c>
      <c r="B34" s="81"/>
      <c r="C34" s="82"/>
      <c r="D34" s="82"/>
      <c r="E34" s="82"/>
      <c r="F34" s="219" t="s">
        <v>79</v>
      </c>
      <c r="G34" s="219"/>
      <c r="H34" s="219"/>
      <c r="I34" s="219"/>
      <c r="J34" s="219"/>
      <c r="K34" s="82"/>
      <c r="L34" s="219" t="s">
        <v>70</v>
      </c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7">
        <f>'SO223 - Vzduchotechnika'!J40</f>
        <v>0</v>
      </c>
      <c r="AH34" s="218"/>
      <c r="AI34" s="218"/>
      <c r="AJ34" s="218"/>
      <c r="AK34" s="218"/>
      <c r="AL34" s="218"/>
      <c r="AM34" s="218"/>
      <c r="AN34" s="217"/>
      <c r="AO34" s="218"/>
      <c r="AP34" s="218"/>
      <c r="AQ34" s="83" t="s">
        <v>63</v>
      </c>
      <c r="AR34" s="84"/>
      <c r="AS34" s="85">
        <v>0</v>
      </c>
      <c r="AT34" s="86" t="e">
        <f t="shared" si="0"/>
        <v>#REF!</v>
      </c>
      <c r="AU34" s="87">
        <f>'SO223 - Vzduchotechnika'!P67</f>
        <v>0</v>
      </c>
      <c r="AV34" s="86" t="e">
        <f>'SO223 - Vzduchotechnika'!#REF!</f>
        <v>#REF!</v>
      </c>
      <c r="AW34" s="86" t="e">
        <f>'SO223 - Vzduchotechnika'!#REF!</f>
        <v>#REF!</v>
      </c>
      <c r="AX34" s="86" t="e">
        <f>'SO223 - Vzduchotechnika'!#REF!</f>
        <v>#REF!</v>
      </c>
      <c r="AY34" s="86" t="e">
        <f>'SO223 - Vzduchotechnika'!#REF!</f>
        <v>#REF!</v>
      </c>
      <c r="AZ34" s="86" t="e">
        <f>'SO223 - Vzduchotechnika'!#REF!</f>
        <v>#REF!</v>
      </c>
      <c r="BA34" s="86" t="e">
        <f>'SO223 - Vzduchotechnika'!#REF!</f>
        <v>#REF!</v>
      </c>
      <c r="BB34" s="86" t="e">
        <f>'SO223 - Vzduchotechnika'!#REF!</f>
        <v>#REF!</v>
      </c>
      <c r="BC34" s="86" t="e">
        <f>'SO223 - Vzduchotechnika'!#REF!</f>
        <v>#REF!</v>
      </c>
      <c r="BD34" s="88" t="e">
        <f>'SO223 - Vzduchotechnika'!#REF!</f>
        <v>#REF!</v>
      </c>
      <c r="BS34" s="89" t="s">
        <v>65</v>
      </c>
      <c r="BU34" s="89" t="s">
        <v>54</v>
      </c>
      <c r="BV34" s="89" t="s">
        <v>80</v>
      </c>
      <c r="BW34" s="89" t="s">
        <v>75</v>
      </c>
      <c r="CK34" s="89" t="s">
        <v>16</v>
      </c>
    </row>
    <row r="35" spans="2:44" s="1" customFormat="1" ht="6.75" customHeight="1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7"/>
    </row>
    <row r="51" ht="13.5"/>
  </sheetData>
  <sheetProtection formatColumns="0" formatRows="0"/>
  <mergeCells count="37">
    <mergeCell ref="L34:AF34"/>
    <mergeCell ref="AN33:AP33"/>
    <mergeCell ref="AG33:AM33"/>
    <mergeCell ref="F33:J33"/>
    <mergeCell ref="L33:AF33"/>
    <mergeCell ref="AN34:AP34"/>
    <mergeCell ref="AG34:AM34"/>
    <mergeCell ref="F34:J34"/>
    <mergeCell ref="AN32:AP32"/>
    <mergeCell ref="AG32:AM32"/>
    <mergeCell ref="AN31:AP31"/>
    <mergeCell ref="AG31:AM31"/>
    <mergeCell ref="F31:J31"/>
    <mergeCell ref="L31:AF31"/>
    <mergeCell ref="D32:H32"/>
    <mergeCell ref="J32:AF32"/>
    <mergeCell ref="AN30:AP30"/>
    <mergeCell ref="AG30:AM30"/>
    <mergeCell ref="F30:J30"/>
    <mergeCell ref="L30:AF30"/>
    <mergeCell ref="C26:G26"/>
    <mergeCell ref="I26:AF26"/>
    <mergeCell ref="AG26:AM26"/>
    <mergeCell ref="AN26:AP26"/>
    <mergeCell ref="AN29:AP29"/>
    <mergeCell ref="AG29:AM29"/>
    <mergeCell ref="D29:H29"/>
    <mergeCell ref="J29:AF29"/>
    <mergeCell ref="AG28:AM28"/>
    <mergeCell ref="AN28:AP28"/>
    <mergeCell ref="L19:AO19"/>
    <mergeCell ref="AM21:AN21"/>
    <mergeCell ref="AM23:AP23"/>
    <mergeCell ref="AS23:AT25"/>
    <mergeCell ref="K3:AO3"/>
    <mergeCell ref="E10:AJ10"/>
    <mergeCell ref="E12:AN12"/>
  </mergeCells>
  <hyperlinks>
    <hyperlink ref="K1:S1" location="C2" display="1) Rekapitulace stavby"/>
    <hyperlink ref="W1:AI1" location="C51" display="2) Rekapitulace objektů stavby a soupisů prací"/>
    <hyperlink ref="A30" location="'SO122 - Elektroinstalace'!C2" display="/"/>
    <hyperlink ref="A31" location="'SO123 - Vzduchotechnika'!C2" display="/"/>
    <hyperlink ref="A33" location="'SO222 - Elektroinstalace'!C2" display="/"/>
    <hyperlink ref="A34" location="'SO223 - Vzduchotechnika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3"/>
  <sheetViews>
    <sheetView showGridLines="0" tabSelected="1" zoomScalePageLayoutView="0" workbookViewId="0" topLeftCell="A1">
      <pane ySplit="1" topLeftCell="A51" activePane="bottomLeft" state="frozen"/>
      <selection pane="topLeft" activeCell="A1" sqref="A1"/>
      <selection pane="bottomLeft" activeCell="I74" sqref="I7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91"/>
      <c r="C1" s="91"/>
      <c r="D1" s="92" t="s">
        <v>1</v>
      </c>
      <c r="E1" s="91"/>
      <c r="F1" s="93" t="s">
        <v>81</v>
      </c>
      <c r="G1" s="221" t="s">
        <v>82</v>
      </c>
      <c r="H1" s="221"/>
      <c r="I1" s="94"/>
      <c r="J1" s="93" t="s">
        <v>83</v>
      </c>
      <c r="K1" s="92" t="s">
        <v>84</v>
      </c>
      <c r="L1" s="93" t="s">
        <v>85</v>
      </c>
      <c r="M1" s="93"/>
      <c r="N1" s="93"/>
      <c r="O1" s="93"/>
      <c r="P1" s="93"/>
      <c r="Q1" s="93"/>
      <c r="R1" s="93"/>
      <c r="S1" s="93"/>
      <c r="T1" s="9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2:46" ht="36.75" customHeight="1">
      <c r="B2" s="21"/>
      <c r="C2" s="22"/>
      <c r="D2" s="23" t="s">
        <v>87</v>
      </c>
      <c r="E2" s="22"/>
      <c r="F2" s="22"/>
      <c r="G2" s="22"/>
      <c r="H2" s="22"/>
      <c r="I2" s="96"/>
      <c r="J2" s="22"/>
      <c r="K2" s="24"/>
      <c r="M2" s="25" t="s">
        <v>12</v>
      </c>
      <c r="AT2" s="17" t="s">
        <v>6</v>
      </c>
    </row>
    <row r="3" spans="2:11" ht="6.75" customHeight="1">
      <c r="B3" s="21"/>
      <c r="C3" s="22"/>
      <c r="D3" s="22"/>
      <c r="E3" s="22"/>
      <c r="F3" s="22"/>
      <c r="G3" s="22"/>
      <c r="H3" s="22"/>
      <c r="I3" s="96"/>
      <c r="J3" s="22"/>
      <c r="K3" s="24"/>
    </row>
    <row r="4" spans="2:11" ht="15">
      <c r="B4" s="21"/>
      <c r="C4" s="22"/>
      <c r="D4" s="28" t="s">
        <v>14</v>
      </c>
      <c r="E4" s="22"/>
      <c r="F4" s="22"/>
      <c r="G4" s="22"/>
      <c r="H4" s="22"/>
      <c r="I4" s="96"/>
      <c r="J4" s="22"/>
      <c r="K4" s="24"/>
    </row>
    <row r="5" spans="2:11" ht="16.5" customHeight="1">
      <c r="B5" s="21"/>
      <c r="C5" s="22"/>
      <c r="D5" s="22"/>
      <c r="E5" s="222" t="str">
        <f>'Rekapitulace stavby'!K3</f>
        <v>Rekonstrukce stoupaček a sociálních zařízení v zázemí budovy Městské knihovny v Praze</v>
      </c>
      <c r="F5" s="222"/>
      <c r="G5" s="222"/>
      <c r="H5" s="222"/>
      <c r="I5" s="96"/>
      <c r="J5" s="22"/>
      <c r="K5" s="24"/>
    </row>
    <row r="6" spans="2:11" ht="15">
      <c r="B6" s="21"/>
      <c r="C6" s="22"/>
      <c r="D6" s="28" t="s">
        <v>88</v>
      </c>
      <c r="E6" s="22"/>
      <c r="F6" s="22"/>
      <c r="G6" s="22"/>
      <c r="H6" s="22"/>
      <c r="I6" s="96"/>
      <c r="J6" s="22"/>
      <c r="K6" s="24"/>
    </row>
    <row r="7" spans="2:11" ht="16.5" customHeight="1">
      <c r="B7" s="21"/>
      <c r="C7" s="22"/>
      <c r="D7" s="22"/>
      <c r="E7" s="222" t="s">
        <v>89</v>
      </c>
      <c r="F7" s="222"/>
      <c r="G7" s="222"/>
      <c r="H7" s="222"/>
      <c r="I7" s="96"/>
      <c r="J7" s="22"/>
      <c r="K7" s="24"/>
    </row>
    <row r="8" spans="2:11" ht="15">
      <c r="B8" s="21"/>
      <c r="C8" s="22"/>
      <c r="D8" s="28" t="s">
        <v>90</v>
      </c>
      <c r="E8" s="22"/>
      <c r="F8" s="22"/>
      <c r="G8" s="22"/>
      <c r="H8" s="22"/>
      <c r="I8" s="96"/>
      <c r="J8" s="22"/>
      <c r="K8" s="24"/>
    </row>
    <row r="9" spans="2:11" s="1" customFormat="1" ht="16.5" customHeight="1">
      <c r="B9" s="29"/>
      <c r="C9" s="30"/>
      <c r="D9" s="30"/>
      <c r="E9" s="206" t="s">
        <v>175</v>
      </c>
      <c r="F9" s="206"/>
      <c r="G9" s="206"/>
      <c r="H9" s="206"/>
      <c r="I9" s="97"/>
      <c r="J9" s="30"/>
      <c r="K9" s="31"/>
    </row>
    <row r="10" spans="2:11" s="1" customFormat="1" ht="36.75" customHeight="1">
      <c r="B10" s="29"/>
      <c r="C10" s="30"/>
      <c r="D10" s="30"/>
      <c r="E10" s="224" t="s">
        <v>179</v>
      </c>
      <c r="F10" s="224"/>
      <c r="G10" s="224"/>
      <c r="H10" s="224"/>
      <c r="I10" s="97"/>
      <c r="J10" s="30"/>
      <c r="K10" s="31"/>
    </row>
    <row r="11" spans="2:11" s="1" customFormat="1" ht="14.25" customHeight="1">
      <c r="B11" s="29"/>
      <c r="C11" s="30"/>
      <c r="D11" s="28" t="s">
        <v>17</v>
      </c>
      <c r="E11" s="30"/>
      <c r="F11" s="26" t="s">
        <v>18</v>
      </c>
      <c r="G11" s="30"/>
      <c r="H11" s="30"/>
      <c r="I11" s="98" t="s">
        <v>19</v>
      </c>
      <c r="J11" s="99"/>
      <c r="K11" s="31"/>
    </row>
    <row r="12" spans="2:11" s="1" customFormat="1" ht="10.5" customHeight="1">
      <c r="B12" s="29"/>
      <c r="C12" s="30"/>
      <c r="D12" s="30"/>
      <c r="E12" s="30"/>
      <c r="F12" s="30"/>
      <c r="G12" s="30"/>
      <c r="H12" s="30"/>
      <c r="I12" s="97"/>
      <c r="J12" s="30"/>
      <c r="K12" s="31"/>
    </row>
    <row r="13" spans="2:11" s="1" customFormat="1" ht="14.25" customHeight="1">
      <c r="B13" s="29"/>
      <c r="C13" s="30"/>
      <c r="D13" s="28" t="s">
        <v>20</v>
      </c>
      <c r="E13" s="30"/>
      <c r="F13" s="30"/>
      <c r="G13" s="30"/>
      <c r="H13" s="30"/>
      <c r="I13" s="98" t="s">
        <v>21</v>
      </c>
      <c r="J13" s="26" t="s">
        <v>22</v>
      </c>
      <c r="K13" s="31"/>
    </row>
    <row r="14" spans="2:11" s="1" customFormat="1" ht="18" customHeight="1">
      <c r="B14" s="29"/>
      <c r="C14" s="30"/>
      <c r="D14" s="30"/>
      <c r="E14" s="26" t="s">
        <v>23</v>
      </c>
      <c r="F14" s="30"/>
      <c r="G14" s="30"/>
      <c r="H14" s="30"/>
      <c r="I14" s="98" t="s">
        <v>24</v>
      </c>
      <c r="J14" s="26" t="s">
        <v>22</v>
      </c>
      <c r="K14" s="31"/>
    </row>
    <row r="15" spans="2:11" s="1" customFormat="1" ht="6.75" customHeight="1">
      <c r="B15" s="29"/>
      <c r="C15" s="30"/>
      <c r="D15" s="30"/>
      <c r="E15" s="30"/>
      <c r="F15" s="30"/>
      <c r="G15" s="30"/>
      <c r="H15" s="30"/>
      <c r="I15" s="97"/>
      <c r="J15" s="30"/>
      <c r="K15" s="31"/>
    </row>
    <row r="16" spans="2:11" s="1" customFormat="1" ht="14.25" customHeight="1">
      <c r="B16" s="29"/>
      <c r="C16" s="30"/>
      <c r="D16" s="28" t="s">
        <v>25</v>
      </c>
      <c r="E16" s="30"/>
      <c r="F16" s="30"/>
      <c r="G16" s="30"/>
      <c r="H16" s="30"/>
      <c r="I16" s="98" t="s">
        <v>21</v>
      </c>
      <c r="J16" s="26">
        <f>IF('Rekapitulace stavby'!AN9="Vyplň údaj","",IF('Rekapitulace stavby'!AN9="","",'Rekapitulace stavby'!AN9))</f>
      </c>
      <c r="K16" s="31"/>
    </row>
    <row r="17" spans="2:11" s="1" customFormat="1" ht="18" customHeight="1">
      <c r="B17" s="29"/>
      <c r="C17" s="30"/>
      <c r="D17" s="30"/>
      <c r="E17" s="26">
        <f>IF('Rekapitulace stavby'!E10="Vyplň údaj","",IF('Rekapitulace stavby'!E10="","",'Rekapitulace stavby'!E10))</f>
      </c>
      <c r="F17" s="30"/>
      <c r="G17" s="30"/>
      <c r="H17" s="30"/>
      <c r="I17" s="98" t="s">
        <v>24</v>
      </c>
      <c r="J17" s="26">
        <f>IF('Rekapitulace stavby'!AN10="Vyplň údaj","",IF('Rekapitulace stavby'!AN10="","",'Rekapitulace stavby'!AN10))</f>
      </c>
      <c r="K17" s="31"/>
    </row>
    <row r="21" spans="2:11" s="1" customFormat="1" ht="6.75" customHeight="1">
      <c r="B21" s="103"/>
      <c r="C21" s="104"/>
      <c r="D21" s="104"/>
      <c r="E21" s="104"/>
      <c r="F21" s="104"/>
      <c r="G21" s="104"/>
      <c r="H21" s="104"/>
      <c r="I21" s="105"/>
      <c r="J21" s="104"/>
      <c r="K21" s="106"/>
    </row>
    <row r="22" spans="2:11" s="1" customFormat="1" ht="36.75" customHeight="1">
      <c r="B22" s="29"/>
      <c r="C22" s="23" t="s">
        <v>92</v>
      </c>
      <c r="D22" s="30"/>
      <c r="E22" s="30"/>
      <c r="F22" s="30"/>
      <c r="G22" s="30"/>
      <c r="H22" s="30"/>
      <c r="I22" s="97"/>
      <c r="J22" s="30"/>
      <c r="K22" s="31"/>
    </row>
    <row r="23" spans="2:11" s="1" customFormat="1" ht="6.75" customHeight="1">
      <c r="B23" s="29"/>
      <c r="C23" s="30"/>
      <c r="D23" s="30"/>
      <c r="E23" s="30"/>
      <c r="F23" s="30"/>
      <c r="G23" s="30"/>
      <c r="H23" s="30"/>
      <c r="I23" s="97"/>
      <c r="J23" s="30"/>
      <c r="K23" s="31"/>
    </row>
    <row r="24" spans="2:11" s="1" customFormat="1" ht="14.25" customHeight="1">
      <c r="B24" s="29"/>
      <c r="C24" s="28" t="s">
        <v>14</v>
      </c>
      <c r="D24" s="30"/>
      <c r="E24" s="30"/>
      <c r="F24" s="30"/>
      <c r="G24" s="30"/>
      <c r="H24" s="30"/>
      <c r="I24" s="97"/>
      <c r="J24" s="30"/>
      <c r="K24" s="31"/>
    </row>
    <row r="25" spans="2:11" s="1" customFormat="1" ht="16.5" customHeight="1">
      <c r="B25" s="29"/>
      <c r="C25" s="30"/>
      <c r="D25" s="30"/>
      <c r="E25" s="222" t="str">
        <f>E5</f>
        <v>Rekonstrukce stoupaček a sociálních zařízení v zázemí budovy Městské knihovny v Praze</v>
      </c>
      <c r="F25" s="228"/>
      <c r="G25" s="228"/>
      <c r="H25" s="228"/>
      <c r="I25" s="97"/>
      <c r="J25" s="30"/>
      <c r="K25" s="31"/>
    </row>
    <row r="26" spans="2:11" ht="15">
      <c r="B26" s="21"/>
      <c r="C26" s="28" t="s">
        <v>88</v>
      </c>
      <c r="D26" s="22"/>
      <c r="E26" s="22"/>
      <c r="F26" s="22"/>
      <c r="G26" s="22"/>
      <c r="H26" s="22"/>
      <c r="I26" s="96"/>
      <c r="J26" s="22"/>
      <c r="K26" s="24"/>
    </row>
    <row r="27" spans="2:11" ht="16.5" customHeight="1">
      <c r="B27" s="21"/>
      <c r="C27" s="22"/>
      <c r="D27" s="22"/>
      <c r="E27" s="222" t="s">
        <v>89</v>
      </c>
      <c r="F27" s="192"/>
      <c r="G27" s="192"/>
      <c r="H27" s="192"/>
      <c r="I27" s="96"/>
      <c r="J27" s="22"/>
      <c r="K27" s="24"/>
    </row>
    <row r="28" spans="2:11" ht="15">
      <c r="B28" s="21"/>
      <c r="C28" s="28" t="s">
        <v>90</v>
      </c>
      <c r="D28" s="22"/>
      <c r="E28" s="22"/>
      <c r="F28" s="22"/>
      <c r="G28" s="22"/>
      <c r="H28" s="22"/>
      <c r="I28" s="96"/>
      <c r="J28" s="22"/>
      <c r="K28" s="24"/>
    </row>
    <row r="29" spans="2:11" s="1" customFormat="1" ht="16.5" customHeight="1">
      <c r="B29" s="29"/>
      <c r="C29" s="30"/>
      <c r="D29" s="30"/>
      <c r="E29" s="206" t="s">
        <v>175</v>
      </c>
      <c r="F29" s="223"/>
      <c r="G29" s="223"/>
      <c r="H29" s="223"/>
      <c r="I29" s="97"/>
      <c r="J29" s="30"/>
      <c r="K29" s="31"/>
    </row>
    <row r="30" spans="2:11" s="1" customFormat="1" ht="14.25" customHeight="1">
      <c r="B30" s="29"/>
      <c r="C30" s="28" t="s">
        <v>176</v>
      </c>
      <c r="D30" s="30"/>
      <c r="E30" s="30"/>
      <c r="F30" s="30"/>
      <c r="G30" s="30"/>
      <c r="H30" s="30"/>
      <c r="I30" s="97"/>
      <c r="J30" s="30"/>
      <c r="K30" s="31"/>
    </row>
    <row r="31" spans="2:11" s="1" customFormat="1" ht="17.25" customHeight="1">
      <c r="B31" s="29"/>
      <c r="C31" s="30"/>
      <c r="D31" s="30"/>
      <c r="E31" s="224" t="str">
        <f>E10</f>
        <v>SO122 - Elektroinstalace</v>
      </c>
      <c r="F31" s="223"/>
      <c r="G31" s="223"/>
      <c r="H31" s="223"/>
      <c r="I31" s="97"/>
      <c r="J31" s="30"/>
      <c r="K31" s="31"/>
    </row>
    <row r="32" spans="2:11" s="1" customFormat="1" ht="6.75" customHeight="1">
      <c r="B32" s="29"/>
      <c r="C32" s="30"/>
      <c r="D32" s="30"/>
      <c r="E32" s="30"/>
      <c r="F32" s="30"/>
      <c r="G32" s="30"/>
      <c r="H32" s="30"/>
      <c r="I32" s="97"/>
      <c r="J32" s="30"/>
      <c r="K32" s="31"/>
    </row>
    <row r="33" spans="2:11" s="1" customFormat="1" ht="18" customHeight="1">
      <c r="B33" s="29"/>
      <c r="C33" s="28" t="s">
        <v>17</v>
      </c>
      <c r="D33" s="30"/>
      <c r="E33" s="30"/>
      <c r="F33" s="26" t="str">
        <f>F11</f>
        <v>Mariánské náměstí 1/98, 11001 Praha 1</v>
      </c>
      <c r="G33" s="30"/>
      <c r="H33" s="30"/>
      <c r="I33" s="98" t="s">
        <v>19</v>
      </c>
      <c r="J33" s="99">
        <f>IF(J11="","",J11)</f>
      </c>
      <c r="K33" s="31"/>
    </row>
    <row r="34" spans="2:11" s="1" customFormat="1" ht="6.75" customHeight="1">
      <c r="B34" s="29"/>
      <c r="C34" s="30"/>
      <c r="D34" s="30"/>
      <c r="E34" s="30"/>
      <c r="F34" s="30"/>
      <c r="G34" s="30"/>
      <c r="H34" s="30"/>
      <c r="I34" s="97"/>
      <c r="J34" s="30"/>
      <c r="K34" s="31"/>
    </row>
    <row r="35" spans="2:11" s="1" customFormat="1" ht="15">
      <c r="B35" s="29"/>
      <c r="C35" s="28" t="s">
        <v>20</v>
      </c>
      <c r="D35" s="30"/>
      <c r="E35" s="30"/>
      <c r="F35" s="26" t="str">
        <f>E14</f>
        <v>Hlavní město Praha</v>
      </c>
      <c r="G35" s="30"/>
      <c r="H35" s="30"/>
      <c r="I35" s="98" t="s">
        <v>26</v>
      </c>
      <c r="J35" s="196"/>
      <c r="K35" s="31"/>
    </row>
    <row r="36" spans="2:11" s="1" customFormat="1" ht="14.25" customHeight="1">
      <c r="B36" s="29"/>
      <c r="C36" s="28" t="s">
        <v>25</v>
      </c>
      <c r="D36" s="30"/>
      <c r="E36" s="30"/>
      <c r="F36" s="26">
        <f>IF(E17="","",E17)</f>
      </c>
      <c r="G36" s="30"/>
      <c r="H36" s="30"/>
      <c r="I36" s="97"/>
      <c r="J36" s="225"/>
      <c r="K36" s="31"/>
    </row>
    <row r="37" spans="2:11" s="1" customFormat="1" ht="9.75" customHeight="1">
      <c r="B37" s="29"/>
      <c r="C37" s="30"/>
      <c r="D37" s="30"/>
      <c r="E37" s="30"/>
      <c r="F37" s="30"/>
      <c r="G37" s="30"/>
      <c r="H37" s="30"/>
      <c r="I37" s="97"/>
      <c r="J37" s="30"/>
      <c r="K37" s="31"/>
    </row>
    <row r="38" spans="2:11" s="1" customFormat="1" ht="29.25" customHeight="1">
      <c r="B38" s="29"/>
      <c r="C38" s="107" t="s">
        <v>93</v>
      </c>
      <c r="D38" s="101"/>
      <c r="E38" s="101"/>
      <c r="F38" s="101"/>
      <c r="G38" s="101"/>
      <c r="H38" s="101"/>
      <c r="I38" s="108"/>
      <c r="J38" s="109" t="s">
        <v>94</v>
      </c>
      <c r="K38" s="110"/>
    </row>
    <row r="39" spans="2:11" s="1" customFormat="1" ht="9.75" customHeight="1">
      <c r="B39" s="29"/>
      <c r="C39" s="30"/>
      <c r="D39" s="30"/>
      <c r="E39" s="30"/>
      <c r="F39" s="30"/>
      <c r="G39" s="30"/>
      <c r="H39" s="30"/>
      <c r="I39" s="97"/>
      <c r="J39" s="30"/>
      <c r="K39" s="31"/>
    </row>
    <row r="40" spans="2:47" s="1" customFormat="1" ht="29.25" customHeight="1">
      <c r="B40" s="29"/>
      <c r="C40" s="111" t="s">
        <v>95</v>
      </c>
      <c r="D40" s="30"/>
      <c r="E40" s="30"/>
      <c r="F40" s="30"/>
      <c r="G40" s="30"/>
      <c r="H40" s="30"/>
      <c r="I40" s="97"/>
      <c r="J40" s="100">
        <f>J72</f>
        <v>0</v>
      </c>
      <c r="K40" s="31"/>
      <c r="AU40" s="17" t="s">
        <v>96</v>
      </c>
    </row>
    <row r="41" spans="2:11" s="5" customFormat="1" ht="24.75" customHeight="1">
      <c r="B41" s="112"/>
      <c r="C41" s="113"/>
      <c r="D41" s="114" t="s">
        <v>180</v>
      </c>
      <c r="E41" s="115"/>
      <c r="F41" s="115"/>
      <c r="G41" s="115"/>
      <c r="H41" s="115"/>
      <c r="I41" s="116"/>
      <c r="J41" s="117">
        <f>J73</f>
        <v>0</v>
      </c>
      <c r="K41" s="118"/>
    </row>
    <row r="42" spans="2:11" s="5" customFormat="1" ht="24.75" customHeight="1">
      <c r="B42" s="112"/>
      <c r="C42" s="113"/>
      <c r="D42" s="114" t="s">
        <v>181</v>
      </c>
      <c r="E42" s="115"/>
      <c r="F42" s="115"/>
      <c r="G42" s="115"/>
      <c r="H42" s="115"/>
      <c r="I42" s="116"/>
      <c r="J42" s="117">
        <f>J89</f>
        <v>0</v>
      </c>
      <c r="K42" s="118"/>
    </row>
    <row r="43" spans="2:11" s="5" customFormat="1" ht="24.75" customHeight="1">
      <c r="B43" s="112"/>
      <c r="C43" s="113"/>
      <c r="D43" s="114" t="s">
        <v>182</v>
      </c>
      <c r="E43" s="115"/>
      <c r="F43" s="115"/>
      <c r="G43" s="115"/>
      <c r="H43" s="115"/>
      <c r="I43" s="116"/>
      <c r="J43" s="117">
        <f>J99</f>
        <v>0</v>
      </c>
      <c r="K43" s="118"/>
    </row>
    <row r="44" spans="2:11" s="5" customFormat="1" ht="24.75" customHeight="1">
      <c r="B44" s="112"/>
      <c r="C44" s="113"/>
      <c r="D44" s="114" t="s">
        <v>183</v>
      </c>
      <c r="E44" s="115"/>
      <c r="F44" s="115"/>
      <c r="G44" s="115"/>
      <c r="H44" s="115"/>
      <c r="I44" s="116"/>
      <c r="J44" s="117">
        <f>J104</f>
        <v>0</v>
      </c>
      <c r="K44" s="118"/>
    </row>
    <row r="45" spans="2:11" s="5" customFormat="1" ht="24.75" customHeight="1">
      <c r="B45" s="112"/>
      <c r="C45" s="113"/>
      <c r="D45" s="114" t="s">
        <v>184</v>
      </c>
      <c r="E45" s="115"/>
      <c r="F45" s="115"/>
      <c r="G45" s="115"/>
      <c r="H45" s="115"/>
      <c r="I45" s="116"/>
      <c r="J45" s="117">
        <f>J114</f>
        <v>0</v>
      </c>
      <c r="K45" s="118"/>
    </row>
    <row r="46" spans="2:11" s="6" customFormat="1" ht="19.5" customHeight="1">
      <c r="B46" s="119"/>
      <c r="C46" s="120"/>
      <c r="D46" s="121" t="s">
        <v>185</v>
      </c>
      <c r="E46" s="122"/>
      <c r="F46" s="122"/>
      <c r="G46" s="122"/>
      <c r="H46" s="122"/>
      <c r="I46" s="123"/>
      <c r="J46" s="124">
        <f>J115</f>
        <v>0</v>
      </c>
      <c r="K46" s="125"/>
    </row>
    <row r="47" spans="2:11" s="6" customFormat="1" ht="19.5" customHeight="1">
      <c r="B47" s="119"/>
      <c r="C47" s="120"/>
      <c r="D47" s="121" t="s">
        <v>186</v>
      </c>
      <c r="E47" s="122"/>
      <c r="F47" s="122"/>
      <c r="G47" s="122"/>
      <c r="H47" s="122"/>
      <c r="I47" s="123"/>
      <c r="J47" s="124">
        <f>J126</f>
        <v>0</v>
      </c>
      <c r="K47" s="125"/>
    </row>
    <row r="48" spans="2:11" s="5" customFormat="1" ht="24.75" customHeight="1">
      <c r="B48" s="112"/>
      <c r="C48" s="113"/>
      <c r="D48" s="114" t="s">
        <v>187</v>
      </c>
      <c r="E48" s="115"/>
      <c r="F48" s="115"/>
      <c r="G48" s="115"/>
      <c r="H48" s="115"/>
      <c r="I48" s="116"/>
      <c r="J48" s="117">
        <f>J137</f>
        <v>0</v>
      </c>
      <c r="K48" s="118"/>
    </row>
    <row r="49" spans="2:11" s="1" customFormat="1" ht="21.75" customHeight="1">
      <c r="B49" s="29"/>
      <c r="C49" s="30"/>
      <c r="D49" s="30"/>
      <c r="E49" s="30"/>
      <c r="F49" s="30"/>
      <c r="G49" s="30"/>
      <c r="H49" s="30"/>
      <c r="I49" s="97"/>
      <c r="J49" s="30"/>
      <c r="K49" s="31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102"/>
      <c r="J50" s="33"/>
      <c r="K50" s="34"/>
    </row>
    <row r="54" spans="2:12" s="1" customFormat="1" ht="6.75" customHeight="1">
      <c r="B54" s="35"/>
      <c r="C54" s="36"/>
      <c r="D54" s="36"/>
      <c r="E54" s="36"/>
      <c r="F54" s="36"/>
      <c r="G54" s="36"/>
      <c r="H54" s="36"/>
      <c r="I54" s="105"/>
      <c r="J54" s="36"/>
      <c r="K54" s="36"/>
      <c r="L54" s="37"/>
    </row>
    <row r="55" spans="2:12" s="1" customFormat="1" ht="36.75" customHeight="1">
      <c r="B55" s="29"/>
      <c r="C55" s="38" t="s">
        <v>97</v>
      </c>
      <c r="D55" s="39"/>
      <c r="E55" s="39"/>
      <c r="F55" s="39"/>
      <c r="G55" s="39"/>
      <c r="H55" s="39"/>
      <c r="I55" s="126"/>
      <c r="J55" s="39"/>
      <c r="K55" s="39"/>
      <c r="L55" s="37"/>
    </row>
    <row r="56" spans="2:12" s="1" customFormat="1" ht="6.75" customHeight="1">
      <c r="B56" s="29"/>
      <c r="C56" s="39"/>
      <c r="D56" s="39"/>
      <c r="E56" s="39"/>
      <c r="F56" s="39"/>
      <c r="G56" s="39"/>
      <c r="H56" s="39"/>
      <c r="I56" s="126"/>
      <c r="J56" s="39"/>
      <c r="K56" s="39"/>
      <c r="L56" s="37"/>
    </row>
    <row r="57" spans="2:12" s="1" customFormat="1" ht="14.25" customHeight="1">
      <c r="B57" s="29"/>
      <c r="C57" s="40" t="s">
        <v>14</v>
      </c>
      <c r="D57" s="39"/>
      <c r="E57" s="39"/>
      <c r="F57" s="39"/>
      <c r="G57" s="39"/>
      <c r="H57" s="39"/>
      <c r="I57" s="126"/>
      <c r="J57" s="39"/>
      <c r="K57" s="39"/>
      <c r="L57" s="37"/>
    </row>
    <row r="58" spans="2:12" s="1" customFormat="1" ht="16.5" customHeight="1">
      <c r="B58" s="29"/>
      <c r="C58" s="39"/>
      <c r="D58" s="39"/>
      <c r="E58" s="226" t="str">
        <f>E5</f>
        <v>Rekonstrukce stoupaček a sociálních zařízení v zázemí budovy Městské knihovny v Praze</v>
      </c>
      <c r="F58" s="227"/>
      <c r="G58" s="227"/>
      <c r="H58" s="227"/>
      <c r="I58" s="126"/>
      <c r="J58" s="39"/>
      <c r="K58" s="39"/>
      <c r="L58" s="37"/>
    </row>
    <row r="59" spans="2:12" ht="15">
      <c r="B59" s="21"/>
      <c r="C59" s="40" t="s">
        <v>88</v>
      </c>
      <c r="D59" s="127"/>
      <c r="E59" s="127"/>
      <c r="F59" s="127"/>
      <c r="G59" s="127"/>
      <c r="H59" s="127"/>
      <c r="J59" s="127"/>
      <c r="K59" s="127"/>
      <c r="L59" s="128"/>
    </row>
    <row r="60" spans="2:12" ht="16.5" customHeight="1">
      <c r="B60" s="21"/>
      <c r="C60" s="127"/>
      <c r="D60" s="127"/>
      <c r="E60" s="226" t="s">
        <v>89</v>
      </c>
      <c r="F60" s="230"/>
      <c r="G60" s="230"/>
      <c r="H60" s="230"/>
      <c r="J60" s="127"/>
      <c r="K60" s="127"/>
      <c r="L60" s="128"/>
    </row>
    <row r="61" spans="2:12" ht="15">
      <c r="B61" s="21"/>
      <c r="C61" s="40" t="s">
        <v>90</v>
      </c>
      <c r="D61" s="127"/>
      <c r="E61" s="127"/>
      <c r="F61" s="127"/>
      <c r="G61" s="127"/>
      <c r="H61" s="127"/>
      <c r="J61" s="127"/>
      <c r="K61" s="127"/>
      <c r="L61" s="128"/>
    </row>
    <row r="62" spans="2:12" s="1" customFormat="1" ht="16.5" customHeight="1">
      <c r="B62" s="29"/>
      <c r="C62" s="39"/>
      <c r="D62" s="39"/>
      <c r="E62" s="229" t="s">
        <v>175</v>
      </c>
      <c r="F62" s="220"/>
      <c r="G62" s="220"/>
      <c r="H62" s="220"/>
      <c r="I62" s="126"/>
      <c r="J62" s="39"/>
      <c r="K62" s="39"/>
      <c r="L62" s="37"/>
    </row>
    <row r="63" spans="2:12" s="1" customFormat="1" ht="14.25" customHeight="1">
      <c r="B63" s="29"/>
      <c r="C63" s="40" t="s">
        <v>176</v>
      </c>
      <c r="D63" s="39"/>
      <c r="E63" s="39"/>
      <c r="F63" s="39"/>
      <c r="G63" s="39"/>
      <c r="H63" s="39"/>
      <c r="I63" s="126"/>
      <c r="J63" s="39"/>
      <c r="K63" s="39"/>
      <c r="L63" s="37"/>
    </row>
    <row r="64" spans="2:12" s="1" customFormat="1" ht="17.25" customHeight="1">
      <c r="B64" s="29"/>
      <c r="C64" s="39"/>
      <c r="D64" s="39"/>
      <c r="E64" s="197" t="str">
        <f>E10</f>
        <v>SO122 - Elektroinstalace</v>
      </c>
      <c r="F64" s="220"/>
      <c r="G64" s="220"/>
      <c r="H64" s="220"/>
      <c r="I64" s="126"/>
      <c r="J64" s="39"/>
      <c r="K64" s="39"/>
      <c r="L64" s="37"/>
    </row>
    <row r="65" spans="2:12" s="1" customFormat="1" ht="6.75" customHeight="1">
      <c r="B65" s="29"/>
      <c r="C65" s="39"/>
      <c r="D65" s="39"/>
      <c r="E65" s="39"/>
      <c r="F65" s="39"/>
      <c r="G65" s="39"/>
      <c r="H65" s="39"/>
      <c r="I65" s="126"/>
      <c r="J65" s="39"/>
      <c r="K65" s="39"/>
      <c r="L65" s="37"/>
    </row>
    <row r="66" spans="2:12" s="1" customFormat="1" ht="18" customHeight="1">
      <c r="B66" s="29"/>
      <c r="C66" s="40" t="s">
        <v>17</v>
      </c>
      <c r="D66" s="39"/>
      <c r="E66" s="39"/>
      <c r="F66" s="129" t="str">
        <f>F11</f>
        <v>Mariánské náměstí 1/98, 11001 Praha 1</v>
      </c>
      <c r="G66" s="39"/>
      <c r="H66" s="39"/>
      <c r="I66" s="130" t="s">
        <v>19</v>
      </c>
      <c r="J66" s="47">
        <f>IF(J11="","",J11)</f>
      </c>
      <c r="K66" s="39"/>
      <c r="L66" s="37"/>
    </row>
    <row r="67" spans="2:12" s="1" customFormat="1" ht="6.75" customHeight="1">
      <c r="B67" s="29"/>
      <c r="C67" s="39"/>
      <c r="D67" s="39"/>
      <c r="E67" s="39"/>
      <c r="F67" s="39"/>
      <c r="G67" s="39"/>
      <c r="H67" s="39"/>
      <c r="I67" s="126"/>
      <c r="J67" s="39"/>
      <c r="K67" s="39"/>
      <c r="L67" s="37"/>
    </row>
    <row r="68" spans="2:12" s="1" customFormat="1" ht="15">
      <c r="B68" s="29"/>
      <c r="C68" s="40" t="s">
        <v>20</v>
      </c>
      <c r="D68" s="39"/>
      <c r="E68" s="39"/>
      <c r="F68" s="129" t="str">
        <f>E14</f>
        <v>Hlavní město Praha</v>
      </c>
      <c r="G68" s="39"/>
      <c r="H68" s="39"/>
      <c r="I68" s="130" t="s">
        <v>26</v>
      </c>
      <c r="J68" s="129"/>
      <c r="K68" s="39"/>
      <c r="L68" s="37"/>
    </row>
    <row r="69" spans="2:12" s="1" customFormat="1" ht="14.25" customHeight="1">
      <c r="B69" s="29"/>
      <c r="C69" s="40" t="s">
        <v>25</v>
      </c>
      <c r="D69" s="39"/>
      <c r="E69" s="39"/>
      <c r="F69" s="129">
        <f>IF(E17="","",E17)</f>
      </c>
      <c r="G69" s="39"/>
      <c r="H69" s="39"/>
      <c r="I69" s="126"/>
      <c r="J69" s="39"/>
      <c r="K69" s="39"/>
      <c r="L69" s="37"/>
    </row>
    <row r="70" spans="2:12" s="1" customFormat="1" ht="9.75" customHeight="1">
      <c r="B70" s="29"/>
      <c r="C70" s="39"/>
      <c r="D70" s="39"/>
      <c r="E70" s="39"/>
      <c r="F70" s="39"/>
      <c r="G70" s="39"/>
      <c r="H70" s="39"/>
      <c r="I70" s="126"/>
      <c r="J70" s="39"/>
      <c r="K70" s="39"/>
      <c r="L70" s="37"/>
    </row>
    <row r="71" spans="2:20" s="7" customFormat="1" ht="29.25" customHeight="1">
      <c r="B71" s="131"/>
      <c r="C71" s="132" t="s">
        <v>98</v>
      </c>
      <c r="D71" s="133" t="s">
        <v>37</v>
      </c>
      <c r="E71" s="133" t="s">
        <v>33</v>
      </c>
      <c r="F71" s="133" t="s">
        <v>99</v>
      </c>
      <c r="G71" s="133" t="s">
        <v>100</v>
      </c>
      <c r="H71" s="133" t="s">
        <v>101</v>
      </c>
      <c r="I71" s="134" t="s">
        <v>102</v>
      </c>
      <c r="J71" s="133" t="s">
        <v>94</v>
      </c>
      <c r="K71" s="135" t="s">
        <v>103</v>
      </c>
      <c r="L71" s="136"/>
      <c r="M71" s="55" t="s">
        <v>104</v>
      </c>
      <c r="N71" s="56" t="s">
        <v>29</v>
      </c>
      <c r="O71" s="56" t="s">
        <v>105</v>
      </c>
      <c r="P71" s="56" t="s">
        <v>106</v>
      </c>
      <c r="Q71" s="56" t="s">
        <v>107</v>
      </c>
      <c r="R71" s="56" t="s">
        <v>108</v>
      </c>
      <c r="S71" s="56" t="s">
        <v>109</v>
      </c>
      <c r="T71" s="57" t="s">
        <v>110</v>
      </c>
    </row>
    <row r="72" spans="2:63" s="1" customFormat="1" ht="29.25" customHeight="1">
      <c r="B72" s="29"/>
      <c r="C72" s="61" t="s">
        <v>95</v>
      </c>
      <c r="D72" s="39"/>
      <c r="E72" s="39"/>
      <c r="F72" s="39"/>
      <c r="G72" s="39"/>
      <c r="H72" s="39"/>
      <c r="I72" s="126"/>
      <c r="J72" s="137">
        <f>BK72</f>
        <v>0</v>
      </c>
      <c r="K72" s="39"/>
      <c r="L72" s="37"/>
      <c r="M72" s="58"/>
      <c r="N72" s="59"/>
      <c r="O72" s="59"/>
      <c r="P72" s="138">
        <f>P73+P89+P99+P104+P114+P137</f>
        <v>0</v>
      </c>
      <c r="Q72" s="59"/>
      <c r="R72" s="138">
        <f>R73+R89+R99+R104+R114+R137</f>
        <v>0</v>
      </c>
      <c r="S72" s="59"/>
      <c r="T72" s="139">
        <f>T73+T89+T99+T104+T114+T137</f>
        <v>0</v>
      </c>
      <c r="AT72" s="17" t="s">
        <v>51</v>
      </c>
      <c r="AU72" s="17" t="s">
        <v>96</v>
      </c>
      <c r="BK72" s="140">
        <f>BK73+BK89+BK99+BK104+BK114+BK137</f>
        <v>0</v>
      </c>
    </row>
    <row r="73" spans="2:63" s="8" customFormat="1" ht="36.75" customHeight="1">
      <c r="B73" s="141"/>
      <c r="C73" s="142"/>
      <c r="D73" s="143" t="s">
        <v>51</v>
      </c>
      <c r="E73" s="144" t="s">
        <v>188</v>
      </c>
      <c r="F73" s="144" t="s">
        <v>189</v>
      </c>
      <c r="G73" s="142"/>
      <c r="H73" s="142"/>
      <c r="I73" s="145"/>
      <c r="J73" s="146">
        <f>BK73</f>
        <v>0</v>
      </c>
      <c r="K73" s="142"/>
      <c r="L73" s="147"/>
      <c r="M73" s="148"/>
      <c r="N73" s="149"/>
      <c r="O73" s="149"/>
      <c r="P73" s="150">
        <f>SUM(P74:P88)</f>
        <v>0</v>
      </c>
      <c r="Q73" s="149"/>
      <c r="R73" s="150">
        <f>SUM(R74:R88)</f>
        <v>0</v>
      </c>
      <c r="S73" s="149"/>
      <c r="T73" s="151">
        <f>SUM(T74:T88)</f>
        <v>0</v>
      </c>
      <c r="AR73" s="152" t="s">
        <v>76</v>
      </c>
      <c r="AT73" s="153" t="s">
        <v>51</v>
      </c>
      <c r="AU73" s="153" t="s">
        <v>52</v>
      </c>
      <c r="AY73" s="152" t="s">
        <v>111</v>
      </c>
      <c r="BK73" s="154">
        <f>SUM(BK74:BK88)</f>
        <v>0</v>
      </c>
    </row>
    <row r="74" spans="2:65" s="1" customFormat="1" ht="16.5" customHeight="1">
      <c r="B74" s="29"/>
      <c r="C74" s="172" t="s">
        <v>59</v>
      </c>
      <c r="D74" s="172" t="s">
        <v>168</v>
      </c>
      <c r="E74" s="173" t="s">
        <v>190</v>
      </c>
      <c r="F74" s="174" t="s">
        <v>191</v>
      </c>
      <c r="G74" s="175" t="s">
        <v>192</v>
      </c>
      <c r="H74" s="176">
        <v>18</v>
      </c>
      <c r="I74" s="177"/>
      <c r="J74" s="178">
        <f aca="true" t="shared" si="0" ref="J74:J88">ROUND(I74*H74,2)</f>
        <v>0</v>
      </c>
      <c r="K74" s="174" t="s">
        <v>22</v>
      </c>
      <c r="L74" s="179"/>
      <c r="M74" s="180" t="s">
        <v>22</v>
      </c>
      <c r="N74" s="181" t="s">
        <v>30</v>
      </c>
      <c r="O74" s="30"/>
      <c r="P74" s="166">
        <f aca="true" t="shared" si="1" ref="P74:P88">O74*H74</f>
        <v>0</v>
      </c>
      <c r="Q74" s="166">
        <v>0</v>
      </c>
      <c r="R74" s="166">
        <f aca="true" t="shared" si="2" ref="R74:R88">Q74*H74</f>
        <v>0</v>
      </c>
      <c r="S74" s="166">
        <v>0</v>
      </c>
      <c r="T74" s="167">
        <f aca="true" t="shared" si="3" ref="T74:T88">S74*H74</f>
        <v>0</v>
      </c>
      <c r="AR74" s="17" t="s">
        <v>174</v>
      </c>
      <c r="AT74" s="17" t="s">
        <v>168</v>
      </c>
      <c r="AU74" s="17" t="s">
        <v>59</v>
      </c>
      <c r="AY74" s="17" t="s">
        <v>111</v>
      </c>
      <c r="BE74" s="168">
        <f aca="true" t="shared" si="4" ref="BE74:BE88">IF(N74="základní",J74,0)</f>
        <v>0</v>
      </c>
      <c r="BF74" s="168">
        <f aca="true" t="shared" si="5" ref="BF74:BF88">IF(N74="snížená",J74,0)</f>
        <v>0</v>
      </c>
      <c r="BG74" s="168">
        <f aca="true" t="shared" si="6" ref="BG74:BG88">IF(N74="zákl. přenesená",J74,0)</f>
        <v>0</v>
      </c>
      <c r="BH74" s="168">
        <f aca="true" t="shared" si="7" ref="BH74:BH88">IF(N74="sníž. přenesená",J74,0)</f>
        <v>0</v>
      </c>
      <c r="BI74" s="168">
        <f aca="true" t="shared" si="8" ref="BI74:BI88">IF(N74="nulová",J74,0)</f>
        <v>0</v>
      </c>
      <c r="BJ74" s="17" t="s">
        <v>59</v>
      </c>
      <c r="BK74" s="168">
        <f aca="true" t="shared" si="9" ref="BK74:BK88">ROUND(I74*H74,2)</f>
        <v>0</v>
      </c>
      <c r="BL74" s="17" t="s">
        <v>174</v>
      </c>
      <c r="BM74" s="17" t="s">
        <v>193</v>
      </c>
    </row>
    <row r="75" spans="2:65" s="1" customFormat="1" ht="16.5" customHeight="1">
      <c r="B75" s="29"/>
      <c r="C75" s="172" t="s">
        <v>61</v>
      </c>
      <c r="D75" s="172" t="s">
        <v>168</v>
      </c>
      <c r="E75" s="173" t="s">
        <v>194</v>
      </c>
      <c r="F75" s="174" t="s">
        <v>195</v>
      </c>
      <c r="G75" s="175" t="s">
        <v>91</v>
      </c>
      <c r="H75" s="176">
        <v>19</v>
      </c>
      <c r="I75" s="177"/>
      <c r="J75" s="178">
        <f t="shared" si="0"/>
        <v>0</v>
      </c>
      <c r="K75" s="174" t="s">
        <v>22</v>
      </c>
      <c r="L75" s="179"/>
      <c r="M75" s="180" t="s">
        <v>22</v>
      </c>
      <c r="N75" s="181" t="s">
        <v>30</v>
      </c>
      <c r="O75" s="30"/>
      <c r="P75" s="166">
        <f t="shared" si="1"/>
        <v>0</v>
      </c>
      <c r="Q75" s="166">
        <v>0</v>
      </c>
      <c r="R75" s="166">
        <f t="shared" si="2"/>
        <v>0</v>
      </c>
      <c r="S75" s="166">
        <v>0</v>
      </c>
      <c r="T75" s="167">
        <f t="shared" si="3"/>
        <v>0</v>
      </c>
      <c r="AR75" s="17" t="s">
        <v>174</v>
      </c>
      <c r="AT75" s="17" t="s">
        <v>168</v>
      </c>
      <c r="AU75" s="17" t="s">
        <v>59</v>
      </c>
      <c r="AY75" s="17" t="s">
        <v>111</v>
      </c>
      <c r="BE75" s="168">
        <f t="shared" si="4"/>
        <v>0</v>
      </c>
      <c r="BF75" s="168">
        <f t="shared" si="5"/>
        <v>0</v>
      </c>
      <c r="BG75" s="168">
        <f t="shared" si="6"/>
        <v>0</v>
      </c>
      <c r="BH75" s="168">
        <f t="shared" si="7"/>
        <v>0</v>
      </c>
      <c r="BI75" s="168">
        <f t="shared" si="8"/>
        <v>0</v>
      </c>
      <c r="BJ75" s="17" t="s">
        <v>59</v>
      </c>
      <c r="BK75" s="168">
        <f t="shared" si="9"/>
        <v>0</v>
      </c>
      <c r="BL75" s="17" t="s">
        <v>174</v>
      </c>
      <c r="BM75" s="17" t="s">
        <v>196</v>
      </c>
    </row>
    <row r="76" spans="2:65" s="1" customFormat="1" ht="25.5" customHeight="1">
      <c r="B76" s="29"/>
      <c r="C76" s="172" t="s">
        <v>65</v>
      </c>
      <c r="D76" s="172" t="s">
        <v>168</v>
      </c>
      <c r="E76" s="173" t="s">
        <v>197</v>
      </c>
      <c r="F76" s="174" t="s">
        <v>198</v>
      </c>
      <c r="G76" s="175" t="s">
        <v>91</v>
      </c>
      <c r="H76" s="176">
        <v>5.3</v>
      </c>
      <c r="I76" s="177"/>
      <c r="J76" s="178">
        <f t="shared" si="0"/>
        <v>0</v>
      </c>
      <c r="K76" s="174" t="s">
        <v>22</v>
      </c>
      <c r="L76" s="179"/>
      <c r="M76" s="180" t="s">
        <v>22</v>
      </c>
      <c r="N76" s="181" t="s">
        <v>30</v>
      </c>
      <c r="O76" s="30"/>
      <c r="P76" s="166">
        <f t="shared" si="1"/>
        <v>0</v>
      </c>
      <c r="Q76" s="166">
        <v>0</v>
      </c>
      <c r="R76" s="166">
        <f t="shared" si="2"/>
        <v>0</v>
      </c>
      <c r="S76" s="166">
        <v>0</v>
      </c>
      <c r="T76" s="167">
        <f t="shared" si="3"/>
        <v>0</v>
      </c>
      <c r="AR76" s="17" t="s">
        <v>174</v>
      </c>
      <c r="AT76" s="17" t="s">
        <v>168</v>
      </c>
      <c r="AU76" s="17" t="s">
        <v>59</v>
      </c>
      <c r="AY76" s="17" t="s">
        <v>111</v>
      </c>
      <c r="BE76" s="168">
        <f t="shared" si="4"/>
        <v>0</v>
      </c>
      <c r="BF76" s="168">
        <f t="shared" si="5"/>
        <v>0</v>
      </c>
      <c r="BG76" s="168">
        <f t="shared" si="6"/>
        <v>0</v>
      </c>
      <c r="BH76" s="168">
        <f t="shared" si="7"/>
        <v>0</v>
      </c>
      <c r="BI76" s="168">
        <f t="shared" si="8"/>
        <v>0</v>
      </c>
      <c r="BJ76" s="17" t="s">
        <v>59</v>
      </c>
      <c r="BK76" s="168">
        <f t="shared" si="9"/>
        <v>0</v>
      </c>
      <c r="BL76" s="17" t="s">
        <v>174</v>
      </c>
      <c r="BM76" s="17" t="s">
        <v>199</v>
      </c>
    </row>
    <row r="77" spans="2:65" s="1" customFormat="1" ht="25.5" customHeight="1">
      <c r="B77" s="29"/>
      <c r="C77" s="172" t="s">
        <v>76</v>
      </c>
      <c r="D77" s="172" t="s">
        <v>168</v>
      </c>
      <c r="E77" s="173" t="s">
        <v>200</v>
      </c>
      <c r="F77" s="174" t="s">
        <v>201</v>
      </c>
      <c r="G77" s="175" t="s">
        <v>91</v>
      </c>
      <c r="H77" s="176">
        <v>13.8</v>
      </c>
      <c r="I77" s="177"/>
      <c r="J77" s="178">
        <f t="shared" si="0"/>
        <v>0</v>
      </c>
      <c r="K77" s="174" t="s">
        <v>22</v>
      </c>
      <c r="L77" s="179"/>
      <c r="M77" s="180" t="s">
        <v>22</v>
      </c>
      <c r="N77" s="181" t="s">
        <v>30</v>
      </c>
      <c r="O77" s="30"/>
      <c r="P77" s="166">
        <f t="shared" si="1"/>
        <v>0</v>
      </c>
      <c r="Q77" s="166">
        <v>0</v>
      </c>
      <c r="R77" s="166">
        <f t="shared" si="2"/>
        <v>0</v>
      </c>
      <c r="S77" s="166">
        <v>0</v>
      </c>
      <c r="T77" s="167">
        <f t="shared" si="3"/>
        <v>0</v>
      </c>
      <c r="AR77" s="17" t="s">
        <v>174</v>
      </c>
      <c r="AT77" s="17" t="s">
        <v>168</v>
      </c>
      <c r="AU77" s="17" t="s">
        <v>59</v>
      </c>
      <c r="AY77" s="17" t="s">
        <v>111</v>
      </c>
      <c r="BE77" s="168">
        <f t="shared" si="4"/>
        <v>0</v>
      </c>
      <c r="BF77" s="168">
        <f t="shared" si="5"/>
        <v>0</v>
      </c>
      <c r="BG77" s="168">
        <f t="shared" si="6"/>
        <v>0</v>
      </c>
      <c r="BH77" s="168">
        <f t="shared" si="7"/>
        <v>0</v>
      </c>
      <c r="BI77" s="168">
        <f t="shared" si="8"/>
        <v>0</v>
      </c>
      <c r="BJ77" s="17" t="s">
        <v>59</v>
      </c>
      <c r="BK77" s="168">
        <f t="shared" si="9"/>
        <v>0</v>
      </c>
      <c r="BL77" s="17" t="s">
        <v>174</v>
      </c>
      <c r="BM77" s="17" t="s">
        <v>202</v>
      </c>
    </row>
    <row r="78" spans="2:65" s="1" customFormat="1" ht="16.5" customHeight="1">
      <c r="B78" s="29"/>
      <c r="C78" s="172" t="s">
        <v>113</v>
      </c>
      <c r="D78" s="172" t="s">
        <v>168</v>
      </c>
      <c r="E78" s="173" t="s">
        <v>203</v>
      </c>
      <c r="F78" s="174" t="s">
        <v>204</v>
      </c>
      <c r="G78" s="175" t="s">
        <v>91</v>
      </c>
      <c r="H78" s="176">
        <v>25.8</v>
      </c>
      <c r="I78" s="177"/>
      <c r="J78" s="178">
        <f t="shared" si="0"/>
        <v>0</v>
      </c>
      <c r="K78" s="174" t="s">
        <v>22</v>
      </c>
      <c r="L78" s="179"/>
      <c r="M78" s="180" t="s">
        <v>22</v>
      </c>
      <c r="N78" s="181" t="s">
        <v>30</v>
      </c>
      <c r="O78" s="30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174</v>
      </c>
      <c r="AT78" s="17" t="s">
        <v>168</v>
      </c>
      <c r="AU78" s="17" t="s">
        <v>59</v>
      </c>
      <c r="AY78" s="17" t="s">
        <v>111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59</v>
      </c>
      <c r="BK78" s="168">
        <f t="shared" si="9"/>
        <v>0</v>
      </c>
      <c r="BL78" s="17" t="s">
        <v>174</v>
      </c>
      <c r="BM78" s="17" t="s">
        <v>205</v>
      </c>
    </row>
    <row r="79" spans="2:65" s="1" customFormat="1" ht="25.5" customHeight="1">
      <c r="B79" s="29"/>
      <c r="C79" s="172" t="s">
        <v>114</v>
      </c>
      <c r="D79" s="172" t="s">
        <v>168</v>
      </c>
      <c r="E79" s="173" t="s">
        <v>206</v>
      </c>
      <c r="F79" s="174" t="s">
        <v>207</v>
      </c>
      <c r="G79" s="175" t="s">
        <v>91</v>
      </c>
      <c r="H79" s="176">
        <v>17.3</v>
      </c>
      <c r="I79" s="177"/>
      <c r="J79" s="178">
        <f t="shared" si="0"/>
        <v>0</v>
      </c>
      <c r="K79" s="174" t="s">
        <v>22</v>
      </c>
      <c r="L79" s="179"/>
      <c r="M79" s="180" t="s">
        <v>22</v>
      </c>
      <c r="N79" s="181" t="s">
        <v>30</v>
      </c>
      <c r="O79" s="30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174</v>
      </c>
      <c r="AT79" s="17" t="s">
        <v>168</v>
      </c>
      <c r="AU79" s="17" t="s">
        <v>59</v>
      </c>
      <c r="AY79" s="17" t="s">
        <v>111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59</v>
      </c>
      <c r="BK79" s="168">
        <f t="shared" si="9"/>
        <v>0</v>
      </c>
      <c r="BL79" s="17" t="s">
        <v>174</v>
      </c>
      <c r="BM79" s="17" t="s">
        <v>208</v>
      </c>
    </row>
    <row r="80" spans="2:65" s="1" customFormat="1" ht="25.5" customHeight="1">
      <c r="B80" s="29"/>
      <c r="C80" s="172" t="s">
        <v>115</v>
      </c>
      <c r="D80" s="172" t="s">
        <v>168</v>
      </c>
      <c r="E80" s="173" t="s">
        <v>209</v>
      </c>
      <c r="F80" s="174" t="s">
        <v>210</v>
      </c>
      <c r="G80" s="175" t="s">
        <v>91</v>
      </c>
      <c r="H80" s="176">
        <v>8.5</v>
      </c>
      <c r="I80" s="177"/>
      <c r="J80" s="178">
        <f t="shared" si="0"/>
        <v>0</v>
      </c>
      <c r="K80" s="174" t="s">
        <v>22</v>
      </c>
      <c r="L80" s="179"/>
      <c r="M80" s="180" t="s">
        <v>22</v>
      </c>
      <c r="N80" s="181" t="s">
        <v>30</v>
      </c>
      <c r="O80" s="30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174</v>
      </c>
      <c r="AT80" s="17" t="s">
        <v>168</v>
      </c>
      <c r="AU80" s="17" t="s">
        <v>59</v>
      </c>
      <c r="AY80" s="17" t="s">
        <v>111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59</v>
      </c>
      <c r="BK80" s="168">
        <f t="shared" si="9"/>
        <v>0</v>
      </c>
      <c r="BL80" s="17" t="s">
        <v>174</v>
      </c>
      <c r="BM80" s="17" t="s">
        <v>211</v>
      </c>
    </row>
    <row r="81" spans="2:65" s="1" customFormat="1" ht="25.5" customHeight="1">
      <c r="B81" s="29"/>
      <c r="C81" s="172" t="s">
        <v>116</v>
      </c>
      <c r="D81" s="172" t="s">
        <v>168</v>
      </c>
      <c r="E81" s="173" t="s">
        <v>212</v>
      </c>
      <c r="F81" s="174" t="s">
        <v>213</v>
      </c>
      <c r="G81" s="175" t="s">
        <v>192</v>
      </c>
      <c r="H81" s="176">
        <v>21</v>
      </c>
      <c r="I81" s="177"/>
      <c r="J81" s="178">
        <f t="shared" si="0"/>
        <v>0</v>
      </c>
      <c r="K81" s="174" t="s">
        <v>22</v>
      </c>
      <c r="L81" s="179"/>
      <c r="M81" s="180" t="s">
        <v>22</v>
      </c>
      <c r="N81" s="181" t="s">
        <v>30</v>
      </c>
      <c r="O81" s="30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174</v>
      </c>
      <c r="AT81" s="17" t="s">
        <v>168</v>
      </c>
      <c r="AU81" s="17" t="s">
        <v>59</v>
      </c>
      <c r="AY81" s="17" t="s">
        <v>111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59</v>
      </c>
      <c r="BK81" s="168">
        <f t="shared" si="9"/>
        <v>0</v>
      </c>
      <c r="BL81" s="17" t="s">
        <v>174</v>
      </c>
      <c r="BM81" s="17" t="s">
        <v>214</v>
      </c>
    </row>
    <row r="82" spans="2:65" s="1" customFormat="1" ht="16.5" customHeight="1">
      <c r="B82" s="29"/>
      <c r="C82" s="172" t="s">
        <v>117</v>
      </c>
      <c r="D82" s="172" t="s">
        <v>168</v>
      </c>
      <c r="E82" s="173" t="s">
        <v>215</v>
      </c>
      <c r="F82" s="174" t="s">
        <v>216</v>
      </c>
      <c r="G82" s="175" t="s">
        <v>192</v>
      </c>
      <c r="H82" s="176">
        <v>9</v>
      </c>
      <c r="I82" s="177"/>
      <c r="J82" s="178">
        <f t="shared" si="0"/>
        <v>0</v>
      </c>
      <c r="K82" s="174" t="s">
        <v>22</v>
      </c>
      <c r="L82" s="179"/>
      <c r="M82" s="180" t="s">
        <v>22</v>
      </c>
      <c r="N82" s="181" t="s">
        <v>30</v>
      </c>
      <c r="O82" s="30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174</v>
      </c>
      <c r="AT82" s="17" t="s">
        <v>168</v>
      </c>
      <c r="AU82" s="17" t="s">
        <v>59</v>
      </c>
      <c r="AY82" s="17" t="s">
        <v>111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59</v>
      </c>
      <c r="BK82" s="168">
        <f t="shared" si="9"/>
        <v>0</v>
      </c>
      <c r="BL82" s="17" t="s">
        <v>174</v>
      </c>
      <c r="BM82" s="17" t="s">
        <v>217</v>
      </c>
    </row>
    <row r="83" spans="2:65" s="1" customFormat="1" ht="25.5" customHeight="1">
      <c r="B83" s="29"/>
      <c r="C83" s="172" t="s">
        <v>118</v>
      </c>
      <c r="D83" s="172" t="s">
        <v>168</v>
      </c>
      <c r="E83" s="173" t="s">
        <v>218</v>
      </c>
      <c r="F83" s="174" t="s">
        <v>219</v>
      </c>
      <c r="G83" s="175" t="s">
        <v>192</v>
      </c>
      <c r="H83" s="176">
        <v>0</v>
      </c>
      <c r="I83" s="177"/>
      <c r="J83" s="178">
        <f t="shared" si="0"/>
        <v>0</v>
      </c>
      <c r="K83" s="174" t="s">
        <v>22</v>
      </c>
      <c r="L83" s="179"/>
      <c r="M83" s="180" t="s">
        <v>22</v>
      </c>
      <c r="N83" s="181" t="s">
        <v>30</v>
      </c>
      <c r="O83" s="30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174</v>
      </c>
      <c r="AT83" s="17" t="s">
        <v>168</v>
      </c>
      <c r="AU83" s="17" t="s">
        <v>59</v>
      </c>
      <c r="AY83" s="17" t="s">
        <v>111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59</v>
      </c>
      <c r="BK83" s="168">
        <f t="shared" si="9"/>
        <v>0</v>
      </c>
      <c r="BL83" s="17" t="s">
        <v>174</v>
      </c>
      <c r="BM83" s="17" t="s">
        <v>220</v>
      </c>
    </row>
    <row r="84" spans="2:65" s="1" customFormat="1" ht="25.5" customHeight="1">
      <c r="B84" s="29"/>
      <c r="C84" s="172" t="s">
        <v>119</v>
      </c>
      <c r="D84" s="172" t="s">
        <v>168</v>
      </c>
      <c r="E84" s="173" t="s">
        <v>221</v>
      </c>
      <c r="F84" s="174" t="s">
        <v>222</v>
      </c>
      <c r="G84" s="175" t="s">
        <v>192</v>
      </c>
      <c r="H84" s="176">
        <v>6</v>
      </c>
      <c r="I84" s="177"/>
      <c r="J84" s="178">
        <f t="shared" si="0"/>
        <v>0</v>
      </c>
      <c r="K84" s="174" t="s">
        <v>22</v>
      </c>
      <c r="L84" s="179"/>
      <c r="M84" s="180" t="s">
        <v>22</v>
      </c>
      <c r="N84" s="181" t="s">
        <v>30</v>
      </c>
      <c r="O84" s="30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17" t="s">
        <v>174</v>
      </c>
      <c r="AT84" s="17" t="s">
        <v>168</v>
      </c>
      <c r="AU84" s="17" t="s">
        <v>59</v>
      </c>
      <c r="AY84" s="17" t="s">
        <v>111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17" t="s">
        <v>59</v>
      </c>
      <c r="BK84" s="168">
        <f t="shared" si="9"/>
        <v>0</v>
      </c>
      <c r="BL84" s="17" t="s">
        <v>174</v>
      </c>
      <c r="BM84" s="17" t="s">
        <v>223</v>
      </c>
    </row>
    <row r="85" spans="2:65" s="1" customFormat="1" ht="16.5" customHeight="1">
      <c r="B85" s="29"/>
      <c r="C85" s="172" t="s">
        <v>120</v>
      </c>
      <c r="D85" s="172" t="s">
        <v>168</v>
      </c>
      <c r="E85" s="173" t="s">
        <v>224</v>
      </c>
      <c r="F85" s="174" t="s">
        <v>225</v>
      </c>
      <c r="G85" s="175" t="s">
        <v>192</v>
      </c>
      <c r="H85" s="176">
        <v>2</v>
      </c>
      <c r="I85" s="177"/>
      <c r="J85" s="178">
        <f t="shared" si="0"/>
        <v>0</v>
      </c>
      <c r="K85" s="174" t="s">
        <v>22</v>
      </c>
      <c r="L85" s="179"/>
      <c r="M85" s="180" t="s">
        <v>22</v>
      </c>
      <c r="N85" s="181" t="s">
        <v>30</v>
      </c>
      <c r="O85" s="30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17" t="s">
        <v>174</v>
      </c>
      <c r="AT85" s="17" t="s">
        <v>168</v>
      </c>
      <c r="AU85" s="17" t="s">
        <v>59</v>
      </c>
      <c r="AY85" s="17" t="s">
        <v>111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17" t="s">
        <v>59</v>
      </c>
      <c r="BK85" s="168">
        <f t="shared" si="9"/>
        <v>0</v>
      </c>
      <c r="BL85" s="17" t="s">
        <v>174</v>
      </c>
      <c r="BM85" s="17" t="s">
        <v>226</v>
      </c>
    </row>
    <row r="86" spans="2:65" s="1" customFormat="1" ht="16.5" customHeight="1">
      <c r="B86" s="29"/>
      <c r="C86" s="172" t="s">
        <v>121</v>
      </c>
      <c r="D86" s="172" t="s">
        <v>168</v>
      </c>
      <c r="E86" s="173" t="s">
        <v>227</v>
      </c>
      <c r="F86" s="174" t="s">
        <v>228</v>
      </c>
      <c r="G86" s="175" t="s">
        <v>192</v>
      </c>
      <c r="H86" s="176">
        <v>1</v>
      </c>
      <c r="I86" s="177"/>
      <c r="J86" s="178">
        <f t="shared" si="0"/>
        <v>0</v>
      </c>
      <c r="K86" s="174" t="s">
        <v>22</v>
      </c>
      <c r="L86" s="179"/>
      <c r="M86" s="180" t="s">
        <v>22</v>
      </c>
      <c r="N86" s="181" t="s">
        <v>30</v>
      </c>
      <c r="O86" s="30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17" t="s">
        <v>174</v>
      </c>
      <c r="AT86" s="17" t="s">
        <v>168</v>
      </c>
      <c r="AU86" s="17" t="s">
        <v>59</v>
      </c>
      <c r="AY86" s="17" t="s">
        <v>111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17" t="s">
        <v>59</v>
      </c>
      <c r="BK86" s="168">
        <f t="shared" si="9"/>
        <v>0</v>
      </c>
      <c r="BL86" s="17" t="s">
        <v>174</v>
      </c>
      <c r="BM86" s="17" t="s">
        <v>229</v>
      </c>
    </row>
    <row r="87" spans="2:65" s="1" customFormat="1" ht="16.5" customHeight="1">
      <c r="B87" s="29"/>
      <c r="C87" s="172" t="s">
        <v>122</v>
      </c>
      <c r="D87" s="172" t="s">
        <v>168</v>
      </c>
      <c r="E87" s="173" t="s">
        <v>230</v>
      </c>
      <c r="F87" s="174" t="s">
        <v>231</v>
      </c>
      <c r="G87" s="175" t="s">
        <v>192</v>
      </c>
      <c r="H87" s="176">
        <v>7</v>
      </c>
      <c r="I87" s="177"/>
      <c r="J87" s="178">
        <f t="shared" si="0"/>
        <v>0</v>
      </c>
      <c r="K87" s="174" t="s">
        <v>22</v>
      </c>
      <c r="L87" s="179"/>
      <c r="M87" s="180" t="s">
        <v>22</v>
      </c>
      <c r="N87" s="181" t="s">
        <v>30</v>
      </c>
      <c r="O87" s="30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17" t="s">
        <v>174</v>
      </c>
      <c r="AT87" s="17" t="s">
        <v>168</v>
      </c>
      <c r="AU87" s="17" t="s">
        <v>59</v>
      </c>
      <c r="AY87" s="17" t="s">
        <v>111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17" t="s">
        <v>59</v>
      </c>
      <c r="BK87" s="168">
        <f t="shared" si="9"/>
        <v>0</v>
      </c>
      <c r="BL87" s="17" t="s">
        <v>174</v>
      </c>
      <c r="BM87" s="17" t="s">
        <v>232</v>
      </c>
    </row>
    <row r="88" spans="2:65" s="1" customFormat="1" ht="16.5" customHeight="1">
      <c r="B88" s="29"/>
      <c r="C88" s="172" t="s">
        <v>10</v>
      </c>
      <c r="D88" s="172" t="s">
        <v>168</v>
      </c>
      <c r="E88" s="173" t="s">
        <v>233</v>
      </c>
      <c r="F88" s="174" t="s">
        <v>234</v>
      </c>
      <c r="G88" s="175" t="s">
        <v>192</v>
      </c>
      <c r="H88" s="176">
        <v>11</v>
      </c>
      <c r="I88" s="177"/>
      <c r="J88" s="178">
        <f t="shared" si="0"/>
        <v>0</v>
      </c>
      <c r="K88" s="174" t="s">
        <v>22</v>
      </c>
      <c r="L88" s="179"/>
      <c r="M88" s="180" t="s">
        <v>22</v>
      </c>
      <c r="N88" s="181" t="s">
        <v>30</v>
      </c>
      <c r="O88" s="30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17" t="s">
        <v>174</v>
      </c>
      <c r="AT88" s="17" t="s">
        <v>168</v>
      </c>
      <c r="AU88" s="17" t="s">
        <v>59</v>
      </c>
      <c r="AY88" s="17" t="s">
        <v>111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17" t="s">
        <v>59</v>
      </c>
      <c r="BK88" s="168">
        <f t="shared" si="9"/>
        <v>0</v>
      </c>
      <c r="BL88" s="17" t="s">
        <v>174</v>
      </c>
      <c r="BM88" s="17" t="s">
        <v>235</v>
      </c>
    </row>
    <row r="89" spans="2:63" s="8" customFormat="1" ht="36.75" customHeight="1">
      <c r="B89" s="141"/>
      <c r="C89" s="142"/>
      <c r="D89" s="143" t="s">
        <v>51</v>
      </c>
      <c r="E89" s="144" t="s">
        <v>236</v>
      </c>
      <c r="F89" s="144" t="s">
        <v>237</v>
      </c>
      <c r="G89" s="142"/>
      <c r="H89" s="142"/>
      <c r="I89" s="145"/>
      <c r="J89" s="146">
        <f>BK89</f>
        <v>0</v>
      </c>
      <c r="K89" s="142"/>
      <c r="L89" s="147"/>
      <c r="M89" s="148"/>
      <c r="N89" s="149"/>
      <c r="O89" s="149"/>
      <c r="P89" s="150">
        <f>SUM(P90:P98)</f>
        <v>0</v>
      </c>
      <c r="Q89" s="149"/>
      <c r="R89" s="150">
        <f>SUM(R90:R98)</f>
        <v>0</v>
      </c>
      <c r="S89" s="149"/>
      <c r="T89" s="151">
        <f>SUM(T90:T98)</f>
        <v>0</v>
      </c>
      <c r="AR89" s="152" t="s">
        <v>59</v>
      </c>
      <c r="AT89" s="153" t="s">
        <v>51</v>
      </c>
      <c r="AU89" s="153" t="s">
        <v>52</v>
      </c>
      <c r="AY89" s="152" t="s">
        <v>111</v>
      </c>
      <c r="BK89" s="154">
        <f>SUM(BK90:BK98)</f>
        <v>0</v>
      </c>
    </row>
    <row r="90" spans="2:65" s="1" customFormat="1" ht="16.5" customHeight="1">
      <c r="B90" s="29"/>
      <c r="C90" s="172" t="s">
        <v>123</v>
      </c>
      <c r="D90" s="172" t="s">
        <v>168</v>
      </c>
      <c r="E90" s="173" t="s">
        <v>238</v>
      </c>
      <c r="F90" s="174" t="s">
        <v>239</v>
      </c>
      <c r="G90" s="175" t="s">
        <v>192</v>
      </c>
      <c r="H90" s="176">
        <v>54</v>
      </c>
      <c r="I90" s="177"/>
      <c r="J90" s="178">
        <f aca="true" t="shared" si="10" ref="J90:J98">ROUND(I90*H90,2)</f>
        <v>0</v>
      </c>
      <c r="K90" s="174" t="s">
        <v>22</v>
      </c>
      <c r="L90" s="179"/>
      <c r="M90" s="180" t="s">
        <v>22</v>
      </c>
      <c r="N90" s="181" t="s">
        <v>30</v>
      </c>
      <c r="O90" s="30"/>
      <c r="P90" s="166">
        <f aca="true" t="shared" si="11" ref="P90:P98">O90*H90</f>
        <v>0</v>
      </c>
      <c r="Q90" s="166">
        <v>0</v>
      </c>
      <c r="R90" s="166">
        <f aca="true" t="shared" si="12" ref="R90:R98">Q90*H90</f>
        <v>0</v>
      </c>
      <c r="S90" s="166">
        <v>0</v>
      </c>
      <c r="T90" s="167">
        <f aca="true" t="shared" si="13" ref="T90:T98">S90*H90</f>
        <v>0</v>
      </c>
      <c r="AR90" s="17" t="s">
        <v>116</v>
      </c>
      <c r="AT90" s="17" t="s">
        <v>168</v>
      </c>
      <c r="AU90" s="17" t="s">
        <v>59</v>
      </c>
      <c r="AY90" s="17" t="s">
        <v>111</v>
      </c>
      <c r="BE90" s="168">
        <f aca="true" t="shared" si="14" ref="BE90:BE98">IF(N90="základní",J90,0)</f>
        <v>0</v>
      </c>
      <c r="BF90" s="168">
        <f aca="true" t="shared" si="15" ref="BF90:BF98">IF(N90="snížená",J90,0)</f>
        <v>0</v>
      </c>
      <c r="BG90" s="168">
        <f aca="true" t="shared" si="16" ref="BG90:BG98">IF(N90="zákl. přenesená",J90,0)</f>
        <v>0</v>
      </c>
      <c r="BH90" s="168">
        <f aca="true" t="shared" si="17" ref="BH90:BH98">IF(N90="sníž. přenesená",J90,0)</f>
        <v>0</v>
      </c>
      <c r="BI90" s="168">
        <f aca="true" t="shared" si="18" ref="BI90:BI98">IF(N90="nulová",J90,0)</f>
        <v>0</v>
      </c>
      <c r="BJ90" s="17" t="s">
        <v>59</v>
      </c>
      <c r="BK90" s="168">
        <f aca="true" t="shared" si="19" ref="BK90:BK98">ROUND(I90*H90,2)</f>
        <v>0</v>
      </c>
      <c r="BL90" s="17" t="s">
        <v>76</v>
      </c>
      <c r="BM90" s="17" t="s">
        <v>240</v>
      </c>
    </row>
    <row r="91" spans="2:65" s="1" customFormat="1" ht="16.5" customHeight="1">
      <c r="B91" s="29"/>
      <c r="C91" s="172" t="s">
        <v>124</v>
      </c>
      <c r="D91" s="172" t="s">
        <v>168</v>
      </c>
      <c r="E91" s="173" t="s">
        <v>241</v>
      </c>
      <c r="F91" s="174" t="s">
        <v>242</v>
      </c>
      <c r="G91" s="175" t="s">
        <v>192</v>
      </c>
      <c r="H91" s="176">
        <v>16</v>
      </c>
      <c r="I91" s="177"/>
      <c r="J91" s="178">
        <f t="shared" si="10"/>
        <v>0</v>
      </c>
      <c r="K91" s="174" t="s">
        <v>22</v>
      </c>
      <c r="L91" s="179"/>
      <c r="M91" s="180" t="s">
        <v>22</v>
      </c>
      <c r="N91" s="181" t="s">
        <v>30</v>
      </c>
      <c r="O91" s="30"/>
      <c r="P91" s="166">
        <f t="shared" si="11"/>
        <v>0</v>
      </c>
      <c r="Q91" s="166">
        <v>0</v>
      </c>
      <c r="R91" s="166">
        <f t="shared" si="12"/>
        <v>0</v>
      </c>
      <c r="S91" s="166">
        <v>0</v>
      </c>
      <c r="T91" s="167">
        <f t="shared" si="13"/>
        <v>0</v>
      </c>
      <c r="AR91" s="17" t="s">
        <v>116</v>
      </c>
      <c r="AT91" s="17" t="s">
        <v>168</v>
      </c>
      <c r="AU91" s="17" t="s">
        <v>59</v>
      </c>
      <c r="AY91" s="17" t="s">
        <v>111</v>
      </c>
      <c r="BE91" s="168">
        <f t="shared" si="14"/>
        <v>0</v>
      </c>
      <c r="BF91" s="168">
        <f t="shared" si="15"/>
        <v>0</v>
      </c>
      <c r="BG91" s="168">
        <f t="shared" si="16"/>
        <v>0</v>
      </c>
      <c r="BH91" s="168">
        <f t="shared" si="17"/>
        <v>0</v>
      </c>
      <c r="BI91" s="168">
        <f t="shared" si="18"/>
        <v>0</v>
      </c>
      <c r="BJ91" s="17" t="s">
        <v>59</v>
      </c>
      <c r="BK91" s="168">
        <f t="shared" si="19"/>
        <v>0</v>
      </c>
      <c r="BL91" s="17" t="s">
        <v>76</v>
      </c>
      <c r="BM91" s="17" t="s">
        <v>243</v>
      </c>
    </row>
    <row r="92" spans="2:65" s="1" customFormat="1" ht="16.5" customHeight="1">
      <c r="B92" s="29"/>
      <c r="C92" s="172" t="s">
        <v>125</v>
      </c>
      <c r="D92" s="172" t="s">
        <v>168</v>
      </c>
      <c r="E92" s="173" t="s">
        <v>244</v>
      </c>
      <c r="F92" s="174" t="s">
        <v>245</v>
      </c>
      <c r="G92" s="175" t="s">
        <v>192</v>
      </c>
      <c r="H92" s="176">
        <v>27</v>
      </c>
      <c r="I92" s="177"/>
      <c r="J92" s="178">
        <f t="shared" si="10"/>
        <v>0</v>
      </c>
      <c r="K92" s="174" t="s">
        <v>22</v>
      </c>
      <c r="L92" s="179"/>
      <c r="M92" s="180" t="s">
        <v>22</v>
      </c>
      <c r="N92" s="181" t="s">
        <v>30</v>
      </c>
      <c r="O92" s="30"/>
      <c r="P92" s="166">
        <f t="shared" si="11"/>
        <v>0</v>
      </c>
      <c r="Q92" s="166">
        <v>0</v>
      </c>
      <c r="R92" s="166">
        <f t="shared" si="12"/>
        <v>0</v>
      </c>
      <c r="S92" s="166">
        <v>0</v>
      </c>
      <c r="T92" s="167">
        <f t="shared" si="13"/>
        <v>0</v>
      </c>
      <c r="AR92" s="17" t="s">
        <v>116</v>
      </c>
      <c r="AT92" s="17" t="s">
        <v>168</v>
      </c>
      <c r="AU92" s="17" t="s">
        <v>59</v>
      </c>
      <c r="AY92" s="17" t="s">
        <v>111</v>
      </c>
      <c r="BE92" s="168">
        <f t="shared" si="14"/>
        <v>0</v>
      </c>
      <c r="BF92" s="168">
        <f t="shared" si="15"/>
        <v>0</v>
      </c>
      <c r="BG92" s="168">
        <f t="shared" si="16"/>
        <v>0</v>
      </c>
      <c r="BH92" s="168">
        <f t="shared" si="17"/>
        <v>0</v>
      </c>
      <c r="BI92" s="168">
        <f t="shared" si="18"/>
        <v>0</v>
      </c>
      <c r="BJ92" s="17" t="s">
        <v>59</v>
      </c>
      <c r="BK92" s="168">
        <f t="shared" si="19"/>
        <v>0</v>
      </c>
      <c r="BL92" s="17" t="s">
        <v>76</v>
      </c>
      <c r="BM92" s="17" t="s">
        <v>246</v>
      </c>
    </row>
    <row r="93" spans="2:65" s="1" customFormat="1" ht="16.5" customHeight="1">
      <c r="B93" s="29"/>
      <c r="C93" s="172" t="s">
        <v>126</v>
      </c>
      <c r="D93" s="172" t="s">
        <v>168</v>
      </c>
      <c r="E93" s="173" t="s">
        <v>247</v>
      </c>
      <c r="F93" s="174" t="s">
        <v>248</v>
      </c>
      <c r="G93" s="175" t="s">
        <v>192</v>
      </c>
      <c r="H93" s="176">
        <v>2</v>
      </c>
      <c r="I93" s="177"/>
      <c r="J93" s="178">
        <f t="shared" si="10"/>
        <v>0</v>
      </c>
      <c r="K93" s="174" t="s">
        <v>22</v>
      </c>
      <c r="L93" s="179"/>
      <c r="M93" s="180" t="s">
        <v>22</v>
      </c>
      <c r="N93" s="181" t="s">
        <v>30</v>
      </c>
      <c r="O93" s="30"/>
      <c r="P93" s="166">
        <f t="shared" si="11"/>
        <v>0</v>
      </c>
      <c r="Q93" s="166">
        <v>0</v>
      </c>
      <c r="R93" s="166">
        <f t="shared" si="12"/>
        <v>0</v>
      </c>
      <c r="S93" s="166">
        <v>0</v>
      </c>
      <c r="T93" s="167">
        <f t="shared" si="13"/>
        <v>0</v>
      </c>
      <c r="AR93" s="17" t="s">
        <v>116</v>
      </c>
      <c r="AT93" s="17" t="s">
        <v>168</v>
      </c>
      <c r="AU93" s="17" t="s">
        <v>59</v>
      </c>
      <c r="AY93" s="17" t="s">
        <v>111</v>
      </c>
      <c r="BE93" s="168">
        <f t="shared" si="14"/>
        <v>0</v>
      </c>
      <c r="BF93" s="168">
        <f t="shared" si="15"/>
        <v>0</v>
      </c>
      <c r="BG93" s="168">
        <f t="shared" si="16"/>
        <v>0</v>
      </c>
      <c r="BH93" s="168">
        <f t="shared" si="17"/>
        <v>0</v>
      </c>
      <c r="BI93" s="168">
        <f t="shared" si="18"/>
        <v>0</v>
      </c>
      <c r="BJ93" s="17" t="s">
        <v>59</v>
      </c>
      <c r="BK93" s="168">
        <f t="shared" si="19"/>
        <v>0</v>
      </c>
      <c r="BL93" s="17" t="s">
        <v>76</v>
      </c>
      <c r="BM93" s="17" t="s">
        <v>249</v>
      </c>
    </row>
    <row r="94" spans="2:65" s="1" customFormat="1" ht="16.5" customHeight="1">
      <c r="B94" s="29"/>
      <c r="C94" s="172" t="s">
        <v>127</v>
      </c>
      <c r="D94" s="172" t="s">
        <v>168</v>
      </c>
      <c r="E94" s="173" t="s">
        <v>250</v>
      </c>
      <c r="F94" s="174" t="s">
        <v>251</v>
      </c>
      <c r="G94" s="175" t="s">
        <v>192</v>
      </c>
      <c r="H94" s="176">
        <v>4</v>
      </c>
      <c r="I94" s="177"/>
      <c r="J94" s="178">
        <f t="shared" si="10"/>
        <v>0</v>
      </c>
      <c r="K94" s="174" t="s">
        <v>22</v>
      </c>
      <c r="L94" s="179"/>
      <c r="M94" s="180" t="s">
        <v>22</v>
      </c>
      <c r="N94" s="181" t="s">
        <v>30</v>
      </c>
      <c r="O94" s="30"/>
      <c r="P94" s="166">
        <f t="shared" si="11"/>
        <v>0</v>
      </c>
      <c r="Q94" s="166">
        <v>0</v>
      </c>
      <c r="R94" s="166">
        <f t="shared" si="12"/>
        <v>0</v>
      </c>
      <c r="S94" s="166">
        <v>0</v>
      </c>
      <c r="T94" s="167">
        <f t="shared" si="13"/>
        <v>0</v>
      </c>
      <c r="AR94" s="17" t="s">
        <v>116</v>
      </c>
      <c r="AT94" s="17" t="s">
        <v>168</v>
      </c>
      <c r="AU94" s="17" t="s">
        <v>59</v>
      </c>
      <c r="AY94" s="17" t="s">
        <v>111</v>
      </c>
      <c r="BE94" s="168">
        <f t="shared" si="14"/>
        <v>0</v>
      </c>
      <c r="BF94" s="168">
        <f t="shared" si="15"/>
        <v>0</v>
      </c>
      <c r="BG94" s="168">
        <f t="shared" si="16"/>
        <v>0</v>
      </c>
      <c r="BH94" s="168">
        <f t="shared" si="17"/>
        <v>0</v>
      </c>
      <c r="BI94" s="168">
        <f t="shared" si="18"/>
        <v>0</v>
      </c>
      <c r="BJ94" s="17" t="s">
        <v>59</v>
      </c>
      <c r="BK94" s="168">
        <f t="shared" si="19"/>
        <v>0</v>
      </c>
      <c r="BL94" s="17" t="s">
        <v>76</v>
      </c>
      <c r="BM94" s="17" t="s">
        <v>252</v>
      </c>
    </row>
    <row r="95" spans="2:65" s="1" customFormat="1" ht="16.5" customHeight="1">
      <c r="B95" s="29"/>
      <c r="C95" s="172" t="s">
        <v>9</v>
      </c>
      <c r="D95" s="172" t="s">
        <v>168</v>
      </c>
      <c r="E95" s="173" t="s">
        <v>253</v>
      </c>
      <c r="F95" s="174" t="s">
        <v>254</v>
      </c>
      <c r="G95" s="175" t="s">
        <v>192</v>
      </c>
      <c r="H95" s="176">
        <v>2</v>
      </c>
      <c r="I95" s="177"/>
      <c r="J95" s="178">
        <f t="shared" si="10"/>
        <v>0</v>
      </c>
      <c r="K95" s="174" t="s">
        <v>22</v>
      </c>
      <c r="L95" s="179"/>
      <c r="M95" s="180" t="s">
        <v>22</v>
      </c>
      <c r="N95" s="181" t="s">
        <v>30</v>
      </c>
      <c r="O95" s="30"/>
      <c r="P95" s="166">
        <f t="shared" si="11"/>
        <v>0</v>
      </c>
      <c r="Q95" s="166">
        <v>0</v>
      </c>
      <c r="R95" s="166">
        <f t="shared" si="12"/>
        <v>0</v>
      </c>
      <c r="S95" s="166">
        <v>0</v>
      </c>
      <c r="T95" s="167">
        <f t="shared" si="13"/>
        <v>0</v>
      </c>
      <c r="AR95" s="17" t="s">
        <v>116</v>
      </c>
      <c r="AT95" s="17" t="s">
        <v>168</v>
      </c>
      <c r="AU95" s="17" t="s">
        <v>59</v>
      </c>
      <c r="AY95" s="17" t="s">
        <v>111</v>
      </c>
      <c r="BE95" s="168">
        <f t="shared" si="14"/>
        <v>0</v>
      </c>
      <c r="BF95" s="168">
        <f t="shared" si="15"/>
        <v>0</v>
      </c>
      <c r="BG95" s="168">
        <f t="shared" si="16"/>
        <v>0</v>
      </c>
      <c r="BH95" s="168">
        <f t="shared" si="17"/>
        <v>0</v>
      </c>
      <c r="BI95" s="168">
        <f t="shared" si="18"/>
        <v>0</v>
      </c>
      <c r="BJ95" s="17" t="s">
        <v>59</v>
      </c>
      <c r="BK95" s="168">
        <f t="shared" si="19"/>
        <v>0</v>
      </c>
      <c r="BL95" s="17" t="s">
        <v>76</v>
      </c>
      <c r="BM95" s="17" t="s">
        <v>255</v>
      </c>
    </row>
    <row r="96" spans="2:65" s="1" customFormat="1" ht="16.5" customHeight="1">
      <c r="B96" s="29"/>
      <c r="C96" s="172" t="s">
        <v>128</v>
      </c>
      <c r="D96" s="172" t="s">
        <v>168</v>
      </c>
      <c r="E96" s="173" t="s">
        <v>256</v>
      </c>
      <c r="F96" s="174" t="s">
        <v>257</v>
      </c>
      <c r="G96" s="175" t="s">
        <v>192</v>
      </c>
      <c r="H96" s="176">
        <v>1</v>
      </c>
      <c r="I96" s="177"/>
      <c r="J96" s="178">
        <f t="shared" si="10"/>
        <v>0</v>
      </c>
      <c r="K96" s="174" t="s">
        <v>22</v>
      </c>
      <c r="L96" s="179"/>
      <c r="M96" s="180" t="s">
        <v>22</v>
      </c>
      <c r="N96" s="181" t="s">
        <v>30</v>
      </c>
      <c r="O96" s="30"/>
      <c r="P96" s="166">
        <f t="shared" si="11"/>
        <v>0</v>
      </c>
      <c r="Q96" s="166">
        <v>0</v>
      </c>
      <c r="R96" s="166">
        <f t="shared" si="12"/>
        <v>0</v>
      </c>
      <c r="S96" s="166">
        <v>0</v>
      </c>
      <c r="T96" s="167">
        <f t="shared" si="13"/>
        <v>0</v>
      </c>
      <c r="AR96" s="17" t="s">
        <v>116</v>
      </c>
      <c r="AT96" s="17" t="s">
        <v>168</v>
      </c>
      <c r="AU96" s="17" t="s">
        <v>59</v>
      </c>
      <c r="AY96" s="17" t="s">
        <v>111</v>
      </c>
      <c r="BE96" s="168">
        <f t="shared" si="14"/>
        <v>0</v>
      </c>
      <c r="BF96" s="168">
        <f t="shared" si="15"/>
        <v>0</v>
      </c>
      <c r="BG96" s="168">
        <f t="shared" si="16"/>
        <v>0</v>
      </c>
      <c r="BH96" s="168">
        <f t="shared" si="17"/>
        <v>0</v>
      </c>
      <c r="BI96" s="168">
        <f t="shared" si="18"/>
        <v>0</v>
      </c>
      <c r="BJ96" s="17" t="s">
        <v>59</v>
      </c>
      <c r="BK96" s="168">
        <f t="shared" si="19"/>
        <v>0</v>
      </c>
      <c r="BL96" s="17" t="s">
        <v>76</v>
      </c>
      <c r="BM96" s="17" t="s">
        <v>258</v>
      </c>
    </row>
    <row r="97" spans="2:65" s="1" customFormat="1" ht="16.5" customHeight="1">
      <c r="B97" s="29"/>
      <c r="C97" s="172" t="s">
        <v>129</v>
      </c>
      <c r="D97" s="172" t="s">
        <v>168</v>
      </c>
      <c r="E97" s="173" t="s">
        <v>259</v>
      </c>
      <c r="F97" s="174" t="s">
        <v>260</v>
      </c>
      <c r="G97" s="175" t="s">
        <v>192</v>
      </c>
      <c r="H97" s="176">
        <v>12</v>
      </c>
      <c r="I97" s="177"/>
      <c r="J97" s="178">
        <f t="shared" si="10"/>
        <v>0</v>
      </c>
      <c r="K97" s="174" t="s">
        <v>22</v>
      </c>
      <c r="L97" s="179"/>
      <c r="M97" s="180" t="s">
        <v>22</v>
      </c>
      <c r="N97" s="181" t="s">
        <v>30</v>
      </c>
      <c r="O97" s="30"/>
      <c r="P97" s="166">
        <f t="shared" si="11"/>
        <v>0</v>
      </c>
      <c r="Q97" s="166">
        <v>0</v>
      </c>
      <c r="R97" s="166">
        <f t="shared" si="12"/>
        <v>0</v>
      </c>
      <c r="S97" s="166">
        <v>0</v>
      </c>
      <c r="T97" s="167">
        <f t="shared" si="13"/>
        <v>0</v>
      </c>
      <c r="AR97" s="17" t="s">
        <v>116</v>
      </c>
      <c r="AT97" s="17" t="s">
        <v>168</v>
      </c>
      <c r="AU97" s="17" t="s">
        <v>59</v>
      </c>
      <c r="AY97" s="17" t="s">
        <v>111</v>
      </c>
      <c r="BE97" s="168">
        <f t="shared" si="14"/>
        <v>0</v>
      </c>
      <c r="BF97" s="168">
        <f t="shared" si="15"/>
        <v>0</v>
      </c>
      <c r="BG97" s="168">
        <f t="shared" si="16"/>
        <v>0</v>
      </c>
      <c r="BH97" s="168">
        <f t="shared" si="17"/>
        <v>0</v>
      </c>
      <c r="BI97" s="168">
        <f t="shared" si="18"/>
        <v>0</v>
      </c>
      <c r="BJ97" s="17" t="s">
        <v>59</v>
      </c>
      <c r="BK97" s="168">
        <f t="shared" si="19"/>
        <v>0</v>
      </c>
      <c r="BL97" s="17" t="s">
        <v>76</v>
      </c>
      <c r="BM97" s="17" t="s">
        <v>261</v>
      </c>
    </row>
    <row r="98" spans="2:65" s="1" customFormat="1" ht="16.5" customHeight="1">
      <c r="B98" s="29"/>
      <c r="C98" s="172" t="s">
        <v>133</v>
      </c>
      <c r="D98" s="172" t="s">
        <v>168</v>
      </c>
      <c r="E98" s="173" t="s">
        <v>262</v>
      </c>
      <c r="F98" s="174" t="s">
        <v>263</v>
      </c>
      <c r="G98" s="175" t="s">
        <v>192</v>
      </c>
      <c r="H98" s="176">
        <v>1</v>
      </c>
      <c r="I98" s="177"/>
      <c r="J98" s="178">
        <f t="shared" si="10"/>
        <v>0</v>
      </c>
      <c r="K98" s="174" t="s">
        <v>22</v>
      </c>
      <c r="L98" s="179"/>
      <c r="M98" s="180" t="s">
        <v>22</v>
      </c>
      <c r="N98" s="181" t="s">
        <v>30</v>
      </c>
      <c r="O98" s="30"/>
      <c r="P98" s="166">
        <f t="shared" si="11"/>
        <v>0</v>
      </c>
      <c r="Q98" s="166">
        <v>0</v>
      </c>
      <c r="R98" s="166">
        <f t="shared" si="12"/>
        <v>0</v>
      </c>
      <c r="S98" s="166">
        <v>0</v>
      </c>
      <c r="T98" s="167">
        <f t="shared" si="13"/>
        <v>0</v>
      </c>
      <c r="AR98" s="17" t="s">
        <v>116</v>
      </c>
      <c r="AT98" s="17" t="s">
        <v>168</v>
      </c>
      <c r="AU98" s="17" t="s">
        <v>59</v>
      </c>
      <c r="AY98" s="17" t="s">
        <v>111</v>
      </c>
      <c r="BE98" s="168">
        <f t="shared" si="14"/>
        <v>0</v>
      </c>
      <c r="BF98" s="168">
        <f t="shared" si="15"/>
        <v>0</v>
      </c>
      <c r="BG98" s="168">
        <f t="shared" si="16"/>
        <v>0</v>
      </c>
      <c r="BH98" s="168">
        <f t="shared" si="17"/>
        <v>0</v>
      </c>
      <c r="BI98" s="168">
        <f t="shared" si="18"/>
        <v>0</v>
      </c>
      <c r="BJ98" s="17" t="s">
        <v>59</v>
      </c>
      <c r="BK98" s="168">
        <f t="shared" si="19"/>
        <v>0</v>
      </c>
      <c r="BL98" s="17" t="s">
        <v>76</v>
      </c>
      <c r="BM98" s="17" t="s">
        <v>264</v>
      </c>
    </row>
    <row r="99" spans="2:63" s="8" customFormat="1" ht="36.75" customHeight="1">
      <c r="B99" s="141"/>
      <c r="C99" s="142"/>
      <c r="D99" s="143" t="s">
        <v>51</v>
      </c>
      <c r="E99" s="144" t="s">
        <v>265</v>
      </c>
      <c r="F99" s="144" t="s">
        <v>266</v>
      </c>
      <c r="G99" s="142"/>
      <c r="H99" s="142"/>
      <c r="I99" s="145"/>
      <c r="J99" s="146">
        <f>BK99</f>
        <v>0</v>
      </c>
      <c r="K99" s="142"/>
      <c r="L99" s="147"/>
      <c r="M99" s="148"/>
      <c r="N99" s="149"/>
      <c r="O99" s="149"/>
      <c r="P99" s="150">
        <f>SUM(P100:P103)</f>
        <v>0</v>
      </c>
      <c r="Q99" s="149"/>
      <c r="R99" s="150">
        <f>SUM(R100:R103)</f>
        <v>0</v>
      </c>
      <c r="S99" s="149"/>
      <c r="T99" s="151">
        <f>SUM(T100:T103)</f>
        <v>0</v>
      </c>
      <c r="AR99" s="152" t="s">
        <v>59</v>
      </c>
      <c r="AT99" s="153" t="s">
        <v>51</v>
      </c>
      <c r="AU99" s="153" t="s">
        <v>52</v>
      </c>
      <c r="AY99" s="152" t="s">
        <v>111</v>
      </c>
      <c r="BK99" s="154">
        <f>SUM(BK100:BK103)</f>
        <v>0</v>
      </c>
    </row>
    <row r="100" spans="2:65" s="1" customFormat="1" ht="16.5" customHeight="1">
      <c r="B100" s="29"/>
      <c r="C100" s="172" t="s">
        <v>134</v>
      </c>
      <c r="D100" s="172" t="s">
        <v>168</v>
      </c>
      <c r="E100" s="173" t="s">
        <v>267</v>
      </c>
      <c r="F100" s="174" t="s">
        <v>268</v>
      </c>
      <c r="G100" s="175" t="s">
        <v>192</v>
      </c>
      <c r="H100" s="176">
        <v>119</v>
      </c>
      <c r="I100" s="177"/>
      <c r="J100" s="178">
        <f>ROUND(I100*H100,2)</f>
        <v>0</v>
      </c>
      <c r="K100" s="174" t="s">
        <v>22</v>
      </c>
      <c r="L100" s="179"/>
      <c r="M100" s="180" t="s">
        <v>22</v>
      </c>
      <c r="N100" s="181" t="s">
        <v>30</v>
      </c>
      <c r="O100" s="30"/>
      <c r="P100" s="166">
        <f>O100*H100</f>
        <v>0</v>
      </c>
      <c r="Q100" s="166">
        <v>0</v>
      </c>
      <c r="R100" s="166">
        <f>Q100*H100</f>
        <v>0</v>
      </c>
      <c r="S100" s="166">
        <v>0</v>
      </c>
      <c r="T100" s="167">
        <f>S100*H100</f>
        <v>0</v>
      </c>
      <c r="AR100" s="17" t="s">
        <v>116</v>
      </c>
      <c r="AT100" s="17" t="s">
        <v>168</v>
      </c>
      <c r="AU100" s="17" t="s">
        <v>59</v>
      </c>
      <c r="AY100" s="17" t="s">
        <v>111</v>
      </c>
      <c r="BE100" s="168">
        <f>IF(N100="základní",J100,0)</f>
        <v>0</v>
      </c>
      <c r="BF100" s="168">
        <f>IF(N100="snížená",J100,0)</f>
        <v>0</v>
      </c>
      <c r="BG100" s="168">
        <f>IF(N100="zákl. přenesená",J100,0)</f>
        <v>0</v>
      </c>
      <c r="BH100" s="168">
        <f>IF(N100="sníž. přenesená",J100,0)</f>
        <v>0</v>
      </c>
      <c r="BI100" s="168">
        <f>IF(N100="nulová",J100,0)</f>
        <v>0</v>
      </c>
      <c r="BJ100" s="17" t="s">
        <v>59</v>
      </c>
      <c r="BK100" s="168">
        <f>ROUND(I100*H100,2)</f>
        <v>0</v>
      </c>
      <c r="BL100" s="17" t="s">
        <v>76</v>
      </c>
      <c r="BM100" s="17" t="s">
        <v>269</v>
      </c>
    </row>
    <row r="101" spans="2:65" s="1" customFormat="1" ht="16.5" customHeight="1">
      <c r="B101" s="29"/>
      <c r="C101" s="172" t="s">
        <v>135</v>
      </c>
      <c r="D101" s="172" t="s">
        <v>168</v>
      </c>
      <c r="E101" s="173" t="s">
        <v>270</v>
      </c>
      <c r="F101" s="174" t="s">
        <v>271</v>
      </c>
      <c r="G101" s="175" t="s">
        <v>192</v>
      </c>
      <c r="H101" s="176">
        <v>77</v>
      </c>
      <c r="I101" s="177"/>
      <c r="J101" s="178">
        <f>ROUND(I101*H101,2)</f>
        <v>0</v>
      </c>
      <c r="K101" s="174" t="s">
        <v>22</v>
      </c>
      <c r="L101" s="179"/>
      <c r="M101" s="180" t="s">
        <v>22</v>
      </c>
      <c r="N101" s="181" t="s">
        <v>30</v>
      </c>
      <c r="O101" s="30"/>
      <c r="P101" s="166">
        <f>O101*H101</f>
        <v>0</v>
      </c>
      <c r="Q101" s="166">
        <v>0</v>
      </c>
      <c r="R101" s="166">
        <f>Q101*H101</f>
        <v>0</v>
      </c>
      <c r="S101" s="166">
        <v>0</v>
      </c>
      <c r="T101" s="167">
        <f>S101*H101</f>
        <v>0</v>
      </c>
      <c r="AR101" s="17" t="s">
        <v>116</v>
      </c>
      <c r="AT101" s="17" t="s">
        <v>168</v>
      </c>
      <c r="AU101" s="17" t="s">
        <v>59</v>
      </c>
      <c r="AY101" s="17" t="s">
        <v>111</v>
      </c>
      <c r="BE101" s="168">
        <f>IF(N101="základní",J101,0)</f>
        <v>0</v>
      </c>
      <c r="BF101" s="168">
        <f>IF(N101="snížená",J101,0)</f>
        <v>0</v>
      </c>
      <c r="BG101" s="168">
        <f>IF(N101="zákl. přenesená",J101,0)</f>
        <v>0</v>
      </c>
      <c r="BH101" s="168">
        <f>IF(N101="sníž. přenesená",J101,0)</f>
        <v>0</v>
      </c>
      <c r="BI101" s="168">
        <f>IF(N101="nulová",J101,0)</f>
        <v>0</v>
      </c>
      <c r="BJ101" s="17" t="s">
        <v>59</v>
      </c>
      <c r="BK101" s="168">
        <f>ROUND(I101*H101,2)</f>
        <v>0</v>
      </c>
      <c r="BL101" s="17" t="s">
        <v>76</v>
      </c>
      <c r="BM101" s="17" t="s">
        <v>272</v>
      </c>
    </row>
    <row r="102" spans="2:65" s="1" customFormat="1" ht="16.5" customHeight="1">
      <c r="B102" s="29"/>
      <c r="C102" s="172" t="s">
        <v>136</v>
      </c>
      <c r="D102" s="172" t="s">
        <v>168</v>
      </c>
      <c r="E102" s="173" t="s">
        <v>273</v>
      </c>
      <c r="F102" s="174" t="s">
        <v>274</v>
      </c>
      <c r="G102" s="175" t="s">
        <v>192</v>
      </c>
      <c r="H102" s="176">
        <v>19</v>
      </c>
      <c r="I102" s="177"/>
      <c r="J102" s="178">
        <f>ROUND(I102*H102,2)</f>
        <v>0</v>
      </c>
      <c r="K102" s="174" t="s">
        <v>22</v>
      </c>
      <c r="L102" s="179"/>
      <c r="M102" s="180" t="s">
        <v>22</v>
      </c>
      <c r="N102" s="181" t="s">
        <v>30</v>
      </c>
      <c r="O102" s="30"/>
      <c r="P102" s="166">
        <f>O102*H102</f>
        <v>0</v>
      </c>
      <c r="Q102" s="166">
        <v>0</v>
      </c>
      <c r="R102" s="166">
        <f>Q102*H102</f>
        <v>0</v>
      </c>
      <c r="S102" s="166">
        <v>0</v>
      </c>
      <c r="T102" s="167">
        <f>S102*H102</f>
        <v>0</v>
      </c>
      <c r="AR102" s="17" t="s">
        <v>116</v>
      </c>
      <c r="AT102" s="17" t="s">
        <v>168</v>
      </c>
      <c r="AU102" s="17" t="s">
        <v>59</v>
      </c>
      <c r="AY102" s="17" t="s">
        <v>111</v>
      </c>
      <c r="BE102" s="168">
        <f>IF(N102="základní",J102,0)</f>
        <v>0</v>
      </c>
      <c r="BF102" s="168">
        <f>IF(N102="snížená",J102,0)</f>
        <v>0</v>
      </c>
      <c r="BG102" s="168">
        <f>IF(N102="zákl. přenesená",J102,0)</f>
        <v>0</v>
      </c>
      <c r="BH102" s="168">
        <f>IF(N102="sníž. přenesená",J102,0)</f>
        <v>0</v>
      </c>
      <c r="BI102" s="168">
        <f>IF(N102="nulová",J102,0)</f>
        <v>0</v>
      </c>
      <c r="BJ102" s="17" t="s">
        <v>59</v>
      </c>
      <c r="BK102" s="168">
        <f>ROUND(I102*H102,2)</f>
        <v>0</v>
      </c>
      <c r="BL102" s="17" t="s">
        <v>76</v>
      </c>
      <c r="BM102" s="17" t="s">
        <v>275</v>
      </c>
    </row>
    <row r="103" spans="2:65" s="1" customFormat="1" ht="16.5" customHeight="1">
      <c r="B103" s="29"/>
      <c r="C103" s="172" t="s">
        <v>137</v>
      </c>
      <c r="D103" s="172" t="s">
        <v>168</v>
      </c>
      <c r="E103" s="173" t="s">
        <v>276</v>
      </c>
      <c r="F103" s="174" t="s">
        <v>277</v>
      </c>
      <c r="G103" s="175" t="s">
        <v>192</v>
      </c>
      <c r="H103" s="176">
        <v>130</v>
      </c>
      <c r="I103" s="177"/>
      <c r="J103" s="178">
        <f>ROUND(I103*H103,2)</f>
        <v>0</v>
      </c>
      <c r="K103" s="174" t="s">
        <v>22</v>
      </c>
      <c r="L103" s="179"/>
      <c r="M103" s="180" t="s">
        <v>22</v>
      </c>
      <c r="N103" s="181" t="s">
        <v>30</v>
      </c>
      <c r="O103" s="30"/>
      <c r="P103" s="166">
        <f>O103*H103</f>
        <v>0</v>
      </c>
      <c r="Q103" s="166">
        <v>0</v>
      </c>
      <c r="R103" s="166">
        <f>Q103*H103</f>
        <v>0</v>
      </c>
      <c r="S103" s="166">
        <v>0</v>
      </c>
      <c r="T103" s="167">
        <f>S103*H103</f>
        <v>0</v>
      </c>
      <c r="AR103" s="17" t="s">
        <v>116</v>
      </c>
      <c r="AT103" s="17" t="s">
        <v>168</v>
      </c>
      <c r="AU103" s="17" t="s">
        <v>59</v>
      </c>
      <c r="AY103" s="17" t="s">
        <v>111</v>
      </c>
      <c r="BE103" s="168">
        <f>IF(N103="základní",J103,0)</f>
        <v>0</v>
      </c>
      <c r="BF103" s="168">
        <f>IF(N103="snížená",J103,0)</f>
        <v>0</v>
      </c>
      <c r="BG103" s="168">
        <f>IF(N103="zákl. přenesená",J103,0)</f>
        <v>0</v>
      </c>
      <c r="BH103" s="168">
        <f>IF(N103="sníž. přenesená",J103,0)</f>
        <v>0</v>
      </c>
      <c r="BI103" s="168">
        <f>IF(N103="nulová",J103,0)</f>
        <v>0</v>
      </c>
      <c r="BJ103" s="17" t="s">
        <v>59</v>
      </c>
      <c r="BK103" s="168">
        <f>ROUND(I103*H103,2)</f>
        <v>0</v>
      </c>
      <c r="BL103" s="17" t="s">
        <v>76</v>
      </c>
      <c r="BM103" s="17" t="s">
        <v>278</v>
      </c>
    </row>
    <row r="104" spans="2:63" s="8" customFormat="1" ht="36.75" customHeight="1">
      <c r="B104" s="141"/>
      <c r="C104" s="142"/>
      <c r="D104" s="143" t="s">
        <v>51</v>
      </c>
      <c r="E104" s="144" t="s">
        <v>279</v>
      </c>
      <c r="F104" s="144" t="s">
        <v>280</v>
      </c>
      <c r="G104" s="142"/>
      <c r="H104" s="142"/>
      <c r="I104" s="145"/>
      <c r="J104" s="146">
        <f>BK104</f>
        <v>0</v>
      </c>
      <c r="K104" s="142"/>
      <c r="L104" s="147"/>
      <c r="M104" s="148"/>
      <c r="N104" s="149"/>
      <c r="O104" s="149"/>
      <c r="P104" s="150">
        <f>SUM(P105:P113)</f>
        <v>0</v>
      </c>
      <c r="Q104" s="149"/>
      <c r="R104" s="150">
        <f>SUM(R105:R113)</f>
        <v>0</v>
      </c>
      <c r="S104" s="149"/>
      <c r="T104" s="151">
        <f>SUM(T105:T113)</f>
        <v>0</v>
      </c>
      <c r="AR104" s="152" t="s">
        <v>59</v>
      </c>
      <c r="AT104" s="153" t="s">
        <v>51</v>
      </c>
      <c r="AU104" s="153" t="s">
        <v>52</v>
      </c>
      <c r="AY104" s="152" t="s">
        <v>111</v>
      </c>
      <c r="BK104" s="154">
        <f>SUM(BK105:BK113)</f>
        <v>0</v>
      </c>
    </row>
    <row r="105" spans="2:65" s="1" customFormat="1" ht="16.5" customHeight="1">
      <c r="B105" s="29"/>
      <c r="C105" s="172" t="s">
        <v>138</v>
      </c>
      <c r="D105" s="172" t="s">
        <v>168</v>
      </c>
      <c r="E105" s="173" t="s">
        <v>281</v>
      </c>
      <c r="F105" s="174" t="s">
        <v>282</v>
      </c>
      <c r="G105" s="175" t="s">
        <v>91</v>
      </c>
      <c r="H105" s="176">
        <v>300</v>
      </c>
      <c r="I105" s="177"/>
      <c r="J105" s="178">
        <f aca="true" t="shared" si="20" ref="J105:J113">ROUND(I105*H105,2)</f>
        <v>0</v>
      </c>
      <c r="K105" s="174" t="s">
        <v>22</v>
      </c>
      <c r="L105" s="179"/>
      <c r="M105" s="180" t="s">
        <v>22</v>
      </c>
      <c r="N105" s="181" t="s">
        <v>30</v>
      </c>
      <c r="O105" s="30"/>
      <c r="P105" s="166">
        <f aca="true" t="shared" si="21" ref="P105:P113">O105*H105</f>
        <v>0</v>
      </c>
      <c r="Q105" s="166">
        <v>0</v>
      </c>
      <c r="R105" s="166">
        <f aca="true" t="shared" si="22" ref="R105:R113">Q105*H105</f>
        <v>0</v>
      </c>
      <c r="S105" s="166">
        <v>0</v>
      </c>
      <c r="T105" s="167">
        <f aca="true" t="shared" si="23" ref="T105:T113">S105*H105</f>
        <v>0</v>
      </c>
      <c r="AR105" s="17" t="s">
        <v>116</v>
      </c>
      <c r="AT105" s="17" t="s">
        <v>168</v>
      </c>
      <c r="AU105" s="17" t="s">
        <v>59</v>
      </c>
      <c r="AY105" s="17" t="s">
        <v>111</v>
      </c>
      <c r="BE105" s="168">
        <f aca="true" t="shared" si="24" ref="BE105:BE113">IF(N105="základní",J105,0)</f>
        <v>0</v>
      </c>
      <c r="BF105" s="168">
        <f aca="true" t="shared" si="25" ref="BF105:BF113">IF(N105="snížená",J105,0)</f>
        <v>0</v>
      </c>
      <c r="BG105" s="168">
        <f aca="true" t="shared" si="26" ref="BG105:BG113">IF(N105="zákl. přenesená",J105,0)</f>
        <v>0</v>
      </c>
      <c r="BH105" s="168">
        <f aca="true" t="shared" si="27" ref="BH105:BH113">IF(N105="sníž. přenesená",J105,0)</f>
        <v>0</v>
      </c>
      <c r="BI105" s="168">
        <f aca="true" t="shared" si="28" ref="BI105:BI113">IF(N105="nulová",J105,0)</f>
        <v>0</v>
      </c>
      <c r="BJ105" s="17" t="s">
        <v>59</v>
      </c>
      <c r="BK105" s="168">
        <f aca="true" t="shared" si="29" ref="BK105:BK113">ROUND(I105*H105,2)</f>
        <v>0</v>
      </c>
      <c r="BL105" s="17" t="s">
        <v>76</v>
      </c>
      <c r="BM105" s="17" t="s">
        <v>283</v>
      </c>
    </row>
    <row r="106" spans="2:65" s="1" customFormat="1" ht="16.5" customHeight="1">
      <c r="B106" s="29"/>
      <c r="C106" s="172" t="s">
        <v>139</v>
      </c>
      <c r="D106" s="172" t="s">
        <v>168</v>
      </c>
      <c r="E106" s="173" t="s">
        <v>284</v>
      </c>
      <c r="F106" s="174" t="s">
        <v>285</v>
      </c>
      <c r="G106" s="175" t="s">
        <v>91</v>
      </c>
      <c r="H106" s="176">
        <v>79</v>
      </c>
      <c r="I106" s="177"/>
      <c r="J106" s="178">
        <f t="shared" si="20"/>
        <v>0</v>
      </c>
      <c r="K106" s="174" t="s">
        <v>22</v>
      </c>
      <c r="L106" s="179"/>
      <c r="M106" s="180" t="s">
        <v>22</v>
      </c>
      <c r="N106" s="181" t="s">
        <v>30</v>
      </c>
      <c r="O106" s="30"/>
      <c r="P106" s="166">
        <f t="shared" si="21"/>
        <v>0</v>
      </c>
      <c r="Q106" s="166">
        <v>0</v>
      </c>
      <c r="R106" s="166">
        <f t="shared" si="22"/>
        <v>0</v>
      </c>
      <c r="S106" s="166">
        <v>0</v>
      </c>
      <c r="T106" s="167">
        <f t="shared" si="23"/>
        <v>0</v>
      </c>
      <c r="AR106" s="17" t="s">
        <v>116</v>
      </c>
      <c r="AT106" s="17" t="s">
        <v>168</v>
      </c>
      <c r="AU106" s="17" t="s">
        <v>59</v>
      </c>
      <c r="AY106" s="17" t="s">
        <v>111</v>
      </c>
      <c r="BE106" s="168">
        <f t="shared" si="24"/>
        <v>0</v>
      </c>
      <c r="BF106" s="168">
        <f t="shared" si="25"/>
        <v>0</v>
      </c>
      <c r="BG106" s="168">
        <f t="shared" si="26"/>
        <v>0</v>
      </c>
      <c r="BH106" s="168">
        <f t="shared" si="27"/>
        <v>0</v>
      </c>
      <c r="BI106" s="168">
        <f t="shared" si="28"/>
        <v>0</v>
      </c>
      <c r="BJ106" s="17" t="s">
        <v>59</v>
      </c>
      <c r="BK106" s="168">
        <f t="shared" si="29"/>
        <v>0</v>
      </c>
      <c r="BL106" s="17" t="s">
        <v>76</v>
      </c>
      <c r="BM106" s="17" t="s">
        <v>286</v>
      </c>
    </row>
    <row r="107" spans="2:65" s="1" customFormat="1" ht="16.5" customHeight="1">
      <c r="B107" s="29"/>
      <c r="C107" s="172" t="s">
        <v>140</v>
      </c>
      <c r="D107" s="172" t="s">
        <v>168</v>
      </c>
      <c r="E107" s="173" t="s">
        <v>287</v>
      </c>
      <c r="F107" s="174" t="s">
        <v>288</v>
      </c>
      <c r="G107" s="175" t="s">
        <v>91</v>
      </c>
      <c r="H107" s="176">
        <v>90</v>
      </c>
      <c r="I107" s="177"/>
      <c r="J107" s="178">
        <f t="shared" si="20"/>
        <v>0</v>
      </c>
      <c r="K107" s="174" t="s">
        <v>22</v>
      </c>
      <c r="L107" s="179"/>
      <c r="M107" s="180" t="s">
        <v>22</v>
      </c>
      <c r="N107" s="181" t="s">
        <v>30</v>
      </c>
      <c r="O107" s="30"/>
      <c r="P107" s="166">
        <f t="shared" si="21"/>
        <v>0</v>
      </c>
      <c r="Q107" s="166">
        <v>0</v>
      </c>
      <c r="R107" s="166">
        <f t="shared" si="22"/>
        <v>0</v>
      </c>
      <c r="S107" s="166">
        <v>0</v>
      </c>
      <c r="T107" s="167">
        <f t="shared" si="23"/>
        <v>0</v>
      </c>
      <c r="AR107" s="17" t="s">
        <v>116</v>
      </c>
      <c r="AT107" s="17" t="s">
        <v>168</v>
      </c>
      <c r="AU107" s="17" t="s">
        <v>59</v>
      </c>
      <c r="AY107" s="17" t="s">
        <v>111</v>
      </c>
      <c r="BE107" s="168">
        <f t="shared" si="24"/>
        <v>0</v>
      </c>
      <c r="BF107" s="168">
        <f t="shared" si="25"/>
        <v>0</v>
      </c>
      <c r="BG107" s="168">
        <f t="shared" si="26"/>
        <v>0</v>
      </c>
      <c r="BH107" s="168">
        <f t="shared" si="27"/>
        <v>0</v>
      </c>
      <c r="BI107" s="168">
        <f t="shared" si="28"/>
        <v>0</v>
      </c>
      <c r="BJ107" s="17" t="s">
        <v>59</v>
      </c>
      <c r="BK107" s="168">
        <f t="shared" si="29"/>
        <v>0</v>
      </c>
      <c r="BL107" s="17" t="s">
        <v>76</v>
      </c>
      <c r="BM107" s="17" t="s">
        <v>289</v>
      </c>
    </row>
    <row r="108" spans="2:65" s="1" customFormat="1" ht="16.5" customHeight="1">
      <c r="B108" s="29"/>
      <c r="C108" s="172" t="s">
        <v>141</v>
      </c>
      <c r="D108" s="172" t="s">
        <v>168</v>
      </c>
      <c r="E108" s="173" t="s">
        <v>290</v>
      </c>
      <c r="F108" s="174" t="s">
        <v>291</v>
      </c>
      <c r="G108" s="175" t="s">
        <v>91</v>
      </c>
      <c r="H108" s="176">
        <v>11</v>
      </c>
      <c r="I108" s="177"/>
      <c r="J108" s="178">
        <f t="shared" si="20"/>
        <v>0</v>
      </c>
      <c r="K108" s="174" t="s">
        <v>22</v>
      </c>
      <c r="L108" s="179"/>
      <c r="M108" s="180" t="s">
        <v>22</v>
      </c>
      <c r="N108" s="181" t="s">
        <v>30</v>
      </c>
      <c r="O108" s="30"/>
      <c r="P108" s="166">
        <f t="shared" si="21"/>
        <v>0</v>
      </c>
      <c r="Q108" s="166">
        <v>0</v>
      </c>
      <c r="R108" s="166">
        <f t="shared" si="22"/>
        <v>0</v>
      </c>
      <c r="S108" s="166">
        <v>0</v>
      </c>
      <c r="T108" s="167">
        <f t="shared" si="23"/>
        <v>0</v>
      </c>
      <c r="AR108" s="17" t="s">
        <v>116</v>
      </c>
      <c r="AT108" s="17" t="s">
        <v>168</v>
      </c>
      <c r="AU108" s="17" t="s">
        <v>59</v>
      </c>
      <c r="AY108" s="17" t="s">
        <v>111</v>
      </c>
      <c r="BE108" s="168">
        <f t="shared" si="24"/>
        <v>0</v>
      </c>
      <c r="BF108" s="168">
        <f t="shared" si="25"/>
        <v>0</v>
      </c>
      <c r="BG108" s="168">
        <f t="shared" si="26"/>
        <v>0</v>
      </c>
      <c r="BH108" s="168">
        <f t="shared" si="27"/>
        <v>0</v>
      </c>
      <c r="BI108" s="168">
        <f t="shared" si="28"/>
        <v>0</v>
      </c>
      <c r="BJ108" s="17" t="s">
        <v>59</v>
      </c>
      <c r="BK108" s="168">
        <f t="shared" si="29"/>
        <v>0</v>
      </c>
      <c r="BL108" s="17" t="s">
        <v>76</v>
      </c>
      <c r="BM108" s="17" t="s">
        <v>292</v>
      </c>
    </row>
    <row r="109" spans="2:65" s="1" customFormat="1" ht="16.5" customHeight="1">
      <c r="B109" s="29"/>
      <c r="C109" s="172" t="s">
        <v>142</v>
      </c>
      <c r="D109" s="172" t="s">
        <v>168</v>
      </c>
      <c r="E109" s="173" t="s">
        <v>293</v>
      </c>
      <c r="F109" s="174" t="s">
        <v>294</v>
      </c>
      <c r="G109" s="175" t="s">
        <v>91</v>
      </c>
      <c r="H109" s="176">
        <v>342</v>
      </c>
      <c r="I109" s="177"/>
      <c r="J109" s="178">
        <f t="shared" si="20"/>
        <v>0</v>
      </c>
      <c r="K109" s="174" t="s">
        <v>22</v>
      </c>
      <c r="L109" s="179"/>
      <c r="M109" s="180" t="s">
        <v>22</v>
      </c>
      <c r="N109" s="181" t="s">
        <v>30</v>
      </c>
      <c r="O109" s="30"/>
      <c r="P109" s="166">
        <f t="shared" si="21"/>
        <v>0</v>
      </c>
      <c r="Q109" s="166">
        <v>0</v>
      </c>
      <c r="R109" s="166">
        <f t="shared" si="22"/>
        <v>0</v>
      </c>
      <c r="S109" s="166">
        <v>0</v>
      </c>
      <c r="T109" s="167">
        <f t="shared" si="23"/>
        <v>0</v>
      </c>
      <c r="AR109" s="17" t="s">
        <v>116</v>
      </c>
      <c r="AT109" s="17" t="s">
        <v>168</v>
      </c>
      <c r="AU109" s="17" t="s">
        <v>59</v>
      </c>
      <c r="AY109" s="17" t="s">
        <v>111</v>
      </c>
      <c r="BE109" s="168">
        <f t="shared" si="24"/>
        <v>0</v>
      </c>
      <c r="BF109" s="168">
        <f t="shared" si="25"/>
        <v>0</v>
      </c>
      <c r="BG109" s="168">
        <f t="shared" si="26"/>
        <v>0</v>
      </c>
      <c r="BH109" s="168">
        <f t="shared" si="27"/>
        <v>0</v>
      </c>
      <c r="BI109" s="168">
        <f t="shared" si="28"/>
        <v>0</v>
      </c>
      <c r="BJ109" s="17" t="s">
        <v>59</v>
      </c>
      <c r="BK109" s="168">
        <f t="shared" si="29"/>
        <v>0</v>
      </c>
      <c r="BL109" s="17" t="s">
        <v>76</v>
      </c>
      <c r="BM109" s="17" t="s">
        <v>295</v>
      </c>
    </row>
    <row r="110" spans="2:65" s="1" customFormat="1" ht="16.5" customHeight="1">
      <c r="B110" s="29"/>
      <c r="C110" s="172" t="s">
        <v>143</v>
      </c>
      <c r="D110" s="172" t="s">
        <v>168</v>
      </c>
      <c r="E110" s="173" t="s">
        <v>296</v>
      </c>
      <c r="F110" s="174" t="s">
        <v>297</v>
      </c>
      <c r="G110" s="175" t="s">
        <v>91</v>
      </c>
      <c r="H110" s="176">
        <v>124</v>
      </c>
      <c r="I110" s="177"/>
      <c r="J110" s="178">
        <f t="shared" si="20"/>
        <v>0</v>
      </c>
      <c r="K110" s="174" t="s">
        <v>22</v>
      </c>
      <c r="L110" s="179"/>
      <c r="M110" s="180" t="s">
        <v>22</v>
      </c>
      <c r="N110" s="181" t="s">
        <v>30</v>
      </c>
      <c r="O110" s="30"/>
      <c r="P110" s="166">
        <f t="shared" si="21"/>
        <v>0</v>
      </c>
      <c r="Q110" s="166">
        <v>0</v>
      </c>
      <c r="R110" s="166">
        <f t="shared" si="22"/>
        <v>0</v>
      </c>
      <c r="S110" s="166">
        <v>0</v>
      </c>
      <c r="T110" s="167">
        <f t="shared" si="23"/>
        <v>0</v>
      </c>
      <c r="AR110" s="17" t="s">
        <v>116</v>
      </c>
      <c r="AT110" s="17" t="s">
        <v>168</v>
      </c>
      <c r="AU110" s="17" t="s">
        <v>59</v>
      </c>
      <c r="AY110" s="17" t="s">
        <v>111</v>
      </c>
      <c r="BE110" s="168">
        <f t="shared" si="24"/>
        <v>0</v>
      </c>
      <c r="BF110" s="168">
        <f t="shared" si="25"/>
        <v>0</v>
      </c>
      <c r="BG110" s="168">
        <f t="shared" si="26"/>
        <v>0</v>
      </c>
      <c r="BH110" s="168">
        <f t="shared" si="27"/>
        <v>0</v>
      </c>
      <c r="BI110" s="168">
        <f t="shared" si="28"/>
        <v>0</v>
      </c>
      <c r="BJ110" s="17" t="s">
        <v>59</v>
      </c>
      <c r="BK110" s="168">
        <f t="shared" si="29"/>
        <v>0</v>
      </c>
      <c r="BL110" s="17" t="s">
        <v>76</v>
      </c>
      <c r="BM110" s="17" t="s">
        <v>298</v>
      </c>
    </row>
    <row r="111" spans="2:65" s="1" customFormat="1" ht="16.5" customHeight="1">
      <c r="B111" s="29"/>
      <c r="C111" s="172" t="s">
        <v>144</v>
      </c>
      <c r="D111" s="172" t="s">
        <v>168</v>
      </c>
      <c r="E111" s="173" t="s">
        <v>299</v>
      </c>
      <c r="F111" s="174" t="s">
        <v>300</v>
      </c>
      <c r="G111" s="175" t="s">
        <v>91</v>
      </c>
      <c r="H111" s="176">
        <v>67</v>
      </c>
      <c r="I111" s="177"/>
      <c r="J111" s="178">
        <f t="shared" si="20"/>
        <v>0</v>
      </c>
      <c r="K111" s="174" t="s">
        <v>22</v>
      </c>
      <c r="L111" s="179"/>
      <c r="M111" s="180" t="s">
        <v>22</v>
      </c>
      <c r="N111" s="181" t="s">
        <v>30</v>
      </c>
      <c r="O111" s="30"/>
      <c r="P111" s="166">
        <f t="shared" si="21"/>
        <v>0</v>
      </c>
      <c r="Q111" s="166">
        <v>0</v>
      </c>
      <c r="R111" s="166">
        <f t="shared" si="22"/>
        <v>0</v>
      </c>
      <c r="S111" s="166">
        <v>0</v>
      </c>
      <c r="T111" s="167">
        <f t="shared" si="23"/>
        <v>0</v>
      </c>
      <c r="AR111" s="17" t="s">
        <v>116</v>
      </c>
      <c r="AT111" s="17" t="s">
        <v>168</v>
      </c>
      <c r="AU111" s="17" t="s">
        <v>59</v>
      </c>
      <c r="AY111" s="17" t="s">
        <v>111</v>
      </c>
      <c r="BE111" s="168">
        <f t="shared" si="24"/>
        <v>0</v>
      </c>
      <c r="BF111" s="168">
        <f t="shared" si="25"/>
        <v>0</v>
      </c>
      <c r="BG111" s="168">
        <f t="shared" si="26"/>
        <v>0</v>
      </c>
      <c r="BH111" s="168">
        <f t="shared" si="27"/>
        <v>0</v>
      </c>
      <c r="BI111" s="168">
        <f t="shared" si="28"/>
        <v>0</v>
      </c>
      <c r="BJ111" s="17" t="s">
        <v>59</v>
      </c>
      <c r="BK111" s="168">
        <f t="shared" si="29"/>
        <v>0</v>
      </c>
      <c r="BL111" s="17" t="s">
        <v>76</v>
      </c>
      <c r="BM111" s="17" t="s">
        <v>301</v>
      </c>
    </row>
    <row r="112" spans="2:65" s="1" customFormat="1" ht="16.5" customHeight="1">
      <c r="B112" s="29"/>
      <c r="C112" s="172" t="s">
        <v>145</v>
      </c>
      <c r="D112" s="172" t="s">
        <v>168</v>
      </c>
      <c r="E112" s="173" t="s">
        <v>302</v>
      </c>
      <c r="F112" s="174" t="s">
        <v>303</v>
      </c>
      <c r="G112" s="175" t="s">
        <v>91</v>
      </c>
      <c r="H112" s="176">
        <v>25</v>
      </c>
      <c r="I112" s="177"/>
      <c r="J112" s="178">
        <f t="shared" si="20"/>
        <v>0</v>
      </c>
      <c r="K112" s="174" t="s">
        <v>22</v>
      </c>
      <c r="L112" s="179"/>
      <c r="M112" s="180" t="s">
        <v>22</v>
      </c>
      <c r="N112" s="181" t="s">
        <v>30</v>
      </c>
      <c r="O112" s="30"/>
      <c r="P112" s="166">
        <f t="shared" si="21"/>
        <v>0</v>
      </c>
      <c r="Q112" s="166">
        <v>0</v>
      </c>
      <c r="R112" s="166">
        <f t="shared" si="22"/>
        <v>0</v>
      </c>
      <c r="S112" s="166">
        <v>0</v>
      </c>
      <c r="T112" s="167">
        <f t="shared" si="23"/>
        <v>0</v>
      </c>
      <c r="AR112" s="17" t="s">
        <v>116</v>
      </c>
      <c r="AT112" s="17" t="s">
        <v>168</v>
      </c>
      <c r="AU112" s="17" t="s">
        <v>59</v>
      </c>
      <c r="AY112" s="17" t="s">
        <v>111</v>
      </c>
      <c r="BE112" s="168">
        <f t="shared" si="24"/>
        <v>0</v>
      </c>
      <c r="BF112" s="168">
        <f t="shared" si="25"/>
        <v>0</v>
      </c>
      <c r="BG112" s="168">
        <f t="shared" si="26"/>
        <v>0</v>
      </c>
      <c r="BH112" s="168">
        <f t="shared" si="27"/>
        <v>0</v>
      </c>
      <c r="BI112" s="168">
        <f t="shared" si="28"/>
        <v>0</v>
      </c>
      <c r="BJ112" s="17" t="s">
        <v>59</v>
      </c>
      <c r="BK112" s="168">
        <f t="shared" si="29"/>
        <v>0</v>
      </c>
      <c r="BL112" s="17" t="s">
        <v>76</v>
      </c>
      <c r="BM112" s="17" t="s">
        <v>304</v>
      </c>
    </row>
    <row r="113" spans="2:65" s="1" customFormat="1" ht="16.5" customHeight="1">
      <c r="B113" s="29"/>
      <c r="C113" s="172" t="s">
        <v>146</v>
      </c>
      <c r="D113" s="172" t="s">
        <v>168</v>
      </c>
      <c r="E113" s="173" t="s">
        <v>305</v>
      </c>
      <c r="F113" s="174" t="s">
        <v>306</v>
      </c>
      <c r="G113" s="175" t="s">
        <v>307</v>
      </c>
      <c r="H113" s="186">
        <f>(J105+J106+J107+J108+J109+J110+J111+J112)/100</f>
        <v>0</v>
      </c>
      <c r="I113" s="177"/>
      <c r="J113" s="178">
        <f t="shared" si="20"/>
        <v>0</v>
      </c>
      <c r="K113" s="174" t="s">
        <v>22</v>
      </c>
      <c r="L113" s="179"/>
      <c r="M113" s="180" t="s">
        <v>22</v>
      </c>
      <c r="N113" s="181" t="s">
        <v>30</v>
      </c>
      <c r="O113" s="30"/>
      <c r="P113" s="166">
        <f t="shared" si="21"/>
        <v>0</v>
      </c>
      <c r="Q113" s="166">
        <v>0</v>
      </c>
      <c r="R113" s="166">
        <f t="shared" si="22"/>
        <v>0</v>
      </c>
      <c r="S113" s="166">
        <v>0</v>
      </c>
      <c r="T113" s="167">
        <f t="shared" si="23"/>
        <v>0</v>
      </c>
      <c r="AR113" s="17" t="s">
        <v>116</v>
      </c>
      <c r="AT113" s="17" t="s">
        <v>168</v>
      </c>
      <c r="AU113" s="17" t="s">
        <v>59</v>
      </c>
      <c r="AY113" s="17" t="s">
        <v>111</v>
      </c>
      <c r="BE113" s="168">
        <f t="shared" si="24"/>
        <v>0</v>
      </c>
      <c r="BF113" s="168">
        <f t="shared" si="25"/>
        <v>0</v>
      </c>
      <c r="BG113" s="168">
        <f t="shared" si="26"/>
        <v>0</v>
      </c>
      <c r="BH113" s="168">
        <f t="shared" si="27"/>
        <v>0</v>
      </c>
      <c r="BI113" s="168">
        <f t="shared" si="28"/>
        <v>0</v>
      </c>
      <c r="BJ113" s="17" t="s">
        <v>59</v>
      </c>
      <c r="BK113" s="168">
        <f t="shared" si="29"/>
        <v>0</v>
      </c>
      <c r="BL113" s="17" t="s">
        <v>76</v>
      </c>
      <c r="BM113" s="17" t="s">
        <v>308</v>
      </c>
    </row>
    <row r="114" spans="2:63" s="8" customFormat="1" ht="36.75" customHeight="1">
      <c r="B114" s="141"/>
      <c r="C114" s="142"/>
      <c r="D114" s="143" t="s">
        <v>51</v>
      </c>
      <c r="E114" s="144" t="s">
        <v>309</v>
      </c>
      <c r="F114" s="144" t="s">
        <v>310</v>
      </c>
      <c r="G114" s="142"/>
      <c r="H114" s="142"/>
      <c r="I114" s="145"/>
      <c r="J114" s="146">
        <f>BK114</f>
        <v>0</v>
      </c>
      <c r="K114" s="142"/>
      <c r="L114" s="147"/>
      <c r="M114" s="148"/>
      <c r="N114" s="149"/>
      <c r="O114" s="149"/>
      <c r="P114" s="150">
        <f>P115+P126</f>
        <v>0</v>
      </c>
      <c r="Q114" s="149"/>
      <c r="R114" s="150">
        <f>R115+R126</f>
        <v>0</v>
      </c>
      <c r="S114" s="149"/>
      <c r="T114" s="151">
        <f>T115+T126</f>
        <v>0</v>
      </c>
      <c r="AR114" s="152" t="s">
        <v>59</v>
      </c>
      <c r="AT114" s="153" t="s">
        <v>51</v>
      </c>
      <c r="AU114" s="153" t="s">
        <v>52</v>
      </c>
      <c r="AY114" s="152" t="s">
        <v>111</v>
      </c>
      <c r="BK114" s="154">
        <f>BK115+BK126</f>
        <v>0</v>
      </c>
    </row>
    <row r="115" spans="2:63" s="8" customFormat="1" ht="19.5" customHeight="1">
      <c r="B115" s="141"/>
      <c r="C115" s="142"/>
      <c r="D115" s="143" t="s">
        <v>51</v>
      </c>
      <c r="E115" s="155" t="s">
        <v>311</v>
      </c>
      <c r="F115" s="155" t="s">
        <v>312</v>
      </c>
      <c r="G115" s="142"/>
      <c r="H115" s="142"/>
      <c r="I115" s="145"/>
      <c r="J115" s="156">
        <f>BK115</f>
        <v>0</v>
      </c>
      <c r="K115" s="142"/>
      <c r="L115" s="147"/>
      <c r="M115" s="148"/>
      <c r="N115" s="149"/>
      <c r="O115" s="149"/>
      <c r="P115" s="150">
        <f>SUM(P116:P125)</f>
        <v>0</v>
      </c>
      <c r="Q115" s="149"/>
      <c r="R115" s="150">
        <f>SUM(R116:R125)</f>
        <v>0</v>
      </c>
      <c r="S115" s="149"/>
      <c r="T115" s="151">
        <f>SUM(T116:T125)</f>
        <v>0</v>
      </c>
      <c r="AR115" s="152" t="s">
        <v>59</v>
      </c>
      <c r="AT115" s="153" t="s">
        <v>51</v>
      </c>
      <c r="AU115" s="153" t="s">
        <v>59</v>
      </c>
      <c r="AY115" s="152" t="s">
        <v>111</v>
      </c>
      <c r="BK115" s="154">
        <f>SUM(BK116:BK125)</f>
        <v>0</v>
      </c>
    </row>
    <row r="116" spans="2:65" s="1" customFormat="1" ht="16.5" customHeight="1">
      <c r="B116" s="29"/>
      <c r="C116" s="172" t="s">
        <v>147</v>
      </c>
      <c r="D116" s="172" t="s">
        <v>168</v>
      </c>
      <c r="E116" s="173" t="s">
        <v>313</v>
      </c>
      <c r="F116" s="174" t="s">
        <v>314</v>
      </c>
      <c r="G116" s="175" t="s">
        <v>192</v>
      </c>
      <c r="H116" s="176">
        <v>5</v>
      </c>
      <c r="I116" s="177"/>
      <c r="J116" s="178">
        <f aca="true" t="shared" si="30" ref="J116:J125">ROUND(I116*H116,2)</f>
        <v>0</v>
      </c>
      <c r="K116" s="174" t="s">
        <v>22</v>
      </c>
      <c r="L116" s="179"/>
      <c r="M116" s="180" t="s">
        <v>22</v>
      </c>
      <c r="N116" s="181" t="s">
        <v>30</v>
      </c>
      <c r="O116" s="30"/>
      <c r="P116" s="166">
        <f aca="true" t="shared" si="31" ref="P116:P125">O116*H116</f>
        <v>0</v>
      </c>
      <c r="Q116" s="166">
        <v>0</v>
      </c>
      <c r="R116" s="166">
        <f aca="true" t="shared" si="32" ref="R116:R125">Q116*H116</f>
        <v>0</v>
      </c>
      <c r="S116" s="166">
        <v>0</v>
      </c>
      <c r="T116" s="167">
        <f aca="true" t="shared" si="33" ref="T116:T125">S116*H116</f>
        <v>0</v>
      </c>
      <c r="AR116" s="17" t="s">
        <v>116</v>
      </c>
      <c r="AT116" s="17" t="s">
        <v>168</v>
      </c>
      <c r="AU116" s="17" t="s">
        <v>61</v>
      </c>
      <c r="AY116" s="17" t="s">
        <v>111</v>
      </c>
      <c r="BE116" s="168">
        <f aca="true" t="shared" si="34" ref="BE116:BE125">IF(N116="základní",J116,0)</f>
        <v>0</v>
      </c>
      <c r="BF116" s="168">
        <f aca="true" t="shared" si="35" ref="BF116:BF125">IF(N116="snížená",J116,0)</f>
        <v>0</v>
      </c>
      <c r="BG116" s="168">
        <f aca="true" t="shared" si="36" ref="BG116:BG125">IF(N116="zákl. přenesená",J116,0)</f>
        <v>0</v>
      </c>
      <c r="BH116" s="168">
        <f aca="true" t="shared" si="37" ref="BH116:BH125">IF(N116="sníž. přenesená",J116,0)</f>
        <v>0</v>
      </c>
      <c r="BI116" s="168">
        <f aca="true" t="shared" si="38" ref="BI116:BI125">IF(N116="nulová",J116,0)</f>
        <v>0</v>
      </c>
      <c r="BJ116" s="17" t="s">
        <v>59</v>
      </c>
      <c r="BK116" s="168">
        <f aca="true" t="shared" si="39" ref="BK116:BK125">ROUND(I116*H116,2)</f>
        <v>0</v>
      </c>
      <c r="BL116" s="17" t="s">
        <v>76</v>
      </c>
      <c r="BM116" s="17" t="s">
        <v>315</v>
      </c>
    </row>
    <row r="117" spans="2:65" s="1" customFormat="1" ht="16.5" customHeight="1">
      <c r="B117" s="29"/>
      <c r="C117" s="172" t="s">
        <v>148</v>
      </c>
      <c r="D117" s="172" t="s">
        <v>168</v>
      </c>
      <c r="E117" s="173" t="s">
        <v>316</v>
      </c>
      <c r="F117" s="174" t="s">
        <v>317</v>
      </c>
      <c r="G117" s="175" t="s">
        <v>318</v>
      </c>
      <c r="H117" s="176">
        <v>1</v>
      </c>
      <c r="I117" s="177"/>
      <c r="J117" s="178">
        <f t="shared" si="30"/>
        <v>0</v>
      </c>
      <c r="K117" s="174" t="s">
        <v>22</v>
      </c>
      <c r="L117" s="179"/>
      <c r="M117" s="180" t="s">
        <v>22</v>
      </c>
      <c r="N117" s="181" t="s">
        <v>30</v>
      </c>
      <c r="O117" s="30"/>
      <c r="P117" s="166">
        <f t="shared" si="31"/>
        <v>0</v>
      </c>
      <c r="Q117" s="166">
        <v>0</v>
      </c>
      <c r="R117" s="166">
        <f t="shared" si="32"/>
        <v>0</v>
      </c>
      <c r="S117" s="166">
        <v>0</v>
      </c>
      <c r="T117" s="167">
        <f t="shared" si="33"/>
        <v>0</v>
      </c>
      <c r="AR117" s="17" t="s">
        <v>116</v>
      </c>
      <c r="AT117" s="17" t="s">
        <v>168</v>
      </c>
      <c r="AU117" s="17" t="s">
        <v>61</v>
      </c>
      <c r="AY117" s="17" t="s">
        <v>111</v>
      </c>
      <c r="BE117" s="168">
        <f t="shared" si="34"/>
        <v>0</v>
      </c>
      <c r="BF117" s="168">
        <f t="shared" si="35"/>
        <v>0</v>
      </c>
      <c r="BG117" s="168">
        <f t="shared" si="36"/>
        <v>0</v>
      </c>
      <c r="BH117" s="168">
        <f t="shared" si="37"/>
        <v>0</v>
      </c>
      <c r="BI117" s="168">
        <f t="shared" si="38"/>
        <v>0</v>
      </c>
      <c r="BJ117" s="17" t="s">
        <v>59</v>
      </c>
      <c r="BK117" s="168">
        <f t="shared" si="39"/>
        <v>0</v>
      </c>
      <c r="BL117" s="17" t="s">
        <v>76</v>
      </c>
      <c r="BM117" s="17" t="s">
        <v>319</v>
      </c>
    </row>
    <row r="118" spans="2:65" s="1" customFormat="1" ht="16.5" customHeight="1">
      <c r="B118" s="29"/>
      <c r="C118" s="172" t="s">
        <v>149</v>
      </c>
      <c r="D118" s="172" t="s">
        <v>168</v>
      </c>
      <c r="E118" s="173" t="s">
        <v>320</v>
      </c>
      <c r="F118" s="174" t="s">
        <v>321</v>
      </c>
      <c r="G118" s="175" t="s">
        <v>192</v>
      </c>
      <c r="H118" s="176">
        <v>16</v>
      </c>
      <c r="I118" s="177"/>
      <c r="J118" s="178">
        <f t="shared" si="30"/>
        <v>0</v>
      </c>
      <c r="K118" s="174" t="s">
        <v>22</v>
      </c>
      <c r="L118" s="179"/>
      <c r="M118" s="180" t="s">
        <v>22</v>
      </c>
      <c r="N118" s="181" t="s">
        <v>30</v>
      </c>
      <c r="O118" s="30"/>
      <c r="P118" s="166">
        <f t="shared" si="31"/>
        <v>0</v>
      </c>
      <c r="Q118" s="166">
        <v>0</v>
      </c>
      <c r="R118" s="166">
        <f t="shared" si="32"/>
        <v>0</v>
      </c>
      <c r="S118" s="166">
        <v>0</v>
      </c>
      <c r="T118" s="167">
        <f t="shared" si="33"/>
        <v>0</v>
      </c>
      <c r="AR118" s="17" t="s">
        <v>116</v>
      </c>
      <c r="AT118" s="17" t="s">
        <v>168</v>
      </c>
      <c r="AU118" s="17" t="s">
        <v>61</v>
      </c>
      <c r="AY118" s="17" t="s">
        <v>111</v>
      </c>
      <c r="BE118" s="168">
        <f t="shared" si="34"/>
        <v>0</v>
      </c>
      <c r="BF118" s="168">
        <f t="shared" si="35"/>
        <v>0</v>
      </c>
      <c r="BG118" s="168">
        <f t="shared" si="36"/>
        <v>0</v>
      </c>
      <c r="BH118" s="168">
        <f t="shared" si="37"/>
        <v>0</v>
      </c>
      <c r="BI118" s="168">
        <f t="shared" si="38"/>
        <v>0</v>
      </c>
      <c r="BJ118" s="17" t="s">
        <v>59</v>
      </c>
      <c r="BK118" s="168">
        <f t="shared" si="39"/>
        <v>0</v>
      </c>
      <c r="BL118" s="17" t="s">
        <v>76</v>
      </c>
      <c r="BM118" s="17" t="s">
        <v>322</v>
      </c>
    </row>
    <row r="119" spans="2:65" s="1" customFormat="1" ht="16.5" customHeight="1">
      <c r="B119" s="29"/>
      <c r="C119" s="172" t="s">
        <v>150</v>
      </c>
      <c r="D119" s="172" t="s">
        <v>168</v>
      </c>
      <c r="E119" s="173" t="s">
        <v>323</v>
      </c>
      <c r="F119" s="174" t="s">
        <v>324</v>
      </c>
      <c r="G119" s="175" t="s">
        <v>192</v>
      </c>
      <c r="H119" s="176">
        <v>21</v>
      </c>
      <c r="I119" s="177"/>
      <c r="J119" s="178">
        <f t="shared" si="30"/>
        <v>0</v>
      </c>
      <c r="K119" s="174" t="s">
        <v>22</v>
      </c>
      <c r="L119" s="179"/>
      <c r="M119" s="180" t="s">
        <v>22</v>
      </c>
      <c r="N119" s="181" t="s">
        <v>30</v>
      </c>
      <c r="O119" s="30"/>
      <c r="P119" s="166">
        <f t="shared" si="31"/>
        <v>0</v>
      </c>
      <c r="Q119" s="166">
        <v>0</v>
      </c>
      <c r="R119" s="166">
        <f t="shared" si="32"/>
        <v>0</v>
      </c>
      <c r="S119" s="166">
        <v>0</v>
      </c>
      <c r="T119" s="167">
        <f t="shared" si="33"/>
        <v>0</v>
      </c>
      <c r="AR119" s="17" t="s">
        <v>116</v>
      </c>
      <c r="AT119" s="17" t="s">
        <v>168</v>
      </c>
      <c r="AU119" s="17" t="s">
        <v>61</v>
      </c>
      <c r="AY119" s="17" t="s">
        <v>111</v>
      </c>
      <c r="BE119" s="168">
        <f t="shared" si="34"/>
        <v>0</v>
      </c>
      <c r="BF119" s="168">
        <f t="shared" si="35"/>
        <v>0</v>
      </c>
      <c r="BG119" s="168">
        <f t="shared" si="36"/>
        <v>0</v>
      </c>
      <c r="BH119" s="168">
        <f t="shared" si="37"/>
        <v>0</v>
      </c>
      <c r="BI119" s="168">
        <f t="shared" si="38"/>
        <v>0</v>
      </c>
      <c r="BJ119" s="17" t="s">
        <v>59</v>
      </c>
      <c r="BK119" s="168">
        <f t="shared" si="39"/>
        <v>0</v>
      </c>
      <c r="BL119" s="17" t="s">
        <v>76</v>
      </c>
      <c r="BM119" s="17" t="s">
        <v>325</v>
      </c>
    </row>
    <row r="120" spans="2:65" s="1" customFormat="1" ht="16.5" customHeight="1">
      <c r="B120" s="29"/>
      <c r="C120" s="172" t="s">
        <v>151</v>
      </c>
      <c r="D120" s="172" t="s">
        <v>168</v>
      </c>
      <c r="E120" s="173" t="s">
        <v>326</v>
      </c>
      <c r="F120" s="174" t="s">
        <v>327</v>
      </c>
      <c r="G120" s="175" t="s">
        <v>192</v>
      </c>
      <c r="H120" s="176">
        <v>5</v>
      </c>
      <c r="I120" s="177"/>
      <c r="J120" s="178">
        <f t="shared" si="30"/>
        <v>0</v>
      </c>
      <c r="K120" s="174" t="s">
        <v>22</v>
      </c>
      <c r="L120" s="179"/>
      <c r="M120" s="180" t="s">
        <v>22</v>
      </c>
      <c r="N120" s="181" t="s">
        <v>30</v>
      </c>
      <c r="O120" s="30"/>
      <c r="P120" s="166">
        <f t="shared" si="31"/>
        <v>0</v>
      </c>
      <c r="Q120" s="166">
        <v>0</v>
      </c>
      <c r="R120" s="166">
        <f t="shared" si="32"/>
        <v>0</v>
      </c>
      <c r="S120" s="166">
        <v>0</v>
      </c>
      <c r="T120" s="167">
        <f t="shared" si="33"/>
        <v>0</v>
      </c>
      <c r="AR120" s="17" t="s">
        <v>116</v>
      </c>
      <c r="AT120" s="17" t="s">
        <v>168</v>
      </c>
      <c r="AU120" s="17" t="s">
        <v>61</v>
      </c>
      <c r="AY120" s="17" t="s">
        <v>111</v>
      </c>
      <c r="BE120" s="168">
        <f t="shared" si="34"/>
        <v>0</v>
      </c>
      <c r="BF120" s="168">
        <f t="shared" si="35"/>
        <v>0</v>
      </c>
      <c r="BG120" s="168">
        <f t="shared" si="36"/>
        <v>0</v>
      </c>
      <c r="BH120" s="168">
        <f t="shared" si="37"/>
        <v>0</v>
      </c>
      <c r="BI120" s="168">
        <f t="shared" si="38"/>
        <v>0</v>
      </c>
      <c r="BJ120" s="17" t="s">
        <v>59</v>
      </c>
      <c r="BK120" s="168">
        <f t="shared" si="39"/>
        <v>0</v>
      </c>
      <c r="BL120" s="17" t="s">
        <v>76</v>
      </c>
      <c r="BM120" s="17" t="s">
        <v>328</v>
      </c>
    </row>
    <row r="121" spans="2:65" s="1" customFormat="1" ht="16.5" customHeight="1">
      <c r="B121" s="29"/>
      <c r="C121" s="172" t="s">
        <v>152</v>
      </c>
      <c r="D121" s="172" t="s">
        <v>168</v>
      </c>
      <c r="E121" s="173" t="s">
        <v>329</v>
      </c>
      <c r="F121" s="174" t="s">
        <v>330</v>
      </c>
      <c r="G121" s="175" t="s">
        <v>192</v>
      </c>
      <c r="H121" s="176">
        <v>280</v>
      </c>
      <c r="I121" s="177"/>
      <c r="J121" s="178">
        <f t="shared" si="30"/>
        <v>0</v>
      </c>
      <c r="K121" s="174" t="s">
        <v>22</v>
      </c>
      <c r="L121" s="179"/>
      <c r="M121" s="180" t="s">
        <v>22</v>
      </c>
      <c r="N121" s="181" t="s">
        <v>30</v>
      </c>
      <c r="O121" s="30"/>
      <c r="P121" s="166">
        <f t="shared" si="31"/>
        <v>0</v>
      </c>
      <c r="Q121" s="166">
        <v>0</v>
      </c>
      <c r="R121" s="166">
        <f t="shared" si="32"/>
        <v>0</v>
      </c>
      <c r="S121" s="166">
        <v>0</v>
      </c>
      <c r="T121" s="167">
        <f t="shared" si="33"/>
        <v>0</v>
      </c>
      <c r="AR121" s="17" t="s">
        <v>116</v>
      </c>
      <c r="AT121" s="17" t="s">
        <v>168</v>
      </c>
      <c r="AU121" s="17" t="s">
        <v>61</v>
      </c>
      <c r="AY121" s="17" t="s">
        <v>111</v>
      </c>
      <c r="BE121" s="168">
        <f t="shared" si="34"/>
        <v>0</v>
      </c>
      <c r="BF121" s="168">
        <f t="shared" si="35"/>
        <v>0</v>
      </c>
      <c r="BG121" s="168">
        <f t="shared" si="36"/>
        <v>0</v>
      </c>
      <c r="BH121" s="168">
        <f t="shared" si="37"/>
        <v>0</v>
      </c>
      <c r="BI121" s="168">
        <f t="shared" si="38"/>
        <v>0</v>
      </c>
      <c r="BJ121" s="17" t="s">
        <v>59</v>
      </c>
      <c r="BK121" s="168">
        <f t="shared" si="39"/>
        <v>0</v>
      </c>
      <c r="BL121" s="17" t="s">
        <v>76</v>
      </c>
      <c r="BM121" s="17" t="s">
        <v>331</v>
      </c>
    </row>
    <row r="122" spans="2:65" s="1" customFormat="1" ht="16.5" customHeight="1">
      <c r="B122" s="29"/>
      <c r="C122" s="172" t="s">
        <v>153</v>
      </c>
      <c r="D122" s="172" t="s">
        <v>168</v>
      </c>
      <c r="E122" s="173" t="s">
        <v>332</v>
      </c>
      <c r="F122" s="174" t="s">
        <v>333</v>
      </c>
      <c r="G122" s="175" t="s">
        <v>192</v>
      </c>
      <c r="H122" s="176">
        <v>5</v>
      </c>
      <c r="I122" s="177"/>
      <c r="J122" s="178">
        <f t="shared" si="30"/>
        <v>0</v>
      </c>
      <c r="K122" s="174" t="s">
        <v>22</v>
      </c>
      <c r="L122" s="179"/>
      <c r="M122" s="180" t="s">
        <v>22</v>
      </c>
      <c r="N122" s="181" t="s">
        <v>30</v>
      </c>
      <c r="O122" s="30"/>
      <c r="P122" s="166">
        <f t="shared" si="31"/>
        <v>0</v>
      </c>
      <c r="Q122" s="166">
        <v>0</v>
      </c>
      <c r="R122" s="166">
        <f t="shared" si="32"/>
        <v>0</v>
      </c>
      <c r="S122" s="166">
        <v>0</v>
      </c>
      <c r="T122" s="167">
        <f t="shared" si="33"/>
        <v>0</v>
      </c>
      <c r="AR122" s="17" t="s">
        <v>116</v>
      </c>
      <c r="AT122" s="17" t="s">
        <v>168</v>
      </c>
      <c r="AU122" s="17" t="s">
        <v>61</v>
      </c>
      <c r="AY122" s="17" t="s">
        <v>111</v>
      </c>
      <c r="BE122" s="168">
        <f t="shared" si="34"/>
        <v>0</v>
      </c>
      <c r="BF122" s="168">
        <f t="shared" si="35"/>
        <v>0</v>
      </c>
      <c r="BG122" s="168">
        <f t="shared" si="36"/>
        <v>0</v>
      </c>
      <c r="BH122" s="168">
        <f t="shared" si="37"/>
        <v>0</v>
      </c>
      <c r="BI122" s="168">
        <f t="shared" si="38"/>
        <v>0</v>
      </c>
      <c r="BJ122" s="17" t="s">
        <v>59</v>
      </c>
      <c r="BK122" s="168">
        <f t="shared" si="39"/>
        <v>0</v>
      </c>
      <c r="BL122" s="17" t="s">
        <v>76</v>
      </c>
      <c r="BM122" s="17" t="s">
        <v>334</v>
      </c>
    </row>
    <row r="123" spans="2:65" s="1" customFormat="1" ht="16.5" customHeight="1">
      <c r="B123" s="29"/>
      <c r="C123" s="172" t="s">
        <v>154</v>
      </c>
      <c r="D123" s="172" t="s">
        <v>168</v>
      </c>
      <c r="E123" s="173" t="s">
        <v>335</v>
      </c>
      <c r="F123" s="174" t="s">
        <v>336</v>
      </c>
      <c r="G123" s="175" t="s">
        <v>192</v>
      </c>
      <c r="H123" s="176">
        <v>5</v>
      </c>
      <c r="I123" s="177"/>
      <c r="J123" s="178">
        <f t="shared" si="30"/>
        <v>0</v>
      </c>
      <c r="K123" s="174" t="s">
        <v>22</v>
      </c>
      <c r="L123" s="179"/>
      <c r="M123" s="180" t="s">
        <v>22</v>
      </c>
      <c r="N123" s="181" t="s">
        <v>30</v>
      </c>
      <c r="O123" s="30"/>
      <c r="P123" s="166">
        <f t="shared" si="31"/>
        <v>0</v>
      </c>
      <c r="Q123" s="166">
        <v>0</v>
      </c>
      <c r="R123" s="166">
        <f t="shared" si="32"/>
        <v>0</v>
      </c>
      <c r="S123" s="166">
        <v>0</v>
      </c>
      <c r="T123" s="167">
        <f t="shared" si="33"/>
        <v>0</v>
      </c>
      <c r="AR123" s="17" t="s">
        <v>116</v>
      </c>
      <c r="AT123" s="17" t="s">
        <v>168</v>
      </c>
      <c r="AU123" s="17" t="s">
        <v>61</v>
      </c>
      <c r="AY123" s="17" t="s">
        <v>111</v>
      </c>
      <c r="BE123" s="168">
        <f t="shared" si="34"/>
        <v>0</v>
      </c>
      <c r="BF123" s="168">
        <f t="shared" si="35"/>
        <v>0</v>
      </c>
      <c r="BG123" s="168">
        <f t="shared" si="36"/>
        <v>0</v>
      </c>
      <c r="BH123" s="168">
        <f t="shared" si="37"/>
        <v>0</v>
      </c>
      <c r="BI123" s="168">
        <f t="shared" si="38"/>
        <v>0</v>
      </c>
      <c r="BJ123" s="17" t="s">
        <v>59</v>
      </c>
      <c r="BK123" s="168">
        <f t="shared" si="39"/>
        <v>0</v>
      </c>
      <c r="BL123" s="17" t="s">
        <v>76</v>
      </c>
      <c r="BM123" s="17" t="s">
        <v>337</v>
      </c>
    </row>
    <row r="124" spans="2:65" s="1" customFormat="1" ht="16.5" customHeight="1">
      <c r="B124" s="29"/>
      <c r="C124" s="172" t="s">
        <v>155</v>
      </c>
      <c r="D124" s="172" t="s">
        <v>168</v>
      </c>
      <c r="E124" s="173" t="s">
        <v>338</v>
      </c>
      <c r="F124" s="174" t="s">
        <v>339</v>
      </c>
      <c r="G124" s="175" t="s">
        <v>192</v>
      </c>
      <c r="H124" s="176">
        <v>5</v>
      </c>
      <c r="I124" s="177"/>
      <c r="J124" s="178">
        <f t="shared" si="30"/>
        <v>0</v>
      </c>
      <c r="K124" s="174" t="s">
        <v>22</v>
      </c>
      <c r="L124" s="179"/>
      <c r="M124" s="180" t="s">
        <v>22</v>
      </c>
      <c r="N124" s="181" t="s">
        <v>30</v>
      </c>
      <c r="O124" s="30"/>
      <c r="P124" s="166">
        <f t="shared" si="31"/>
        <v>0</v>
      </c>
      <c r="Q124" s="166">
        <v>0</v>
      </c>
      <c r="R124" s="166">
        <f t="shared" si="32"/>
        <v>0</v>
      </c>
      <c r="S124" s="166">
        <v>0</v>
      </c>
      <c r="T124" s="167">
        <f t="shared" si="33"/>
        <v>0</v>
      </c>
      <c r="AR124" s="17" t="s">
        <v>116</v>
      </c>
      <c r="AT124" s="17" t="s">
        <v>168</v>
      </c>
      <c r="AU124" s="17" t="s">
        <v>61</v>
      </c>
      <c r="AY124" s="17" t="s">
        <v>111</v>
      </c>
      <c r="BE124" s="168">
        <f t="shared" si="34"/>
        <v>0</v>
      </c>
      <c r="BF124" s="168">
        <f t="shared" si="35"/>
        <v>0</v>
      </c>
      <c r="BG124" s="168">
        <f t="shared" si="36"/>
        <v>0</v>
      </c>
      <c r="BH124" s="168">
        <f t="shared" si="37"/>
        <v>0</v>
      </c>
      <c r="BI124" s="168">
        <f t="shared" si="38"/>
        <v>0</v>
      </c>
      <c r="BJ124" s="17" t="s">
        <v>59</v>
      </c>
      <c r="BK124" s="168">
        <f t="shared" si="39"/>
        <v>0</v>
      </c>
      <c r="BL124" s="17" t="s">
        <v>76</v>
      </c>
      <c r="BM124" s="17" t="s">
        <v>340</v>
      </c>
    </row>
    <row r="125" spans="2:65" s="1" customFormat="1" ht="16.5" customHeight="1">
      <c r="B125" s="29"/>
      <c r="C125" s="172" t="s">
        <v>156</v>
      </c>
      <c r="D125" s="172" t="s">
        <v>168</v>
      </c>
      <c r="E125" s="173" t="s">
        <v>341</v>
      </c>
      <c r="F125" s="174" t="s">
        <v>342</v>
      </c>
      <c r="G125" s="175" t="s">
        <v>307</v>
      </c>
      <c r="H125" s="186">
        <f>(J116+J117+J118+J119+J120+J121+J122+J123+J124)/100</f>
        <v>0</v>
      </c>
      <c r="I125" s="177"/>
      <c r="J125" s="178">
        <f t="shared" si="30"/>
        <v>0</v>
      </c>
      <c r="K125" s="174" t="s">
        <v>22</v>
      </c>
      <c r="L125" s="179"/>
      <c r="M125" s="180" t="s">
        <v>22</v>
      </c>
      <c r="N125" s="181" t="s">
        <v>30</v>
      </c>
      <c r="O125" s="30"/>
      <c r="P125" s="166">
        <f t="shared" si="31"/>
        <v>0</v>
      </c>
      <c r="Q125" s="166">
        <v>0</v>
      </c>
      <c r="R125" s="166">
        <f t="shared" si="32"/>
        <v>0</v>
      </c>
      <c r="S125" s="166">
        <v>0</v>
      </c>
      <c r="T125" s="167">
        <f t="shared" si="33"/>
        <v>0</v>
      </c>
      <c r="AR125" s="17" t="s">
        <v>116</v>
      </c>
      <c r="AT125" s="17" t="s">
        <v>168</v>
      </c>
      <c r="AU125" s="17" t="s">
        <v>61</v>
      </c>
      <c r="AY125" s="17" t="s">
        <v>111</v>
      </c>
      <c r="BE125" s="168">
        <f t="shared" si="34"/>
        <v>0</v>
      </c>
      <c r="BF125" s="168">
        <f t="shared" si="35"/>
        <v>0</v>
      </c>
      <c r="BG125" s="168">
        <f t="shared" si="36"/>
        <v>0</v>
      </c>
      <c r="BH125" s="168">
        <f t="shared" si="37"/>
        <v>0</v>
      </c>
      <c r="BI125" s="168">
        <f t="shared" si="38"/>
        <v>0</v>
      </c>
      <c r="BJ125" s="17" t="s">
        <v>59</v>
      </c>
      <c r="BK125" s="168">
        <f t="shared" si="39"/>
        <v>0</v>
      </c>
      <c r="BL125" s="17" t="s">
        <v>76</v>
      </c>
      <c r="BM125" s="17" t="s">
        <v>343</v>
      </c>
    </row>
    <row r="126" spans="2:63" s="8" customFormat="1" ht="29.25" customHeight="1">
      <c r="B126" s="141"/>
      <c r="C126" s="142"/>
      <c r="D126" s="143" t="s">
        <v>51</v>
      </c>
      <c r="E126" s="155" t="s">
        <v>344</v>
      </c>
      <c r="F126" s="155" t="s">
        <v>345</v>
      </c>
      <c r="G126" s="142"/>
      <c r="H126" s="142"/>
      <c r="I126" s="145"/>
      <c r="J126" s="156">
        <f>BK126</f>
        <v>0</v>
      </c>
      <c r="K126" s="142"/>
      <c r="L126" s="147"/>
      <c r="M126" s="148"/>
      <c r="N126" s="149"/>
      <c r="O126" s="149"/>
      <c r="P126" s="150">
        <f>SUM(P127:P136)</f>
        <v>0</v>
      </c>
      <c r="Q126" s="149"/>
      <c r="R126" s="150">
        <f>SUM(R127:R136)</f>
        <v>0</v>
      </c>
      <c r="S126" s="149"/>
      <c r="T126" s="151">
        <f>SUM(T127:T136)</f>
        <v>0</v>
      </c>
      <c r="AR126" s="152" t="s">
        <v>59</v>
      </c>
      <c r="AT126" s="153" t="s">
        <v>51</v>
      </c>
      <c r="AU126" s="153" t="s">
        <v>59</v>
      </c>
      <c r="AY126" s="152" t="s">
        <v>111</v>
      </c>
      <c r="BK126" s="154">
        <f>SUM(BK127:BK136)</f>
        <v>0</v>
      </c>
    </row>
    <row r="127" spans="2:65" s="1" customFormat="1" ht="16.5" customHeight="1">
      <c r="B127" s="29"/>
      <c r="C127" s="172" t="s">
        <v>157</v>
      </c>
      <c r="D127" s="172" t="s">
        <v>168</v>
      </c>
      <c r="E127" s="173" t="s">
        <v>346</v>
      </c>
      <c r="F127" s="174" t="s">
        <v>314</v>
      </c>
      <c r="G127" s="175" t="s">
        <v>192</v>
      </c>
      <c r="H127" s="176">
        <v>1</v>
      </c>
      <c r="I127" s="177"/>
      <c r="J127" s="178">
        <f aca="true" t="shared" si="40" ref="J127:J136">ROUND(I127*H127,2)</f>
        <v>0</v>
      </c>
      <c r="K127" s="174" t="s">
        <v>22</v>
      </c>
      <c r="L127" s="179"/>
      <c r="M127" s="180" t="s">
        <v>22</v>
      </c>
      <c r="N127" s="181" t="s">
        <v>30</v>
      </c>
      <c r="O127" s="30"/>
      <c r="P127" s="166">
        <f aca="true" t="shared" si="41" ref="P127:P136">O127*H127</f>
        <v>0</v>
      </c>
      <c r="Q127" s="166">
        <v>0</v>
      </c>
      <c r="R127" s="166">
        <f aca="true" t="shared" si="42" ref="R127:R136">Q127*H127</f>
        <v>0</v>
      </c>
      <c r="S127" s="166">
        <v>0</v>
      </c>
      <c r="T127" s="167">
        <f aca="true" t="shared" si="43" ref="T127:T136">S127*H127</f>
        <v>0</v>
      </c>
      <c r="AR127" s="17" t="s">
        <v>116</v>
      </c>
      <c r="AT127" s="17" t="s">
        <v>168</v>
      </c>
      <c r="AU127" s="17" t="s">
        <v>61</v>
      </c>
      <c r="AY127" s="17" t="s">
        <v>111</v>
      </c>
      <c r="BE127" s="168">
        <f aca="true" t="shared" si="44" ref="BE127:BE136">IF(N127="základní",J127,0)</f>
        <v>0</v>
      </c>
      <c r="BF127" s="168">
        <f aca="true" t="shared" si="45" ref="BF127:BF136">IF(N127="snížená",J127,0)</f>
        <v>0</v>
      </c>
      <c r="BG127" s="168">
        <f aca="true" t="shared" si="46" ref="BG127:BG136">IF(N127="zákl. přenesená",J127,0)</f>
        <v>0</v>
      </c>
      <c r="BH127" s="168">
        <f aca="true" t="shared" si="47" ref="BH127:BH136">IF(N127="sníž. přenesená",J127,0)</f>
        <v>0</v>
      </c>
      <c r="BI127" s="168">
        <f aca="true" t="shared" si="48" ref="BI127:BI136">IF(N127="nulová",J127,0)</f>
        <v>0</v>
      </c>
      <c r="BJ127" s="17" t="s">
        <v>59</v>
      </c>
      <c r="BK127" s="168">
        <f aca="true" t="shared" si="49" ref="BK127:BK136">ROUND(I127*H127,2)</f>
        <v>0</v>
      </c>
      <c r="BL127" s="17" t="s">
        <v>76</v>
      </c>
      <c r="BM127" s="17" t="s">
        <v>347</v>
      </c>
    </row>
    <row r="128" spans="2:65" s="1" customFormat="1" ht="16.5" customHeight="1">
      <c r="B128" s="29"/>
      <c r="C128" s="172" t="s">
        <v>158</v>
      </c>
      <c r="D128" s="172" t="s">
        <v>168</v>
      </c>
      <c r="E128" s="173" t="s">
        <v>348</v>
      </c>
      <c r="F128" s="174" t="s">
        <v>317</v>
      </c>
      <c r="G128" s="175" t="s">
        <v>318</v>
      </c>
      <c r="H128" s="176">
        <v>1</v>
      </c>
      <c r="I128" s="177"/>
      <c r="J128" s="178">
        <f t="shared" si="40"/>
        <v>0</v>
      </c>
      <c r="K128" s="174" t="s">
        <v>22</v>
      </c>
      <c r="L128" s="179"/>
      <c r="M128" s="180" t="s">
        <v>22</v>
      </c>
      <c r="N128" s="181" t="s">
        <v>30</v>
      </c>
      <c r="O128" s="30"/>
      <c r="P128" s="166">
        <f t="shared" si="41"/>
        <v>0</v>
      </c>
      <c r="Q128" s="166">
        <v>0</v>
      </c>
      <c r="R128" s="166">
        <f t="shared" si="42"/>
        <v>0</v>
      </c>
      <c r="S128" s="166">
        <v>0</v>
      </c>
      <c r="T128" s="167">
        <f t="shared" si="43"/>
        <v>0</v>
      </c>
      <c r="AR128" s="17" t="s">
        <v>116</v>
      </c>
      <c r="AT128" s="17" t="s">
        <v>168</v>
      </c>
      <c r="AU128" s="17" t="s">
        <v>61</v>
      </c>
      <c r="AY128" s="17" t="s">
        <v>111</v>
      </c>
      <c r="BE128" s="168">
        <f t="shared" si="44"/>
        <v>0</v>
      </c>
      <c r="BF128" s="168">
        <f t="shared" si="45"/>
        <v>0</v>
      </c>
      <c r="BG128" s="168">
        <f t="shared" si="46"/>
        <v>0</v>
      </c>
      <c r="BH128" s="168">
        <f t="shared" si="47"/>
        <v>0</v>
      </c>
      <c r="BI128" s="168">
        <f t="shared" si="48"/>
        <v>0</v>
      </c>
      <c r="BJ128" s="17" t="s">
        <v>59</v>
      </c>
      <c r="BK128" s="168">
        <f t="shared" si="49"/>
        <v>0</v>
      </c>
      <c r="BL128" s="17" t="s">
        <v>76</v>
      </c>
      <c r="BM128" s="17" t="s">
        <v>349</v>
      </c>
    </row>
    <row r="129" spans="2:65" s="1" customFormat="1" ht="16.5" customHeight="1">
      <c r="B129" s="29"/>
      <c r="C129" s="172" t="s">
        <v>159</v>
      </c>
      <c r="D129" s="172" t="s">
        <v>168</v>
      </c>
      <c r="E129" s="173" t="s">
        <v>350</v>
      </c>
      <c r="F129" s="174" t="s">
        <v>321</v>
      </c>
      <c r="G129" s="175" t="s">
        <v>192</v>
      </c>
      <c r="H129" s="176">
        <v>4</v>
      </c>
      <c r="I129" s="177"/>
      <c r="J129" s="178">
        <f t="shared" si="40"/>
        <v>0</v>
      </c>
      <c r="K129" s="174" t="s">
        <v>22</v>
      </c>
      <c r="L129" s="179"/>
      <c r="M129" s="180" t="s">
        <v>22</v>
      </c>
      <c r="N129" s="181" t="s">
        <v>30</v>
      </c>
      <c r="O129" s="30"/>
      <c r="P129" s="166">
        <f t="shared" si="41"/>
        <v>0</v>
      </c>
      <c r="Q129" s="166">
        <v>0</v>
      </c>
      <c r="R129" s="166">
        <f t="shared" si="42"/>
        <v>0</v>
      </c>
      <c r="S129" s="166">
        <v>0</v>
      </c>
      <c r="T129" s="167">
        <f t="shared" si="43"/>
        <v>0</v>
      </c>
      <c r="AR129" s="17" t="s">
        <v>116</v>
      </c>
      <c r="AT129" s="17" t="s">
        <v>168</v>
      </c>
      <c r="AU129" s="17" t="s">
        <v>61</v>
      </c>
      <c r="AY129" s="17" t="s">
        <v>111</v>
      </c>
      <c r="BE129" s="168">
        <f t="shared" si="44"/>
        <v>0</v>
      </c>
      <c r="BF129" s="168">
        <f t="shared" si="45"/>
        <v>0</v>
      </c>
      <c r="BG129" s="168">
        <f t="shared" si="46"/>
        <v>0</v>
      </c>
      <c r="BH129" s="168">
        <f t="shared" si="47"/>
        <v>0</v>
      </c>
      <c r="BI129" s="168">
        <f t="shared" si="48"/>
        <v>0</v>
      </c>
      <c r="BJ129" s="17" t="s">
        <v>59</v>
      </c>
      <c r="BK129" s="168">
        <f t="shared" si="49"/>
        <v>0</v>
      </c>
      <c r="BL129" s="17" t="s">
        <v>76</v>
      </c>
      <c r="BM129" s="17" t="s">
        <v>351</v>
      </c>
    </row>
    <row r="130" spans="2:65" s="1" customFormat="1" ht="16.5" customHeight="1">
      <c r="B130" s="29"/>
      <c r="C130" s="172" t="s">
        <v>160</v>
      </c>
      <c r="D130" s="172" t="s">
        <v>168</v>
      </c>
      <c r="E130" s="173" t="s">
        <v>352</v>
      </c>
      <c r="F130" s="174" t="s">
        <v>324</v>
      </c>
      <c r="G130" s="175" t="s">
        <v>192</v>
      </c>
      <c r="H130" s="176">
        <v>7</v>
      </c>
      <c r="I130" s="177"/>
      <c r="J130" s="178">
        <f t="shared" si="40"/>
        <v>0</v>
      </c>
      <c r="K130" s="174" t="s">
        <v>22</v>
      </c>
      <c r="L130" s="179"/>
      <c r="M130" s="180" t="s">
        <v>22</v>
      </c>
      <c r="N130" s="181" t="s">
        <v>30</v>
      </c>
      <c r="O130" s="30"/>
      <c r="P130" s="166">
        <f t="shared" si="41"/>
        <v>0</v>
      </c>
      <c r="Q130" s="166">
        <v>0</v>
      </c>
      <c r="R130" s="166">
        <f t="shared" si="42"/>
        <v>0</v>
      </c>
      <c r="S130" s="166">
        <v>0</v>
      </c>
      <c r="T130" s="167">
        <f t="shared" si="43"/>
        <v>0</v>
      </c>
      <c r="AR130" s="17" t="s">
        <v>116</v>
      </c>
      <c r="AT130" s="17" t="s">
        <v>168</v>
      </c>
      <c r="AU130" s="17" t="s">
        <v>61</v>
      </c>
      <c r="AY130" s="17" t="s">
        <v>111</v>
      </c>
      <c r="BE130" s="168">
        <f t="shared" si="44"/>
        <v>0</v>
      </c>
      <c r="BF130" s="168">
        <f t="shared" si="45"/>
        <v>0</v>
      </c>
      <c r="BG130" s="168">
        <f t="shared" si="46"/>
        <v>0</v>
      </c>
      <c r="BH130" s="168">
        <f t="shared" si="47"/>
        <v>0</v>
      </c>
      <c r="BI130" s="168">
        <f t="shared" si="48"/>
        <v>0</v>
      </c>
      <c r="BJ130" s="17" t="s">
        <v>59</v>
      </c>
      <c r="BK130" s="168">
        <f t="shared" si="49"/>
        <v>0</v>
      </c>
      <c r="BL130" s="17" t="s">
        <v>76</v>
      </c>
      <c r="BM130" s="17" t="s">
        <v>353</v>
      </c>
    </row>
    <row r="131" spans="2:65" s="1" customFormat="1" ht="16.5" customHeight="1">
      <c r="B131" s="29"/>
      <c r="C131" s="172" t="s">
        <v>162</v>
      </c>
      <c r="D131" s="172" t="s">
        <v>168</v>
      </c>
      <c r="E131" s="173" t="s">
        <v>354</v>
      </c>
      <c r="F131" s="174" t="s">
        <v>327</v>
      </c>
      <c r="G131" s="175" t="s">
        <v>192</v>
      </c>
      <c r="H131" s="176">
        <v>1</v>
      </c>
      <c r="I131" s="177"/>
      <c r="J131" s="178">
        <f t="shared" si="40"/>
        <v>0</v>
      </c>
      <c r="K131" s="174" t="s">
        <v>22</v>
      </c>
      <c r="L131" s="179"/>
      <c r="M131" s="180" t="s">
        <v>22</v>
      </c>
      <c r="N131" s="181" t="s">
        <v>30</v>
      </c>
      <c r="O131" s="30"/>
      <c r="P131" s="166">
        <f t="shared" si="41"/>
        <v>0</v>
      </c>
      <c r="Q131" s="166">
        <v>0</v>
      </c>
      <c r="R131" s="166">
        <f t="shared" si="42"/>
        <v>0</v>
      </c>
      <c r="S131" s="166">
        <v>0</v>
      </c>
      <c r="T131" s="167">
        <f t="shared" si="43"/>
        <v>0</v>
      </c>
      <c r="AR131" s="17" t="s">
        <v>116</v>
      </c>
      <c r="AT131" s="17" t="s">
        <v>168</v>
      </c>
      <c r="AU131" s="17" t="s">
        <v>61</v>
      </c>
      <c r="AY131" s="17" t="s">
        <v>111</v>
      </c>
      <c r="BE131" s="168">
        <f t="shared" si="44"/>
        <v>0</v>
      </c>
      <c r="BF131" s="168">
        <f t="shared" si="45"/>
        <v>0</v>
      </c>
      <c r="BG131" s="168">
        <f t="shared" si="46"/>
        <v>0</v>
      </c>
      <c r="BH131" s="168">
        <f t="shared" si="47"/>
        <v>0</v>
      </c>
      <c r="BI131" s="168">
        <f t="shared" si="48"/>
        <v>0</v>
      </c>
      <c r="BJ131" s="17" t="s">
        <v>59</v>
      </c>
      <c r="BK131" s="168">
        <f t="shared" si="49"/>
        <v>0</v>
      </c>
      <c r="BL131" s="17" t="s">
        <v>76</v>
      </c>
      <c r="BM131" s="17" t="s">
        <v>355</v>
      </c>
    </row>
    <row r="132" spans="2:65" s="1" customFormat="1" ht="16.5" customHeight="1">
      <c r="B132" s="29"/>
      <c r="C132" s="172" t="s">
        <v>163</v>
      </c>
      <c r="D132" s="172" t="s">
        <v>168</v>
      </c>
      <c r="E132" s="173" t="s">
        <v>356</v>
      </c>
      <c r="F132" s="174" t="s">
        <v>330</v>
      </c>
      <c r="G132" s="175" t="s">
        <v>192</v>
      </c>
      <c r="H132" s="176">
        <v>33</v>
      </c>
      <c r="I132" s="177"/>
      <c r="J132" s="178">
        <f t="shared" si="40"/>
        <v>0</v>
      </c>
      <c r="K132" s="174" t="s">
        <v>22</v>
      </c>
      <c r="L132" s="179"/>
      <c r="M132" s="180" t="s">
        <v>22</v>
      </c>
      <c r="N132" s="181" t="s">
        <v>30</v>
      </c>
      <c r="O132" s="30"/>
      <c r="P132" s="166">
        <f t="shared" si="41"/>
        <v>0</v>
      </c>
      <c r="Q132" s="166">
        <v>0</v>
      </c>
      <c r="R132" s="166">
        <f t="shared" si="42"/>
        <v>0</v>
      </c>
      <c r="S132" s="166">
        <v>0</v>
      </c>
      <c r="T132" s="167">
        <f t="shared" si="43"/>
        <v>0</v>
      </c>
      <c r="AR132" s="17" t="s">
        <v>116</v>
      </c>
      <c r="AT132" s="17" t="s">
        <v>168</v>
      </c>
      <c r="AU132" s="17" t="s">
        <v>61</v>
      </c>
      <c r="AY132" s="17" t="s">
        <v>111</v>
      </c>
      <c r="BE132" s="168">
        <f t="shared" si="44"/>
        <v>0</v>
      </c>
      <c r="BF132" s="168">
        <f t="shared" si="45"/>
        <v>0</v>
      </c>
      <c r="BG132" s="168">
        <f t="shared" si="46"/>
        <v>0</v>
      </c>
      <c r="BH132" s="168">
        <f t="shared" si="47"/>
        <v>0</v>
      </c>
      <c r="BI132" s="168">
        <f t="shared" si="48"/>
        <v>0</v>
      </c>
      <c r="BJ132" s="17" t="s">
        <v>59</v>
      </c>
      <c r="BK132" s="168">
        <f t="shared" si="49"/>
        <v>0</v>
      </c>
      <c r="BL132" s="17" t="s">
        <v>76</v>
      </c>
      <c r="BM132" s="17" t="s">
        <v>357</v>
      </c>
    </row>
    <row r="133" spans="2:65" s="1" customFormat="1" ht="16.5" customHeight="1">
      <c r="B133" s="29"/>
      <c r="C133" s="172" t="s">
        <v>164</v>
      </c>
      <c r="D133" s="172" t="s">
        <v>168</v>
      </c>
      <c r="E133" s="173" t="s">
        <v>358</v>
      </c>
      <c r="F133" s="174" t="s">
        <v>333</v>
      </c>
      <c r="G133" s="175" t="s">
        <v>192</v>
      </c>
      <c r="H133" s="176">
        <v>1</v>
      </c>
      <c r="I133" s="177"/>
      <c r="J133" s="178">
        <f t="shared" si="40"/>
        <v>0</v>
      </c>
      <c r="K133" s="174" t="s">
        <v>22</v>
      </c>
      <c r="L133" s="179"/>
      <c r="M133" s="180" t="s">
        <v>22</v>
      </c>
      <c r="N133" s="181" t="s">
        <v>30</v>
      </c>
      <c r="O133" s="30"/>
      <c r="P133" s="166">
        <f t="shared" si="41"/>
        <v>0</v>
      </c>
      <c r="Q133" s="166">
        <v>0</v>
      </c>
      <c r="R133" s="166">
        <f t="shared" si="42"/>
        <v>0</v>
      </c>
      <c r="S133" s="166">
        <v>0</v>
      </c>
      <c r="T133" s="167">
        <f t="shared" si="43"/>
        <v>0</v>
      </c>
      <c r="AR133" s="17" t="s">
        <v>116</v>
      </c>
      <c r="AT133" s="17" t="s">
        <v>168</v>
      </c>
      <c r="AU133" s="17" t="s">
        <v>61</v>
      </c>
      <c r="AY133" s="17" t="s">
        <v>111</v>
      </c>
      <c r="BE133" s="168">
        <f t="shared" si="44"/>
        <v>0</v>
      </c>
      <c r="BF133" s="168">
        <f t="shared" si="45"/>
        <v>0</v>
      </c>
      <c r="BG133" s="168">
        <f t="shared" si="46"/>
        <v>0</v>
      </c>
      <c r="BH133" s="168">
        <f t="shared" si="47"/>
        <v>0</v>
      </c>
      <c r="BI133" s="168">
        <f t="shared" si="48"/>
        <v>0</v>
      </c>
      <c r="BJ133" s="17" t="s">
        <v>59</v>
      </c>
      <c r="BK133" s="168">
        <f t="shared" si="49"/>
        <v>0</v>
      </c>
      <c r="BL133" s="17" t="s">
        <v>76</v>
      </c>
      <c r="BM133" s="17" t="s">
        <v>359</v>
      </c>
    </row>
    <row r="134" spans="2:65" s="1" customFormat="1" ht="16.5" customHeight="1">
      <c r="B134" s="29"/>
      <c r="C134" s="172" t="s">
        <v>165</v>
      </c>
      <c r="D134" s="172" t="s">
        <v>168</v>
      </c>
      <c r="E134" s="173" t="s">
        <v>360</v>
      </c>
      <c r="F134" s="174" t="s">
        <v>336</v>
      </c>
      <c r="G134" s="175" t="s">
        <v>192</v>
      </c>
      <c r="H134" s="176">
        <v>1</v>
      </c>
      <c r="I134" s="177"/>
      <c r="J134" s="178">
        <f t="shared" si="40"/>
        <v>0</v>
      </c>
      <c r="K134" s="174" t="s">
        <v>22</v>
      </c>
      <c r="L134" s="179"/>
      <c r="M134" s="180" t="s">
        <v>22</v>
      </c>
      <c r="N134" s="181" t="s">
        <v>30</v>
      </c>
      <c r="O134" s="30"/>
      <c r="P134" s="166">
        <f t="shared" si="41"/>
        <v>0</v>
      </c>
      <c r="Q134" s="166">
        <v>0</v>
      </c>
      <c r="R134" s="166">
        <f t="shared" si="42"/>
        <v>0</v>
      </c>
      <c r="S134" s="166">
        <v>0</v>
      </c>
      <c r="T134" s="167">
        <f t="shared" si="43"/>
        <v>0</v>
      </c>
      <c r="AR134" s="17" t="s">
        <v>116</v>
      </c>
      <c r="AT134" s="17" t="s">
        <v>168</v>
      </c>
      <c r="AU134" s="17" t="s">
        <v>61</v>
      </c>
      <c r="AY134" s="17" t="s">
        <v>111</v>
      </c>
      <c r="BE134" s="168">
        <f t="shared" si="44"/>
        <v>0</v>
      </c>
      <c r="BF134" s="168">
        <f t="shared" si="45"/>
        <v>0</v>
      </c>
      <c r="BG134" s="168">
        <f t="shared" si="46"/>
        <v>0</v>
      </c>
      <c r="BH134" s="168">
        <f t="shared" si="47"/>
        <v>0</v>
      </c>
      <c r="BI134" s="168">
        <f t="shared" si="48"/>
        <v>0</v>
      </c>
      <c r="BJ134" s="17" t="s">
        <v>59</v>
      </c>
      <c r="BK134" s="168">
        <f t="shared" si="49"/>
        <v>0</v>
      </c>
      <c r="BL134" s="17" t="s">
        <v>76</v>
      </c>
      <c r="BM134" s="17" t="s">
        <v>361</v>
      </c>
    </row>
    <row r="135" spans="2:65" s="1" customFormat="1" ht="16.5" customHeight="1">
      <c r="B135" s="29"/>
      <c r="C135" s="172" t="s">
        <v>166</v>
      </c>
      <c r="D135" s="172" t="s">
        <v>168</v>
      </c>
      <c r="E135" s="173" t="s">
        <v>362</v>
      </c>
      <c r="F135" s="174" t="s">
        <v>339</v>
      </c>
      <c r="G135" s="175" t="s">
        <v>192</v>
      </c>
      <c r="H135" s="176">
        <v>1</v>
      </c>
      <c r="I135" s="177"/>
      <c r="J135" s="178">
        <f t="shared" si="40"/>
        <v>0</v>
      </c>
      <c r="K135" s="174" t="s">
        <v>22</v>
      </c>
      <c r="L135" s="179"/>
      <c r="M135" s="180" t="s">
        <v>22</v>
      </c>
      <c r="N135" s="181" t="s">
        <v>30</v>
      </c>
      <c r="O135" s="30"/>
      <c r="P135" s="166">
        <f t="shared" si="41"/>
        <v>0</v>
      </c>
      <c r="Q135" s="166">
        <v>0</v>
      </c>
      <c r="R135" s="166">
        <f t="shared" si="42"/>
        <v>0</v>
      </c>
      <c r="S135" s="166">
        <v>0</v>
      </c>
      <c r="T135" s="167">
        <f t="shared" si="43"/>
        <v>0</v>
      </c>
      <c r="AR135" s="17" t="s">
        <v>116</v>
      </c>
      <c r="AT135" s="17" t="s">
        <v>168</v>
      </c>
      <c r="AU135" s="17" t="s">
        <v>61</v>
      </c>
      <c r="AY135" s="17" t="s">
        <v>111</v>
      </c>
      <c r="BE135" s="168">
        <f t="shared" si="44"/>
        <v>0</v>
      </c>
      <c r="BF135" s="168">
        <f t="shared" si="45"/>
        <v>0</v>
      </c>
      <c r="BG135" s="168">
        <f t="shared" si="46"/>
        <v>0</v>
      </c>
      <c r="BH135" s="168">
        <f t="shared" si="47"/>
        <v>0</v>
      </c>
      <c r="BI135" s="168">
        <f t="shared" si="48"/>
        <v>0</v>
      </c>
      <c r="BJ135" s="17" t="s">
        <v>59</v>
      </c>
      <c r="BK135" s="168">
        <f t="shared" si="49"/>
        <v>0</v>
      </c>
      <c r="BL135" s="17" t="s">
        <v>76</v>
      </c>
      <c r="BM135" s="17" t="s">
        <v>363</v>
      </c>
    </row>
    <row r="136" spans="2:65" s="1" customFormat="1" ht="16.5" customHeight="1">
      <c r="B136" s="29"/>
      <c r="C136" s="172" t="s">
        <v>167</v>
      </c>
      <c r="D136" s="172" t="s">
        <v>168</v>
      </c>
      <c r="E136" s="173" t="s">
        <v>364</v>
      </c>
      <c r="F136" s="174" t="s">
        <v>342</v>
      </c>
      <c r="G136" s="175" t="s">
        <v>307</v>
      </c>
      <c r="H136" s="186">
        <f>(J127+J128+J129+J130+J131+J132+J133+J134+J135)/100</f>
        <v>0</v>
      </c>
      <c r="I136" s="177"/>
      <c r="J136" s="178">
        <f t="shared" si="40"/>
        <v>0</v>
      </c>
      <c r="K136" s="174" t="s">
        <v>22</v>
      </c>
      <c r="L136" s="179"/>
      <c r="M136" s="180" t="s">
        <v>22</v>
      </c>
      <c r="N136" s="181" t="s">
        <v>30</v>
      </c>
      <c r="O136" s="30"/>
      <c r="P136" s="166">
        <f t="shared" si="41"/>
        <v>0</v>
      </c>
      <c r="Q136" s="166">
        <v>0</v>
      </c>
      <c r="R136" s="166">
        <f t="shared" si="42"/>
        <v>0</v>
      </c>
      <c r="S136" s="166">
        <v>0</v>
      </c>
      <c r="T136" s="167">
        <f t="shared" si="43"/>
        <v>0</v>
      </c>
      <c r="AR136" s="17" t="s">
        <v>116</v>
      </c>
      <c r="AT136" s="17" t="s">
        <v>168</v>
      </c>
      <c r="AU136" s="17" t="s">
        <v>61</v>
      </c>
      <c r="AY136" s="17" t="s">
        <v>111</v>
      </c>
      <c r="BE136" s="168">
        <f t="shared" si="44"/>
        <v>0</v>
      </c>
      <c r="BF136" s="168">
        <f t="shared" si="45"/>
        <v>0</v>
      </c>
      <c r="BG136" s="168">
        <f t="shared" si="46"/>
        <v>0</v>
      </c>
      <c r="BH136" s="168">
        <f t="shared" si="47"/>
        <v>0</v>
      </c>
      <c r="BI136" s="168">
        <f t="shared" si="48"/>
        <v>0</v>
      </c>
      <c r="BJ136" s="17" t="s">
        <v>59</v>
      </c>
      <c r="BK136" s="168">
        <f t="shared" si="49"/>
        <v>0</v>
      </c>
      <c r="BL136" s="17" t="s">
        <v>76</v>
      </c>
      <c r="BM136" s="17" t="s">
        <v>365</v>
      </c>
    </row>
    <row r="137" spans="2:63" s="8" customFormat="1" ht="36.75" customHeight="1">
      <c r="B137" s="141"/>
      <c r="C137" s="142"/>
      <c r="D137" s="143" t="s">
        <v>51</v>
      </c>
      <c r="E137" s="144" t="s">
        <v>366</v>
      </c>
      <c r="F137" s="144" t="s">
        <v>367</v>
      </c>
      <c r="G137" s="142"/>
      <c r="H137" s="142"/>
      <c r="I137" s="145"/>
      <c r="J137" s="146">
        <f>BK137</f>
        <v>0</v>
      </c>
      <c r="K137" s="142"/>
      <c r="L137" s="147"/>
      <c r="M137" s="148"/>
      <c r="N137" s="149"/>
      <c r="O137" s="149"/>
      <c r="P137" s="150">
        <f>SUM(P138:P142)</f>
        <v>0</v>
      </c>
      <c r="Q137" s="149"/>
      <c r="R137" s="150">
        <f>SUM(R138:R142)</f>
        <v>0</v>
      </c>
      <c r="S137" s="149"/>
      <c r="T137" s="151">
        <f>SUM(T138:T142)</f>
        <v>0</v>
      </c>
      <c r="AR137" s="152" t="s">
        <v>59</v>
      </c>
      <c r="AT137" s="153" t="s">
        <v>51</v>
      </c>
      <c r="AU137" s="153" t="s">
        <v>52</v>
      </c>
      <c r="AY137" s="152" t="s">
        <v>111</v>
      </c>
      <c r="BK137" s="154">
        <f>SUM(BK138:BK142)</f>
        <v>0</v>
      </c>
    </row>
    <row r="138" spans="2:65" s="1" customFormat="1" ht="16.5" customHeight="1">
      <c r="B138" s="29"/>
      <c r="C138" s="172" t="s">
        <v>169</v>
      </c>
      <c r="D138" s="172" t="s">
        <v>168</v>
      </c>
      <c r="E138" s="173" t="s">
        <v>368</v>
      </c>
      <c r="F138" s="174" t="s">
        <v>369</v>
      </c>
      <c r="G138" s="175" t="s">
        <v>370</v>
      </c>
      <c r="H138" s="176">
        <v>130</v>
      </c>
      <c r="I138" s="177"/>
      <c r="J138" s="178">
        <f>ROUND(I138*H138,2)</f>
        <v>0</v>
      </c>
      <c r="K138" s="174" t="s">
        <v>22</v>
      </c>
      <c r="L138" s="179"/>
      <c r="M138" s="180" t="s">
        <v>22</v>
      </c>
      <c r="N138" s="181" t="s">
        <v>30</v>
      </c>
      <c r="O138" s="30"/>
      <c r="P138" s="166">
        <f>O138*H138</f>
        <v>0</v>
      </c>
      <c r="Q138" s="166">
        <v>0</v>
      </c>
      <c r="R138" s="166">
        <f>Q138*H138</f>
        <v>0</v>
      </c>
      <c r="S138" s="166">
        <v>0</v>
      </c>
      <c r="T138" s="167">
        <f>S138*H138</f>
        <v>0</v>
      </c>
      <c r="AR138" s="17" t="s">
        <v>116</v>
      </c>
      <c r="AT138" s="17" t="s">
        <v>168</v>
      </c>
      <c r="AU138" s="17" t="s">
        <v>59</v>
      </c>
      <c r="AY138" s="17" t="s">
        <v>111</v>
      </c>
      <c r="BE138" s="168">
        <f>IF(N138="základní",J138,0)</f>
        <v>0</v>
      </c>
      <c r="BF138" s="168">
        <f>IF(N138="snížená",J138,0)</f>
        <v>0</v>
      </c>
      <c r="BG138" s="168">
        <f>IF(N138="zákl. přenesená",J138,0)</f>
        <v>0</v>
      </c>
      <c r="BH138" s="168">
        <f>IF(N138="sníž. přenesená",J138,0)</f>
        <v>0</v>
      </c>
      <c r="BI138" s="168">
        <f>IF(N138="nulová",J138,0)</f>
        <v>0</v>
      </c>
      <c r="BJ138" s="17" t="s">
        <v>59</v>
      </c>
      <c r="BK138" s="168">
        <f>ROUND(I138*H138,2)</f>
        <v>0</v>
      </c>
      <c r="BL138" s="17" t="s">
        <v>76</v>
      </c>
      <c r="BM138" s="17" t="s">
        <v>371</v>
      </c>
    </row>
    <row r="139" spans="2:65" s="1" customFormat="1" ht="16.5" customHeight="1">
      <c r="B139" s="29"/>
      <c r="C139" s="172" t="s">
        <v>170</v>
      </c>
      <c r="D139" s="172" t="s">
        <v>168</v>
      </c>
      <c r="E139" s="173" t="s">
        <v>372</v>
      </c>
      <c r="F139" s="174" t="s">
        <v>373</v>
      </c>
      <c r="G139" s="175" t="s">
        <v>374</v>
      </c>
      <c r="H139" s="176">
        <v>4</v>
      </c>
      <c r="I139" s="177"/>
      <c r="J139" s="178">
        <f>ROUND(I139*H139,2)</f>
        <v>0</v>
      </c>
      <c r="K139" s="174" t="s">
        <v>22</v>
      </c>
      <c r="L139" s="179"/>
      <c r="M139" s="180" t="s">
        <v>22</v>
      </c>
      <c r="N139" s="181" t="s">
        <v>30</v>
      </c>
      <c r="O139" s="30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AR139" s="17" t="s">
        <v>116</v>
      </c>
      <c r="AT139" s="17" t="s">
        <v>168</v>
      </c>
      <c r="AU139" s="17" t="s">
        <v>59</v>
      </c>
      <c r="AY139" s="17" t="s">
        <v>111</v>
      </c>
      <c r="BE139" s="168">
        <f>IF(N139="základní",J139,0)</f>
        <v>0</v>
      </c>
      <c r="BF139" s="168">
        <f>IF(N139="snížená",J139,0)</f>
        <v>0</v>
      </c>
      <c r="BG139" s="168">
        <f>IF(N139="zákl. přenesená",J139,0)</f>
        <v>0</v>
      </c>
      <c r="BH139" s="168">
        <f>IF(N139="sníž. přenesená",J139,0)</f>
        <v>0</v>
      </c>
      <c r="BI139" s="168">
        <f>IF(N139="nulová",J139,0)</f>
        <v>0</v>
      </c>
      <c r="BJ139" s="17" t="s">
        <v>59</v>
      </c>
      <c r="BK139" s="168">
        <f>ROUND(I139*H139,2)</f>
        <v>0</v>
      </c>
      <c r="BL139" s="17" t="s">
        <v>76</v>
      </c>
      <c r="BM139" s="17" t="s">
        <v>375</v>
      </c>
    </row>
    <row r="140" spans="2:65" s="1" customFormat="1" ht="16.5" customHeight="1">
      <c r="B140" s="29"/>
      <c r="C140" s="172" t="s">
        <v>171</v>
      </c>
      <c r="D140" s="172" t="s">
        <v>168</v>
      </c>
      <c r="E140" s="173" t="s">
        <v>376</v>
      </c>
      <c r="F140" s="174" t="s">
        <v>377</v>
      </c>
      <c r="G140" s="175" t="s">
        <v>132</v>
      </c>
      <c r="H140" s="176">
        <v>1</v>
      </c>
      <c r="I140" s="177"/>
      <c r="J140" s="178">
        <f>ROUND(I140*H140,2)</f>
        <v>0</v>
      </c>
      <c r="K140" s="174" t="s">
        <v>22</v>
      </c>
      <c r="L140" s="179"/>
      <c r="M140" s="180" t="s">
        <v>22</v>
      </c>
      <c r="N140" s="181" t="s">
        <v>30</v>
      </c>
      <c r="O140" s="30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AR140" s="17" t="s">
        <v>116</v>
      </c>
      <c r="AT140" s="17" t="s">
        <v>168</v>
      </c>
      <c r="AU140" s="17" t="s">
        <v>59</v>
      </c>
      <c r="AY140" s="17" t="s">
        <v>111</v>
      </c>
      <c r="BE140" s="168">
        <f>IF(N140="základní",J140,0)</f>
        <v>0</v>
      </c>
      <c r="BF140" s="168">
        <f>IF(N140="snížená",J140,0)</f>
        <v>0</v>
      </c>
      <c r="BG140" s="168">
        <f>IF(N140="zákl. přenesená",J140,0)</f>
        <v>0</v>
      </c>
      <c r="BH140" s="168">
        <f>IF(N140="sníž. přenesená",J140,0)</f>
        <v>0</v>
      </c>
      <c r="BI140" s="168">
        <f>IF(N140="nulová",J140,0)</f>
        <v>0</v>
      </c>
      <c r="BJ140" s="17" t="s">
        <v>59</v>
      </c>
      <c r="BK140" s="168">
        <f>ROUND(I140*H140,2)</f>
        <v>0</v>
      </c>
      <c r="BL140" s="17" t="s">
        <v>76</v>
      </c>
      <c r="BM140" s="17" t="s">
        <v>378</v>
      </c>
    </row>
    <row r="141" spans="2:65" s="1" customFormat="1" ht="16.5" customHeight="1">
      <c r="B141" s="29"/>
      <c r="C141" s="172" t="s">
        <v>172</v>
      </c>
      <c r="D141" s="172" t="s">
        <v>168</v>
      </c>
      <c r="E141" s="173" t="s">
        <v>379</v>
      </c>
      <c r="F141" s="174" t="s">
        <v>380</v>
      </c>
      <c r="G141" s="175" t="s">
        <v>132</v>
      </c>
      <c r="H141" s="176">
        <v>1</v>
      </c>
      <c r="I141" s="177"/>
      <c r="J141" s="178">
        <f>ROUND(I141*H141,2)</f>
        <v>0</v>
      </c>
      <c r="K141" s="174" t="s">
        <v>22</v>
      </c>
      <c r="L141" s="179"/>
      <c r="M141" s="180" t="s">
        <v>22</v>
      </c>
      <c r="N141" s="181" t="s">
        <v>30</v>
      </c>
      <c r="O141" s="30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AR141" s="17" t="s">
        <v>116</v>
      </c>
      <c r="AT141" s="17" t="s">
        <v>168</v>
      </c>
      <c r="AU141" s="17" t="s">
        <v>59</v>
      </c>
      <c r="AY141" s="17" t="s">
        <v>111</v>
      </c>
      <c r="BE141" s="168">
        <f>IF(N141="základní",J141,0)</f>
        <v>0</v>
      </c>
      <c r="BF141" s="168">
        <f>IF(N141="snížená",J141,0)</f>
        <v>0</v>
      </c>
      <c r="BG141" s="168">
        <f>IF(N141="zákl. přenesená",J141,0)</f>
        <v>0</v>
      </c>
      <c r="BH141" s="168">
        <f>IF(N141="sníž. přenesená",J141,0)</f>
        <v>0</v>
      </c>
      <c r="BI141" s="168">
        <f>IF(N141="nulová",J141,0)</f>
        <v>0</v>
      </c>
      <c r="BJ141" s="17" t="s">
        <v>59</v>
      </c>
      <c r="BK141" s="168">
        <f>ROUND(I141*H141,2)</f>
        <v>0</v>
      </c>
      <c r="BL141" s="17" t="s">
        <v>76</v>
      </c>
      <c r="BM141" s="17" t="s">
        <v>381</v>
      </c>
    </row>
    <row r="142" spans="2:65" s="1" customFormat="1" ht="16.5" customHeight="1">
      <c r="B142" s="29"/>
      <c r="C142" s="172" t="s">
        <v>173</v>
      </c>
      <c r="D142" s="172" t="s">
        <v>168</v>
      </c>
      <c r="E142" s="173" t="s">
        <v>382</v>
      </c>
      <c r="F142" s="174" t="s">
        <v>178</v>
      </c>
      <c r="G142" s="175" t="s">
        <v>132</v>
      </c>
      <c r="H142" s="176">
        <v>1</v>
      </c>
      <c r="I142" s="177"/>
      <c r="J142" s="178">
        <f>ROUND(I142*H142,2)</f>
        <v>0</v>
      </c>
      <c r="K142" s="174" t="s">
        <v>22</v>
      </c>
      <c r="L142" s="179"/>
      <c r="M142" s="180" t="s">
        <v>22</v>
      </c>
      <c r="N142" s="187" t="s">
        <v>30</v>
      </c>
      <c r="O142" s="183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AR142" s="17" t="s">
        <v>116</v>
      </c>
      <c r="AT142" s="17" t="s">
        <v>168</v>
      </c>
      <c r="AU142" s="17" t="s">
        <v>59</v>
      </c>
      <c r="AY142" s="17" t="s">
        <v>111</v>
      </c>
      <c r="BE142" s="168">
        <f>IF(N142="základní",J142,0)</f>
        <v>0</v>
      </c>
      <c r="BF142" s="168">
        <f>IF(N142="snížená",J142,0)</f>
        <v>0</v>
      </c>
      <c r="BG142" s="168">
        <f>IF(N142="zákl. přenesená",J142,0)</f>
        <v>0</v>
      </c>
      <c r="BH142" s="168">
        <f>IF(N142="sníž. přenesená",J142,0)</f>
        <v>0</v>
      </c>
      <c r="BI142" s="168">
        <f>IF(N142="nulová",J142,0)</f>
        <v>0</v>
      </c>
      <c r="BJ142" s="17" t="s">
        <v>59</v>
      </c>
      <c r="BK142" s="168">
        <f>ROUND(I142*H142,2)</f>
        <v>0</v>
      </c>
      <c r="BL142" s="17" t="s">
        <v>76</v>
      </c>
      <c r="BM142" s="17" t="s">
        <v>383</v>
      </c>
    </row>
    <row r="143" spans="2:12" s="1" customFormat="1" ht="6.75" customHeight="1">
      <c r="B143" s="32"/>
      <c r="C143" s="33"/>
      <c r="D143" s="33"/>
      <c r="E143" s="33"/>
      <c r="F143" s="33"/>
      <c r="G143" s="33"/>
      <c r="H143" s="33"/>
      <c r="I143" s="102"/>
      <c r="J143" s="33"/>
      <c r="K143" s="33"/>
      <c r="L143" s="37"/>
    </row>
  </sheetData>
  <sheetProtection formatColumns="0" formatRows="0" autoFilter="0"/>
  <autoFilter ref="C71:K142"/>
  <mergeCells count="14">
    <mergeCell ref="E58:H58"/>
    <mergeCell ref="E62:H62"/>
    <mergeCell ref="E60:H60"/>
    <mergeCell ref="E64:H64"/>
    <mergeCell ref="J35:J36"/>
    <mergeCell ref="G1:H1"/>
    <mergeCell ref="E25:H25"/>
    <mergeCell ref="E29:H29"/>
    <mergeCell ref="E27:H27"/>
    <mergeCell ref="E31:H31"/>
    <mergeCell ref="E5:H5"/>
    <mergeCell ref="E9:H9"/>
    <mergeCell ref="E7:H7"/>
    <mergeCell ref="E10:H10"/>
  </mergeCells>
  <hyperlinks>
    <hyperlink ref="F1:G1" location="C2" display="1) Krycí list soupisu"/>
    <hyperlink ref="G1:H1" location="C62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5"/>
  <sheetViews>
    <sheetView showGridLines="0" zoomScalePageLayoutView="0" workbookViewId="0" topLeftCell="A1">
      <pane ySplit="1" topLeftCell="A58" activePane="bottomLeft" state="frozen"/>
      <selection pane="topLeft" activeCell="A1" sqref="A1"/>
      <selection pane="bottomLeft" activeCell="I72" sqref="I7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91"/>
      <c r="C1" s="91"/>
      <c r="D1" s="92" t="s">
        <v>1</v>
      </c>
      <c r="E1" s="91"/>
      <c r="F1" s="93" t="s">
        <v>81</v>
      </c>
      <c r="G1" s="221" t="s">
        <v>82</v>
      </c>
      <c r="H1" s="221"/>
      <c r="I1" s="94"/>
      <c r="J1" s="93" t="s">
        <v>83</v>
      </c>
      <c r="K1" s="92" t="s">
        <v>84</v>
      </c>
      <c r="L1" s="93" t="s">
        <v>85</v>
      </c>
      <c r="M1" s="93"/>
      <c r="N1" s="93"/>
      <c r="O1" s="93"/>
      <c r="P1" s="93"/>
      <c r="Q1" s="93"/>
      <c r="R1" s="93"/>
      <c r="S1" s="93"/>
      <c r="T1" s="9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2:46" ht="6.75" customHeight="1">
      <c r="B2" s="18"/>
      <c r="C2" s="19"/>
      <c r="D2" s="19"/>
      <c r="E2" s="19"/>
      <c r="F2" s="19"/>
      <c r="G2" s="19"/>
      <c r="H2" s="19"/>
      <c r="I2" s="95"/>
      <c r="J2" s="19"/>
      <c r="K2" s="20"/>
      <c r="AT2" s="17" t="s">
        <v>61</v>
      </c>
    </row>
    <row r="3" spans="2:46" ht="36.75" customHeight="1">
      <c r="B3" s="21"/>
      <c r="C3" s="22"/>
      <c r="D3" s="23" t="s">
        <v>87</v>
      </c>
      <c r="E3" s="22"/>
      <c r="F3" s="22"/>
      <c r="G3" s="22"/>
      <c r="H3" s="22"/>
      <c r="I3" s="96"/>
      <c r="J3" s="22"/>
      <c r="K3" s="24"/>
      <c r="M3" s="25" t="s">
        <v>12</v>
      </c>
      <c r="AT3" s="17" t="s">
        <v>6</v>
      </c>
    </row>
    <row r="4" spans="2:11" ht="6.75" customHeight="1">
      <c r="B4" s="21"/>
      <c r="C4" s="22"/>
      <c r="D4" s="22"/>
      <c r="E4" s="22"/>
      <c r="F4" s="22"/>
      <c r="G4" s="22"/>
      <c r="H4" s="22"/>
      <c r="I4" s="96"/>
      <c r="J4" s="22"/>
      <c r="K4" s="24"/>
    </row>
    <row r="5" spans="2:11" ht="15">
      <c r="B5" s="21"/>
      <c r="C5" s="22"/>
      <c r="D5" s="28" t="s">
        <v>14</v>
      </c>
      <c r="E5" s="22"/>
      <c r="F5" s="22"/>
      <c r="G5" s="22"/>
      <c r="H5" s="22"/>
      <c r="I5" s="96"/>
      <c r="J5" s="22"/>
      <c r="K5" s="24"/>
    </row>
    <row r="6" spans="2:11" ht="16.5" customHeight="1">
      <c r="B6" s="21"/>
      <c r="C6" s="22"/>
      <c r="D6" s="22"/>
      <c r="E6" s="222" t="str">
        <f>'Rekapitulace stavby'!K3</f>
        <v>Rekonstrukce stoupaček a sociálních zařízení v zázemí budovy Městské knihovny v Praze</v>
      </c>
      <c r="F6" s="228"/>
      <c r="G6" s="228"/>
      <c r="H6" s="228"/>
      <c r="I6" s="96"/>
      <c r="J6" s="22"/>
      <c r="K6" s="24"/>
    </row>
    <row r="7" spans="2:11" ht="15">
      <c r="B7" s="21"/>
      <c r="C7" s="22"/>
      <c r="D7" s="28" t="s">
        <v>88</v>
      </c>
      <c r="E7" s="22"/>
      <c r="F7" s="22"/>
      <c r="G7" s="22"/>
      <c r="H7" s="22"/>
      <c r="I7" s="96"/>
      <c r="J7" s="22"/>
      <c r="K7" s="24"/>
    </row>
    <row r="8" spans="2:11" ht="16.5" customHeight="1">
      <c r="B8" s="21"/>
      <c r="C8" s="22"/>
      <c r="D8" s="22"/>
      <c r="E8" s="222" t="s">
        <v>89</v>
      </c>
      <c r="F8" s="192"/>
      <c r="G8" s="192"/>
      <c r="H8" s="192"/>
      <c r="I8" s="96"/>
      <c r="J8" s="22"/>
      <c r="K8" s="24"/>
    </row>
    <row r="9" spans="2:11" ht="15">
      <c r="B9" s="21"/>
      <c r="C9" s="22"/>
      <c r="D9" s="28" t="s">
        <v>90</v>
      </c>
      <c r="E9" s="22"/>
      <c r="F9" s="22"/>
      <c r="G9" s="22"/>
      <c r="H9" s="22"/>
      <c r="I9" s="96"/>
      <c r="J9" s="22"/>
      <c r="K9" s="24"/>
    </row>
    <row r="10" spans="2:11" s="1" customFormat="1" ht="16.5" customHeight="1">
      <c r="B10" s="29"/>
      <c r="C10" s="30"/>
      <c r="D10" s="30"/>
      <c r="E10" s="206" t="s">
        <v>175</v>
      </c>
      <c r="F10" s="223"/>
      <c r="G10" s="223"/>
      <c r="H10" s="223"/>
      <c r="I10" s="97"/>
      <c r="J10" s="30"/>
      <c r="K10" s="31"/>
    </row>
    <row r="11" spans="2:11" s="1" customFormat="1" ht="36.75" customHeight="1">
      <c r="B11" s="29"/>
      <c r="C11" s="30"/>
      <c r="D11" s="30"/>
      <c r="E11" s="224" t="s">
        <v>384</v>
      </c>
      <c r="F11" s="223"/>
      <c r="G11" s="223"/>
      <c r="H11" s="223"/>
      <c r="I11" s="97"/>
      <c r="J11" s="30"/>
      <c r="K11" s="31"/>
    </row>
    <row r="12" spans="2:11" s="1" customFormat="1" ht="14.25" customHeight="1">
      <c r="B12" s="29"/>
      <c r="C12" s="30"/>
      <c r="D12" s="28" t="s">
        <v>17</v>
      </c>
      <c r="E12" s="30"/>
      <c r="F12" s="26" t="s">
        <v>18</v>
      </c>
      <c r="G12" s="30"/>
      <c r="H12" s="30"/>
      <c r="I12" s="98" t="s">
        <v>19</v>
      </c>
      <c r="J12" s="99">
        <f>'Rekapitulace stavby'!AN4</f>
        <v>0</v>
      </c>
      <c r="K12" s="31"/>
    </row>
    <row r="13" spans="2:11" s="1" customFormat="1" ht="10.5" customHeight="1">
      <c r="B13" s="29"/>
      <c r="C13" s="30"/>
      <c r="D13" s="30"/>
      <c r="E13" s="30"/>
      <c r="F13" s="30"/>
      <c r="G13" s="30"/>
      <c r="H13" s="30"/>
      <c r="I13" s="97"/>
      <c r="J13" s="30"/>
      <c r="K13" s="31"/>
    </row>
    <row r="14" spans="2:11" s="1" customFormat="1" ht="14.25" customHeight="1">
      <c r="B14" s="29"/>
      <c r="C14" s="30"/>
      <c r="D14" s="28" t="s">
        <v>20</v>
      </c>
      <c r="E14" s="30"/>
      <c r="F14" s="30"/>
      <c r="G14" s="30"/>
      <c r="H14" s="30"/>
      <c r="I14" s="98" t="s">
        <v>21</v>
      </c>
      <c r="J14" s="26" t="s">
        <v>22</v>
      </c>
      <c r="K14" s="31"/>
    </row>
    <row r="15" spans="2:11" s="1" customFormat="1" ht="18" customHeight="1">
      <c r="B15" s="29"/>
      <c r="C15" s="30"/>
      <c r="D15" s="30"/>
      <c r="E15" s="26" t="s">
        <v>23</v>
      </c>
      <c r="F15" s="30"/>
      <c r="G15" s="30"/>
      <c r="H15" s="30"/>
      <c r="I15" s="98" t="s">
        <v>24</v>
      </c>
      <c r="J15" s="26" t="s">
        <v>22</v>
      </c>
      <c r="K15" s="31"/>
    </row>
    <row r="16" spans="2:11" s="1" customFormat="1" ht="6.75" customHeight="1">
      <c r="B16" s="29"/>
      <c r="C16" s="30"/>
      <c r="D16" s="30"/>
      <c r="E16" s="30"/>
      <c r="F16" s="30"/>
      <c r="G16" s="30"/>
      <c r="H16" s="30"/>
      <c r="I16" s="97"/>
      <c r="J16" s="30"/>
      <c r="K16" s="31"/>
    </row>
    <row r="17" spans="2:11" s="1" customFormat="1" ht="14.25" customHeight="1">
      <c r="B17" s="29"/>
      <c r="C17" s="30"/>
      <c r="D17" s="28" t="s">
        <v>25</v>
      </c>
      <c r="E17" s="30"/>
      <c r="F17" s="30"/>
      <c r="G17" s="30"/>
      <c r="H17" s="30"/>
      <c r="I17" s="98" t="s">
        <v>21</v>
      </c>
      <c r="J17" s="26">
        <f>IF('Rekapitulace stavby'!AN9="Vyplň údaj","",IF('Rekapitulace stavby'!AN9="","",'Rekapitulace stavby'!AN9))</f>
      </c>
      <c r="K17" s="31"/>
    </row>
    <row r="18" spans="2:11" s="1" customFormat="1" ht="18" customHeight="1">
      <c r="B18" s="29"/>
      <c r="C18" s="30"/>
      <c r="D18" s="30"/>
      <c r="E18" s="26">
        <f>IF('Rekapitulace stavby'!E10="Vyplň údaj","",IF('Rekapitulace stavby'!E10="","",'Rekapitulace stavby'!E10))</f>
      </c>
      <c r="F18" s="30"/>
      <c r="G18" s="30"/>
      <c r="H18" s="30"/>
      <c r="I18" s="98" t="s">
        <v>24</v>
      </c>
      <c r="J18" s="26">
        <f>IF('Rekapitulace stavby'!AN10="Vyplň údaj","",IF('Rekapitulace stavby'!AN10="","",'Rekapitulace stavby'!AN10))</f>
      </c>
      <c r="K18" s="31"/>
    </row>
    <row r="22" spans="2:11" s="1" customFormat="1" ht="6.75" customHeight="1">
      <c r="B22" s="103"/>
      <c r="C22" s="104"/>
      <c r="D22" s="104"/>
      <c r="E22" s="104"/>
      <c r="F22" s="104"/>
      <c r="G22" s="104"/>
      <c r="H22" s="104"/>
      <c r="I22" s="105"/>
      <c r="J22" s="104"/>
      <c r="K22" s="106"/>
    </row>
    <row r="23" spans="2:11" s="1" customFormat="1" ht="36.75" customHeight="1">
      <c r="B23" s="29"/>
      <c r="C23" s="23" t="s">
        <v>92</v>
      </c>
      <c r="D23" s="30"/>
      <c r="E23" s="30"/>
      <c r="F23" s="30"/>
      <c r="G23" s="30"/>
      <c r="H23" s="30"/>
      <c r="I23" s="97"/>
      <c r="J23" s="30"/>
      <c r="K23" s="31"/>
    </row>
    <row r="24" spans="2:11" s="1" customFormat="1" ht="6.75" customHeight="1">
      <c r="B24" s="29"/>
      <c r="C24" s="30"/>
      <c r="D24" s="30"/>
      <c r="E24" s="30"/>
      <c r="F24" s="30"/>
      <c r="G24" s="30"/>
      <c r="H24" s="30"/>
      <c r="I24" s="97"/>
      <c r="J24" s="30"/>
      <c r="K24" s="31"/>
    </row>
    <row r="25" spans="2:11" s="1" customFormat="1" ht="14.25" customHeight="1">
      <c r="B25" s="29"/>
      <c r="C25" s="28" t="s">
        <v>14</v>
      </c>
      <c r="D25" s="30"/>
      <c r="E25" s="30"/>
      <c r="F25" s="30"/>
      <c r="G25" s="30"/>
      <c r="H25" s="30"/>
      <c r="I25" s="97"/>
      <c r="J25" s="30"/>
      <c r="K25" s="31"/>
    </row>
    <row r="26" spans="2:11" s="1" customFormat="1" ht="16.5" customHeight="1">
      <c r="B26" s="29"/>
      <c r="C26" s="30"/>
      <c r="D26" s="30"/>
      <c r="E26" s="222" t="str">
        <f>E6</f>
        <v>Rekonstrukce stoupaček a sociálních zařízení v zázemí budovy Městské knihovny v Praze</v>
      </c>
      <c r="F26" s="228"/>
      <c r="G26" s="228"/>
      <c r="H26" s="228"/>
      <c r="I26" s="97"/>
      <c r="J26" s="30"/>
      <c r="K26" s="31"/>
    </row>
    <row r="27" spans="2:11" ht="15">
      <c r="B27" s="21"/>
      <c r="C27" s="28" t="s">
        <v>88</v>
      </c>
      <c r="D27" s="22"/>
      <c r="E27" s="22"/>
      <c r="F27" s="22"/>
      <c r="G27" s="22"/>
      <c r="H27" s="22"/>
      <c r="I27" s="96"/>
      <c r="J27" s="22"/>
      <c r="K27" s="24"/>
    </row>
    <row r="28" spans="2:11" ht="16.5" customHeight="1">
      <c r="B28" s="21"/>
      <c r="C28" s="22"/>
      <c r="D28" s="22"/>
      <c r="E28" s="222" t="s">
        <v>89</v>
      </c>
      <c r="F28" s="192"/>
      <c r="G28" s="192"/>
      <c r="H28" s="192"/>
      <c r="I28" s="96"/>
      <c r="J28" s="22"/>
      <c r="K28" s="24"/>
    </row>
    <row r="29" spans="2:11" ht="15">
      <c r="B29" s="21"/>
      <c r="C29" s="28" t="s">
        <v>90</v>
      </c>
      <c r="D29" s="22"/>
      <c r="E29" s="22"/>
      <c r="F29" s="22"/>
      <c r="G29" s="22"/>
      <c r="H29" s="22"/>
      <c r="I29" s="96"/>
      <c r="J29" s="22"/>
      <c r="K29" s="24"/>
    </row>
    <row r="30" spans="2:11" s="1" customFormat="1" ht="16.5" customHeight="1">
      <c r="B30" s="29"/>
      <c r="C30" s="30"/>
      <c r="D30" s="30"/>
      <c r="E30" s="206" t="s">
        <v>175</v>
      </c>
      <c r="F30" s="223"/>
      <c r="G30" s="223"/>
      <c r="H30" s="223"/>
      <c r="I30" s="97"/>
      <c r="J30" s="30"/>
      <c r="K30" s="31"/>
    </row>
    <row r="31" spans="2:11" s="1" customFormat="1" ht="14.25" customHeight="1">
      <c r="B31" s="29"/>
      <c r="C31" s="28" t="s">
        <v>176</v>
      </c>
      <c r="D31" s="30"/>
      <c r="E31" s="30"/>
      <c r="F31" s="30"/>
      <c r="G31" s="30"/>
      <c r="H31" s="30"/>
      <c r="I31" s="97"/>
      <c r="J31" s="30"/>
      <c r="K31" s="31"/>
    </row>
    <row r="32" spans="2:11" s="1" customFormat="1" ht="17.25" customHeight="1">
      <c r="B32" s="29"/>
      <c r="C32" s="30"/>
      <c r="D32" s="30"/>
      <c r="E32" s="224" t="str">
        <f>E11</f>
        <v>SO123 - Vzduchotechnika</v>
      </c>
      <c r="F32" s="223"/>
      <c r="G32" s="223"/>
      <c r="H32" s="223"/>
      <c r="I32" s="97"/>
      <c r="J32" s="30"/>
      <c r="K32" s="31"/>
    </row>
    <row r="33" spans="2:11" s="1" customFormat="1" ht="6.75" customHeight="1">
      <c r="B33" s="29"/>
      <c r="C33" s="30"/>
      <c r="D33" s="30"/>
      <c r="E33" s="30"/>
      <c r="F33" s="30"/>
      <c r="G33" s="30"/>
      <c r="H33" s="30"/>
      <c r="I33" s="97"/>
      <c r="J33" s="30"/>
      <c r="K33" s="31"/>
    </row>
    <row r="34" spans="2:11" s="1" customFormat="1" ht="18" customHeight="1">
      <c r="B34" s="29"/>
      <c r="C34" s="28" t="s">
        <v>17</v>
      </c>
      <c r="D34" s="30"/>
      <c r="E34" s="30"/>
      <c r="F34" s="26" t="str">
        <f>F12</f>
        <v>Mariánské náměstí 1/98, 11001 Praha 1</v>
      </c>
      <c r="G34" s="30"/>
      <c r="H34" s="30"/>
      <c r="I34" s="98" t="s">
        <v>19</v>
      </c>
      <c r="J34" s="99">
        <f>IF(J12="","",J12)</f>
        <v>0</v>
      </c>
      <c r="K34" s="31"/>
    </row>
    <row r="35" spans="2:11" s="1" customFormat="1" ht="6.75" customHeight="1">
      <c r="B35" s="29"/>
      <c r="C35" s="30"/>
      <c r="D35" s="30"/>
      <c r="E35" s="30"/>
      <c r="F35" s="30"/>
      <c r="G35" s="30"/>
      <c r="H35" s="30"/>
      <c r="I35" s="97"/>
      <c r="J35" s="30"/>
      <c r="K35" s="31"/>
    </row>
    <row r="36" spans="2:11" s="1" customFormat="1" ht="15">
      <c r="B36" s="29"/>
      <c r="C36" s="28" t="s">
        <v>20</v>
      </c>
      <c r="D36" s="30"/>
      <c r="E36" s="30"/>
      <c r="F36" s="26" t="str">
        <f>E15</f>
        <v>Hlavní město Praha</v>
      </c>
      <c r="G36" s="30"/>
      <c r="H36" s="30"/>
      <c r="I36" s="98" t="s">
        <v>26</v>
      </c>
      <c r="J36" s="196" t="e">
        <f>#REF!</f>
        <v>#REF!</v>
      </c>
      <c r="K36" s="31"/>
    </row>
    <row r="37" spans="2:11" s="1" customFormat="1" ht="14.25" customHeight="1">
      <c r="B37" s="29"/>
      <c r="C37" s="28" t="s">
        <v>25</v>
      </c>
      <c r="D37" s="30"/>
      <c r="E37" s="30"/>
      <c r="F37" s="26">
        <f>IF(E18="","",E18)</f>
      </c>
      <c r="G37" s="30"/>
      <c r="H37" s="30"/>
      <c r="I37" s="97"/>
      <c r="J37" s="225"/>
      <c r="K37" s="31"/>
    </row>
    <row r="38" spans="2:11" s="1" customFormat="1" ht="9.75" customHeight="1">
      <c r="B38" s="29"/>
      <c r="C38" s="30"/>
      <c r="D38" s="30"/>
      <c r="E38" s="30"/>
      <c r="F38" s="30"/>
      <c r="G38" s="30"/>
      <c r="H38" s="30"/>
      <c r="I38" s="97"/>
      <c r="J38" s="30"/>
      <c r="K38" s="31"/>
    </row>
    <row r="39" spans="2:11" s="1" customFormat="1" ht="29.25" customHeight="1">
      <c r="B39" s="29"/>
      <c r="C39" s="107" t="s">
        <v>93</v>
      </c>
      <c r="D39" s="101"/>
      <c r="E39" s="101"/>
      <c r="F39" s="101"/>
      <c r="G39" s="101"/>
      <c r="H39" s="101"/>
      <c r="I39" s="108"/>
      <c r="J39" s="109" t="s">
        <v>94</v>
      </c>
      <c r="K39" s="110"/>
    </row>
    <row r="40" spans="2:11" s="1" customFormat="1" ht="9.75" customHeight="1">
      <c r="B40" s="29"/>
      <c r="C40" s="30"/>
      <c r="D40" s="30"/>
      <c r="E40" s="30"/>
      <c r="F40" s="30"/>
      <c r="G40" s="30"/>
      <c r="H40" s="30"/>
      <c r="I40" s="97"/>
      <c r="J40" s="30"/>
      <c r="K40" s="31"/>
    </row>
    <row r="41" spans="2:47" s="1" customFormat="1" ht="29.25" customHeight="1">
      <c r="B41" s="29"/>
      <c r="C41" s="111" t="s">
        <v>95</v>
      </c>
      <c r="D41" s="30"/>
      <c r="E41" s="30"/>
      <c r="F41" s="30"/>
      <c r="G41" s="30"/>
      <c r="H41" s="30"/>
      <c r="I41" s="97"/>
      <c r="J41" s="100">
        <f>J70</f>
        <v>0</v>
      </c>
      <c r="K41" s="31"/>
      <c r="AU41" s="17" t="s">
        <v>96</v>
      </c>
    </row>
    <row r="42" spans="2:11" s="5" customFormat="1" ht="24.75" customHeight="1">
      <c r="B42" s="112"/>
      <c r="C42" s="113"/>
      <c r="D42" s="114" t="s">
        <v>385</v>
      </c>
      <c r="E42" s="115"/>
      <c r="F42" s="115"/>
      <c r="G42" s="115"/>
      <c r="H42" s="115"/>
      <c r="I42" s="116"/>
      <c r="J42" s="117">
        <f>J71</f>
        <v>0</v>
      </c>
      <c r="K42" s="118"/>
    </row>
    <row r="43" spans="2:11" s="5" customFormat="1" ht="24.75" customHeight="1">
      <c r="B43" s="112"/>
      <c r="C43" s="113"/>
      <c r="D43" s="114" t="s">
        <v>386</v>
      </c>
      <c r="E43" s="115"/>
      <c r="F43" s="115"/>
      <c r="G43" s="115"/>
      <c r="H43" s="115"/>
      <c r="I43" s="116"/>
      <c r="J43" s="117">
        <f>J73</f>
        <v>0</v>
      </c>
      <c r="K43" s="118"/>
    </row>
    <row r="44" spans="2:11" s="6" customFormat="1" ht="19.5" customHeight="1">
      <c r="B44" s="119"/>
      <c r="C44" s="120"/>
      <c r="D44" s="121" t="s">
        <v>387</v>
      </c>
      <c r="E44" s="122"/>
      <c r="F44" s="122"/>
      <c r="G44" s="122"/>
      <c r="H44" s="122"/>
      <c r="I44" s="123"/>
      <c r="J44" s="124">
        <f>J74</f>
        <v>0</v>
      </c>
      <c r="K44" s="125"/>
    </row>
    <row r="45" spans="2:11" s="5" customFormat="1" ht="24.75" customHeight="1">
      <c r="B45" s="112"/>
      <c r="C45" s="113"/>
      <c r="D45" s="114" t="s">
        <v>388</v>
      </c>
      <c r="E45" s="115"/>
      <c r="F45" s="115"/>
      <c r="G45" s="115"/>
      <c r="H45" s="115"/>
      <c r="I45" s="116"/>
      <c r="J45" s="117">
        <f>J102</f>
        <v>0</v>
      </c>
      <c r="K45" s="118"/>
    </row>
    <row r="46" spans="2:11" s="6" customFormat="1" ht="19.5" customHeight="1">
      <c r="B46" s="119"/>
      <c r="C46" s="120"/>
      <c r="D46" s="121" t="s">
        <v>389</v>
      </c>
      <c r="E46" s="122"/>
      <c r="F46" s="122"/>
      <c r="G46" s="122"/>
      <c r="H46" s="122"/>
      <c r="I46" s="123"/>
      <c r="J46" s="124">
        <f>J103</f>
        <v>0</v>
      </c>
      <c r="K46" s="125"/>
    </row>
    <row r="47" spans="2:11" s="5" customFormat="1" ht="24.75" customHeight="1">
      <c r="B47" s="112"/>
      <c r="C47" s="113"/>
      <c r="D47" s="114" t="s">
        <v>390</v>
      </c>
      <c r="E47" s="115"/>
      <c r="F47" s="115"/>
      <c r="G47" s="115"/>
      <c r="H47" s="115"/>
      <c r="I47" s="116"/>
      <c r="J47" s="117">
        <f>J108</f>
        <v>0</v>
      </c>
      <c r="K47" s="118"/>
    </row>
    <row r="48" spans="2:11" s="1" customFormat="1" ht="21.75" customHeight="1">
      <c r="B48" s="29"/>
      <c r="C48" s="30"/>
      <c r="D48" s="30"/>
      <c r="E48" s="30"/>
      <c r="F48" s="30"/>
      <c r="G48" s="30"/>
      <c r="H48" s="30"/>
      <c r="I48" s="97"/>
      <c r="J48" s="30"/>
      <c r="K48" s="31"/>
    </row>
    <row r="49" spans="2:11" s="1" customFormat="1" ht="6.75" customHeight="1">
      <c r="B49" s="32"/>
      <c r="C49" s="33"/>
      <c r="D49" s="33"/>
      <c r="E49" s="33"/>
      <c r="F49" s="33"/>
      <c r="G49" s="33"/>
      <c r="H49" s="33"/>
      <c r="I49" s="102"/>
      <c r="J49" s="33"/>
      <c r="K49" s="34"/>
    </row>
    <row r="53" spans="2:12" s="1" customFormat="1" ht="6.75" customHeight="1">
      <c r="B53" s="35"/>
      <c r="C53" s="36"/>
      <c r="D53" s="36"/>
      <c r="E53" s="36"/>
      <c r="F53" s="36"/>
      <c r="G53" s="36"/>
      <c r="H53" s="36"/>
      <c r="I53" s="105"/>
      <c r="J53" s="36"/>
      <c r="K53" s="36"/>
      <c r="L53" s="37"/>
    </row>
    <row r="54" spans="2:12" s="1" customFormat="1" ht="36.75" customHeight="1">
      <c r="B54" s="29"/>
      <c r="C54" s="38" t="s">
        <v>97</v>
      </c>
      <c r="D54" s="39"/>
      <c r="E54" s="39"/>
      <c r="F54" s="39"/>
      <c r="G54" s="39"/>
      <c r="H54" s="39"/>
      <c r="I54" s="126"/>
      <c r="J54" s="39"/>
      <c r="K54" s="39"/>
      <c r="L54" s="37"/>
    </row>
    <row r="55" spans="2:12" s="1" customFormat="1" ht="6.75" customHeight="1">
      <c r="B55" s="29"/>
      <c r="C55" s="39"/>
      <c r="D55" s="39"/>
      <c r="E55" s="39"/>
      <c r="F55" s="39"/>
      <c r="G55" s="39"/>
      <c r="H55" s="39"/>
      <c r="I55" s="126"/>
      <c r="J55" s="39"/>
      <c r="K55" s="39"/>
      <c r="L55" s="37"/>
    </row>
    <row r="56" spans="2:12" s="1" customFormat="1" ht="14.25" customHeight="1">
      <c r="B56" s="29"/>
      <c r="C56" s="40" t="s">
        <v>14</v>
      </c>
      <c r="D56" s="39"/>
      <c r="E56" s="39"/>
      <c r="F56" s="39"/>
      <c r="G56" s="39"/>
      <c r="H56" s="39"/>
      <c r="I56" s="126"/>
      <c r="J56" s="39"/>
      <c r="K56" s="39"/>
      <c r="L56" s="37"/>
    </row>
    <row r="57" spans="2:12" s="1" customFormat="1" ht="16.5" customHeight="1">
      <c r="B57" s="29"/>
      <c r="C57" s="39"/>
      <c r="D57" s="39"/>
      <c r="E57" s="226" t="str">
        <f>E6</f>
        <v>Rekonstrukce stoupaček a sociálních zařízení v zázemí budovy Městské knihovny v Praze</v>
      </c>
      <c r="F57" s="227"/>
      <c r="G57" s="227"/>
      <c r="H57" s="227"/>
      <c r="I57" s="126"/>
      <c r="J57" s="39"/>
      <c r="K57" s="39"/>
      <c r="L57" s="37"/>
    </row>
    <row r="58" spans="2:12" ht="15">
      <c r="B58" s="21"/>
      <c r="C58" s="40" t="s">
        <v>88</v>
      </c>
      <c r="D58" s="127"/>
      <c r="E58" s="127"/>
      <c r="F58" s="127"/>
      <c r="G58" s="127"/>
      <c r="H58" s="127"/>
      <c r="J58" s="127"/>
      <c r="K58" s="127"/>
      <c r="L58" s="128"/>
    </row>
    <row r="59" spans="2:12" ht="16.5" customHeight="1">
      <c r="B59" s="21"/>
      <c r="C59" s="127"/>
      <c r="D59" s="127"/>
      <c r="E59" s="226" t="s">
        <v>89</v>
      </c>
      <c r="F59" s="230"/>
      <c r="G59" s="230"/>
      <c r="H59" s="230"/>
      <c r="J59" s="127"/>
      <c r="K59" s="127"/>
      <c r="L59" s="128"/>
    </row>
    <row r="60" spans="2:12" ht="15">
      <c r="B60" s="21"/>
      <c r="C60" s="40" t="s">
        <v>90</v>
      </c>
      <c r="D60" s="127"/>
      <c r="E60" s="127"/>
      <c r="F60" s="127"/>
      <c r="G60" s="127"/>
      <c r="H60" s="127"/>
      <c r="J60" s="127"/>
      <c r="K60" s="127"/>
      <c r="L60" s="128"/>
    </row>
    <row r="61" spans="2:12" s="1" customFormat="1" ht="16.5" customHeight="1">
      <c r="B61" s="29"/>
      <c r="C61" s="39"/>
      <c r="D61" s="39"/>
      <c r="E61" s="229" t="s">
        <v>175</v>
      </c>
      <c r="F61" s="220"/>
      <c r="G61" s="220"/>
      <c r="H61" s="220"/>
      <c r="I61" s="126"/>
      <c r="J61" s="39"/>
      <c r="K61" s="39"/>
      <c r="L61" s="37"/>
    </row>
    <row r="62" spans="2:12" s="1" customFormat="1" ht="17.25" customHeight="1">
      <c r="B62" s="29"/>
      <c r="C62" s="39"/>
      <c r="D62" s="39"/>
      <c r="E62" s="197" t="str">
        <f>E11</f>
        <v>SO123 - Vzduchotechnika</v>
      </c>
      <c r="F62" s="220"/>
      <c r="G62" s="220"/>
      <c r="H62" s="220"/>
      <c r="I62" s="126"/>
      <c r="J62" s="39"/>
      <c r="K62" s="39"/>
      <c r="L62" s="37"/>
    </row>
    <row r="63" spans="2:12" s="1" customFormat="1" ht="6.75" customHeight="1">
      <c r="B63" s="29"/>
      <c r="C63" s="39"/>
      <c r="D63" s="39"/>
      <c r="E63" s="39"/>
      <c r="F63" s="39"/>
      <c r="G63" s="39"/>
      <c r="H63" s="39"/>
      <c r="I63" s="126"/>
      <c r="J63" s="39"/>
      <c r="K63" s="39"/>
      <c r="L63" s="37"/>
    </row>
    <row r="64" spans="2:12" s="1" customFormat="1" ht="18" customHeight="1">
      <c r="B64" s="29"/>
      <c r="C64" s="40" t="s">
        <v>17</v>
      </c>
      <c r="D64" s="39"/>
      <c r="E64" s="39"/>
      <c r="F64" s="129" t="str">
        <f>F12</f>
        <v>Mariánské náměstí 1/98, 11001 Praha 1</v>
      </c>
      <c r="G64" s="39"/>
      <c r="H64" s="39"/>
      <c r="I64" s="130" t="s">
        <v>19</v>
      </c>
      <c r="J64" s="47"/>
      <c r="K64" s="39"/>
      <c r="L64" s="37"/>
    </row>
    <row r="65" spans="2:12" s="1" customFormat="1" ht="6.75" customHeight="1">
      <c r="B65" s="29"/>
      <c r="C65" s="39"/>
      <c r="D65" s="39"/>
      <c r="E65" s="39"/>
      <c r="F65" s="39"/>
      <c r="G65" s="39"/>
      <c r="H65" s="39"/>
      <c r="I65" s="126"/>
      <c r="J65" s="39"/>
      <c r="K65" s="39"/>
      <c r="L65" s="37"/>
    </row>
    <row r="66" spans="2:12" s="1" customFormat="1" ht="15">
      <c r="B66" s="29"/>
      <c r="C66" s="40" t="s">
        <v>20</v>
      </c>
      <c r="D66" s="39"/>
      <c r="E66" s="39"/>
      <c r="F66" s="129" t="str">
        <f>E15</f>
        <v>Hlavní město Praha</v>
      </c>
      <c r="G66" s="39"/>
      <c r="H66" s="39"/>
      <c r="I66" s="130" t="s">
        <v>26</v>
      </c>
      <c r="J66" s="129"/>
      <c r="K66" s="39"/>
      <c r="L66" s="37"/>
    </row>
    <row r="67" spans="2:12" s="1" customFormat="1" ht="14.25" customHeight="1">
      <c r="B67" s="29"/>
      <c r="C67" s="40" t="s">
        <v>25</v>
      </c>
      <c r="D67" s="39"/>
      <c r="E67" s="39"/>
      <c r="F67" s="129">
        <f>IF(E18="","",E18)</f>
      </c>
      <c r="G67" s="39"/>
      <c r="H67" s="39"/>
      <c r="I67" s="126"/>
      <c r="J67" s="39"/>
      <c r="K67" s="39"/>
      <c r="L67" s="37"/>
    </row>
    <row r="68" spans="2:12" s="1" customFormat="1" ht="9.75" customHeight="1">
      <c r="B68" s="29"/>
      <c r="C68" s="39"/>
      <c r="D68" s="39"/>
      <c r="E68" s="39"/>
      <c r="F68" s="39"/>
      <c r="G68" s="39"/>
      <c r="H68" s="39"/>
      <c r="I68" s="126"/>
      <c r="J68" s="39"/>
      <c r="K68" s="39"/>
      <c r="L68" s="37"/>
    </row>
    <row r="69" spans="2:20" s="7" customFormat="1" ht="29.25" customHeight="1">
      <c r="B69" s="131"/>
      <c r="C69" s="132" t="s">
        <v>98</v>
      </c>
      <c r="D69" s="133" t="s">
        <v>37</v>
      </c>
      <c r="E69" s="133" t="s">
        <v>33</v>
      </c>
      <c r="F69" s="133" t="s">
        <v>99</v>
      </c>
      <c r="G69" s="133" t="s">
        <v>100</v>
      </c>
      <c r="H69" s="133" t="s">
        <v>101</v>
      </c>
      <c r="I69" s="134" t="s">
        <v>102</v>
      </c>
      <c r="J69" s="133" t="s">
        <v>94</v>
      </c>
      <c r="K69" s="135" t="s">
        <v>103</v>
      </c>
      <c r="L69" s="136"/>
      <c r="M69" s="55" t="s">
        <v>104</v>
      </c>
      <c r="N69" s="56" t="s">
        <v>29</v>
      </c>
      <c r="O69" s="56" t="s">
        <v>105</v>
      </c>
      <c r="P69" s="56" t="s">
        <v>106</v>
      </c>
      <c r="Q69" s="56" t="s">
        <v>107</v>
      </c>
      <c r="R69" s="56" t="s">
        <v>108</v>
      </c>
      <c r="S69" s="56" t="s">
        <v>109</v>
      </c>
      <c r="T69" s="57" t="s">
        <v>110</v>
      </c>
    </row>
    <row r="70" spans="2:63" s="1" customFormat="1" ht="29.25" customHeight="1">
      <c r="B70" s="29"/>
      <c r="C70" s="61" t="s">
        <v>95</v>
      </c>
      <c r="D70" s="39"/>
      <c r="E70" s="39"/>
      <c r="F70" s="39"/>
      <c r="G70" s="39"/>
      <c r="H70" s="39"/>
      <c r="I70" s="126"/>
      <c r="J70" s="137">
        <f>BK70</f>
        <v>0</v>
      </c>
      <c r="K70" s="39"/>
      <c r="L70" s="37"/>
      <c r="M70" s="58"/>
      <c r="N70" s="59"/>
      <c r="O70" s="59"/>
      <c r="P70" s="138">
        <f>P71+P73+P102+P108</f>
        <v>0</v>
      </c>
      <c r="Q70" s="59"/>
      <c r="R70" s="138">
        <f>R71+R73+R102+R108</f>
        <v>0.3</v>
      </c>
      <c r="S70" s="59"/>
      <c r="T70" s="139">
        <f>T71+T73+T102+T108</f>
        <v>0</v>
      </c>
      <c r="AT70" s="17" t="s">
        <v>51</v>
      </c>
      <c r="AU70" s="17" t="s">
        <v>96</v>
      </c>
      <c r="BK70" s="140">
        <f>BK71+BK73+BK102+BK108</f>
        <v>0</v>
      </c>
    </row>
    <row r="71" spans="2:63" s="8" customFormat="1" ht="36.75" customHeight="1">
      <c r="B71" s="141"/>
      <c r="C71" s="142"/>
      <c r="D71" s="143" t="s">
        <v>51</v>
      </c>
      <c r="E71" s="144" t="s">
        <v>59</v>
      </c>
      <c r="F71" s="144" t="s">
        <v>369</v>
      </c>
      <c r="G71" s="142"/>
      <c r="H71" s="142"/>
      <c r="I71" s="145"/>
      <c r="J71" s="146">
        <f>BK71</f>
        <v>0</v>
      </c>
      <c r="K71" s="142"/>
      <c r="L71" s="147"/>
      <c r="M71" s="148"/>
      <c r="N71" s="149"/>
      <c r="O71" s="149"/>
      <c r="P71" s="150">
        <f>P72</f>
        <v>0</v>
      </c>
      <c r="Q71" s="149"/>
      <c r="R71" s="150">
        <f>R72</f>
        <v>0</v>
      </c>
      <c r="S71" s="149"/>
      <c r="T71" s="151">
        <f>T72</f>
        <v>0</v>
      </c>
      <c r="AR71" s="152" t="s">
        <v>76</v>
      </c>
      <c r="AT71" s="153" t="s">
        <v>51</v>
      </c>
      <c r="AU71" s="153" t="s">
        <v>52</v>
      </c>
      <c r="AY71" s="152" t="s">
        <v>111</v>
      </c>
      <c r="BK71" s="154">
        <f>BK72</f>
        <v>0</v>
      </c>
    </row>
    <row r="72" spans="2:65" s="1" customFormat="1" ht="25.5" customHeight="1">
      <c r="B72" s="29"/>
      <c r="C72" s="157" t="s">
        <v>59</v>
      </c>
      <c r="D72" s="157" t="s">
        <v>112</v>
      </c>
      <c r="E72" s="158" t="s">
        <v>391</v>
      </c>
      <c r="F72" s="159" t="s">
        <v>392</v>
      </c>
      <c r="G72" s="160" t="s">
        <v>393</v>
      </c>
      <c r="H72" s="161">
        <v>1</v>
      </c>
      <c r="I72" s="162"/>
      <c r="J72" s="163">
        <f>ROUND(I72*H72,2)</f>
        <v>0</v>
      </c>
      <c r="K72" s="159" t="s">
        <v>22</v>
      </c>
      <c r="L72" s="37"/>
      <c r="M72" s="164" t="s">
        <v>22</v>
      </c>
      <c r="N72" s="165" t="s">
        <v>30</v>
      </c>
      <c r="O72" s="30"/>
      <c r="P72" s="166">
        <f>O72*H72</f>
        <v>0</v>
      </c>
      <c r="Q72" s="166">
        <v>0</v>
      </c>
      <c r="R72" s="166">
        <f>Q72*H72</f>
        <v>0</v>
      </c>
      <c r="S72" s="166">
        <v>0</v>
      </c>
      <c r="T72" s="167">
        <f>S72*H72</f>
        <v>0</v>
      </c>
      <c r="AR72" s="17" t="s">
        <v>76</v>
      </c>
      <c r="AT72" s="17" t="s">
        <v>112</v>
      </c>
      <c r="AU72" s="17" t="s">
        <v>59</v>
      </c>
      <c r="AY72" s="17" t="s">
        <v>111</v>
      </c>
      <c r="BE72" s="168">
        <f>IF(N72="základní",J72,0)</f>
        <v>0</v>
      </c>
      <c r="BF72" s="168">
        <f>IF(N72="snížená",J72,0)</f>
        <v>0</v>
      </c>
      <c r="BG72" s="168">
        <f>IF(N72="zákl. přenesená",J72,0)</f>
        <v>0</v>
      </c>
      <c r="BH72" s="168">
        <f>IF(N72="sníž. přenesená",J72,0)</f>
        <v>0</v>
      </c>
      <c r="BI72" s="168">
        <f>IF(N72="nulová",J72,0)</f>
        <v>0</v>
      </c>
      <c r="BJ72" s="17" t="s">
        <v>59</v>
      </c>
      <c r="BK72" s="168">
        <f>ROUND(I72*H72,2)</f>
        <v>0</v>
      </c>
      <c r="BL72" s="17" t="s">
        <v>76</v>
      </c>
      <c r="BM72" s="17" t="s">
        <v>394</v>
      </c>
    </row>
    <row r="73" spans="2:63" s="8" customFormat="1" ht="36.75" customHeight="1">
      <c r="B73" s="141"/>
      <c r="C73" s="142"/>
      <c r="D73" s="143" t="s">
        <v>51</v>
      </c>
      <c r="E73" s="144" t="s">
        <v>61</v>
      </c>
      <c r="F73" s="144" t="s">
        <v>395</v>
      </c>
      <c r="G73" s="142"/>
      <c r="H73" s="142"/>
      <c r="I73" s="145"/>
      <c r="J73" s="146">
        <f>BK73</f>
        <v>0</v>
      </c>
      <c r="K73" s="142"/>
      <c r="L73" s="147"/>
      <c r="M73" s="148"/>
      <c r="N73" s="149"/>
      <c r="O73" s="149"/>
      <c r="P73" s="150">
        <f>P74</f>
        <v>0</v>
      </c>
      <c r="Q73" s="149"/>
      <c r="R73" s="150">
        <f>R74</f>
        <v>0</v>
      </c>
      <c r="S73" s="149"/>
      <c r="T73" s="151">
        <f>T74</f>
        <v>0</v>
      </c>
      <c r="AR73" s="152" t="s">
        <v>59</v>
      </c>
      <c r="AT73" s="153" t="s">
        <v>51</v>
      </c>
      <c r="AU73" s="153" t="s">
        <v>52</v>
      </c>
      <c r="AY73" s="152" t="s">
        <v>111</v>
      </c>
      <c r="BK73" s="154">
        <f>BK74</f>
        <v>0</v>
      </c>
    </row>
    <row r="74" spans="2:63" s="8" customFormat="1" ht="19.5" customHeight="1">
      <c r="B74" s="141"/>
      <c r="C74" s="142"/>
      <c r="D74" s="143" t="s">
        <v>51</v>
      </c>
      <c r="E74" s="155" t="s">
        <v>9</v>
      </c>
      <c r="F74" s="155" t="s">
        <v>396</v>
      </c>
      <c r="G74" s="142"/>
      <c r="H74" s="142"/>
      <c r="I74" s="145"/>
      <c r="J74" s="156">
        <f>BK74</f>
        <v>0</v>
      </c>
      <c r="K74" s="142"/>
      <c r="L74" s="147"/>
      <c r="M74" s="148"/>
      <c r="N74" s="149"/>
      <c r="O74" s="149"/>
      <c r="P74" s="150">
        <f>SUM(P75:P101)</f>
        <v>0</v>
      </c>
      <c r="Q74" s="149"/>
      <c r="R74" s="150">
        <f>SUM(R75:R101)</f>
        <v>0</v>
      </c>
      <c r="S74" s="149"/>
      <c r="T74" s="151">
        <f>SUM(T75:T101)</f>
        <v>0</v>
      </c>
      <c r="AR74" s="152" t="s">
        <v>59</v>
      </c>
      <c r="AT74" s="153" t="s">
        <v>51</v>
      </c>
      <c r="AU74" s="153" t="s">
        <v>59</v>
      </c>
      <c r="AY74" s="152" t="s">
        <v>111</v>
      </c>
      <c r="BK74" s="154">
        <f>SUM(BK75:BK101)</f>
        <v>0</v>
      </c>
    </row>
    <row r="75" spans="2:65" s="1" customFormat="1" ht="16.5" customHeight="1">
      <c r="B75" s="29"/>
      <c r="C75" s="157" t="s">
        <v>61</v>
      </c>
      <c r="D75" s="157" t="s">
        <v>112</v>
      </c>
      <c r="E75" s="158" t="s">
        <v>397</v>
      </c>
      <c r="F75" s="159" t="s">
        <v>398</v>
      </c>
      <c r="G75" s="160" t="s">
        <v>393</v>
      </c>
      <c r="H75" s="161">
        <v>9</v>
      </c>
      <c r="I75" s="162"/>
      <c r="J75" s="163">
        <f aca="true" t="shared" si="0" ref="J75:J101">ROUND(I75*H75,2)</f>
        <v>0</v>
      </c>
      <c r="K75" s="159" t="s">
        <v>22</v>
      </c>
      <c r="L75" s="37"/>
      <c r="M75" s="164" t="s">
        <v>22</v>
      </c>
      <c r="N75" s="165" t="s">
        <v>30</v>
      </c>
      <c r="O75" s="30"/>
      <c r="P75" s="166">
        <f aca="true" t="shared" si="1" ref="P75:P101">O75*H75</f>
        <v>0</v>
      </c>
      <c r="Q75" s="166">
        <v>0</v>
      </c>
      <c r="R75" s="166">
        <f aca="true" t="shared" si="2" ref="R75:R101">Q75*H75</f>
        <v>0</v>
      </c>
      <c r="S75" s="166">
        <v>0</v>
      </c>
      <c r="T75" s="167">
        <f aca="true" t="shared" si="3" ref="T75:T101">S75*H75</f>
        <v>0</v>
      </c>
      <c r="AR75" s="17" t="s">
        <v>76</v>
      </c>
      <c r="AT75" s="17" t="s">
        <v>112</v>
      </c>
      <c r="AU75" s="17" t="s">
        <v>61</v>
      </c>
      <c r="AY75" s="17" t="s">
        <v>111</v>
      </c>
      <c r="BE75" s="168">
        <f aca="true" t="shared" si="4" ref="BE75:BE101">IF(N75="základní",J75,0)</f>
        <v>0</v>
      </c>
      <c r="BF75" s="168">
        <f aca="true" t="shared" si="5" ref="BF75:BF101">IF(N75="snížená",J75,0)</f>
        <v>0</v>
      </c>
      <c r="BG75" s="168">
        <f aca="true" t="shared" si="6" ref="BG75:BG101">IF(N75="zákl. přenesená",J75,0)</f>
        <v>0</v>
      </c>
      <c r="BH75" s="168">
        <f aca="true" t="shared" si="7" ref="BH75:BH101">IF(N75="sníž. přenesená",J75,0)</f>
        <v>0</v>
      </c>
      <c r="BI75" s="168">
        <f aca="true" t="shared" si="8" ref="BI75:BI101">IF(N75="nulová",J75,0)</f>
        <v>0</v>
      </c>
      <c r="BJ75" s="17" t="s">
        <v>59</v>
      </c>
      <c r="BK75" s="168">
        <f aca="true" t="shared" si="9" ref="BK75:BK101">ROUND(I75*H75,2)</f>
        <v>0</v>
      </c>
      <c r="BL75" s="17" t="s">
        <v>76</v>
      </c>
      <c r="BM75" s="17" t="s">
        <v>399</v>
      </c>
    </row>
    <row r="76" spans="2:65" s="1" customFormat="1" ht="16.5" customHeight="1">
      <c r="B76" s="29"/>
      <c r="C76" s="157" t="s">
        <v>65</v>
      </c>
      <c r="D76" s="157" t="s">
        <v>112</v>
      </c>
      <c r="E76" s="158" t="s">
        <v>400</v>
      </c>
      <c r="F76" s="159" t="s">
        <v>401</v>
      </c>
      <c r="G76" s="160" t="s">
        <v>393</v>
      </c>
      <c r="H76" s="161">
        <v>1</v>
      </c>
      <c r="I76" s="162"/>
      <c r="J76" s="163">
        <f t="shared" si="0"/>
        <v>0</v>
      </c>
      <c r="K76" s="159" t="s">
        <v>22</v>
      </c>
      <c r="L76" s="37"/>
      <c r="M76" s="164" t="s">
        <v>22</v>
      </c>
      <c r="N76" s="165" t="s">
        <v>30</v>
      </c>
      <c r="O76" s="30"/>
      <c r="P76" s="166">
        <f t="shared" si="1"/>
        <v>0</v>
      </c>
      <c r="Q76" s="166">
        <v>0</v>
      </c>
      <c r="R76" s="166">
        <f t="shared" si="2"/>
        <v>0</v>
      </c>
      <c r="S76" s="166">
        <v>0</v>
      </c>
      <c r="T76" s="167">
        <f t="shared" si="3"/>
        <v>0</v>
      </c>
      <c r="AR76" s="17" t="s">
        <v>76</v>
      </c>
      <c r="AT76" s="17" t="s">
        <v>112</v>
      </c>
      <c r="AU76" s="17" t="s">
        <v>61</v>
      </c>
      <c r="AY76" s="17" t="s">
        <v>111</v>
      </c>
      <c r="BE76" s="168">
        <f t="shared" si="4"/>
        <v>0</v>
      </c>
      <c r="BF76" s="168">
        <f t="shared" si="5"/>
        <v>0</v>
      </c>
      <c r="BG76" s="168">
        <f t="shared" si="6"/>
        <v>0</v>
      </c>
      <c r="BH76" s="168">
        <f t="shared" si="7"/>
        <v>0</v>
      </c>
      <c r="BI76" s="168">
        <f t="shared" si="8"/>
        <v>0</v>
      </c>
      <c r="BJ76" s="17" t="s">
        <v>59</v>
      </c>
      <c r="BK76" s="168">
        <f t="shared" si="9"/>
        <v>0</v>
      </c>
      <c r="BL76" s="17" t="s">
        <v>76</v>
      </c>
      <c r="BM76" s="17" t="s">
        <v>402</v>
      </c>
    </row>
    <row r="77" spans="2:65" s="1" customFormat="1" ht="25.5" customHeight="1">
      <c r="B77" s="29"/>
      <c r="C77" s="172" t="s">
        <v>76</v>
      </c>
      <c r="D77" s="172" t="s">
        <v>168</v>
      </c>
      <c r="E77" s="173" t="s">
        <v>403</v>
      </c>
      <c r="F77" s="174" t="s">
        <v>404</v>
      </c>
      <c r="G77" s="175" t="s">
        <v>192</v>
      </c>
      <c r="H77" s="176">
        <v>2</v>
      </c>
      <c r="I77" s="177"/>
      <c r="J77" s="178">
        <f t="shared" si="0"/>
        <v>0</v>
      </c>
      <c r="K77" s="174" t="s">
        <v>22</v>
      </c>
      <c r="L77" s="179"/>
      <c r="M77" s="180" t="s">
        <v>22</v>
      </c>
      <c r="N77" s="181" t="s">
        <v>30</v>
      </c>
      <c r="O77" s="30"/>
      <c r="P77" s="166">
        <f t="shared" si="1"/>
        <v>0</v>
      </c>
      <c r="Q77" s="166">
        <v>0</v>
      </c>
      <c r="R77" s="166">
        <f t="shared" si="2"/>
        <v>0</v>
      </c>
      <c r="S77" s="166">
        <v>0</v>
      </c>
      <c r="T77" s="167">
        <f t="shared" si="3"/>
        <v>0</v>
      </c>
      <c r="AR77" s="17" t="s">
        <v>116</v>
      </c>
      <c r="AT77" s="17" t="s">
        <v>168</v>
      </c>
      <c r="AU77" s="17" t="s">
        <v>61</v>
      </c>
      <c r="AY77" s="17" t="s">
        <v>111</v>
      </c>
      <c r="BE77" s="168">
        <f t="shared" si="4"/>
        <v>0</v>
      </c>
      <c r="BF77" s="168">
        <f t="shared" si="5"/>
        <v>0</v>
      </c>
      <c r="BG77" s="168">
        <f t="shared" si="6"/>
        <v>0</v>
      </c>
      <c r="BH77" s="168">
        <f t="shared" si="7"/>
        <v>0</v>
      </c>
      <c r="BI77" s="168">
        <f t="shared" si="8"/>
        <v>0</v>
      </c>
      <c r="BJ77" s="17" t="s">
        <v>59</v>
      </c>
      <c r="BK77" s="168">
        <f t="shared" si="9"/>
        <v>0</v>
      </c>
      <c r="BL77" s="17" t="s">
        <v>76</v>
      </c>
      <c r="BM77" s="17" t="s">
        <v>405</v>
      </c>
    </row>
    <row r="78" spans="2:65" s="1" customFormat="1" ht="16.5" customHeight="1">
      <c r="B78" s="29"/>
      <c r="C78" s="172" t="s">
        <v>113</v>
      </c>
      <c r="D78" s="172" t="s">
        <v>168</v>
      </c>
      <c r="E78" s="173" t="s">
        <v>406</v>
      </c>
      <c r="F78" s="174" t="s">
        <v>407</v>
      </c>
      <c r="G78" s="175" t="s">
        <v>192</v>
      </c>
      <c r="H78" s="176">
        <v>2</v>
      </c>
      <c r="I78" s="177"/>
      <c r="J78" s="178">
        <f t="shared" si="0"/>
        <v>0</v>
      </c>
      <c r="K78" s="174" t="s">
        <v>22</v>
      </c>
      <c r="L78" s="179"/>
      <c r="M78" s="180" t="s">
        <v>22</v>
      </c>
      <c r="N78" s="181" t="s">
        <v>30</v>
      </c>
      <c r="O78" s="30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116</v>
      </c>
      <c r="AT78" s="17" t="s">
        <v>168</v>
      </c>
      <c r="AU78" s="17" t="s">
        <v>61</v>
      </c>
      <c r="AY78" s="17" t="s">
        <v>111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59</v>
      </c>
      <c r="BK78" s="168">
        <f t="shared" si="9"/>
        <v>0</v>
      </c>
      <c r="BL78" s="17" t="s">
        <v>76</v>
      </c>
      <c r="BM78" s="17" t="s">
        <v>408</v>
      </c>
    </row>
    <row r="79" spans="2:65" s="1" customFormat="1" ht="25.5" customHeight="1">
      <c r="B79" s="29"/>
      <c r="C79" s="172" t="s">
        <v>114</v>
      </c>
      <c r="D79" s="172" t="s">
        <v>168</v>
      </c>
      <c r="E79" s="173" t="s">
        <v>409</v>
      </c>
      <c r="F79" s="174" t="s">
        <v>410</v>
      </c>
      <c r="G79" s="175" t="s">
        <v>192</v>
      </c>
      <c r="H79" s="176">
        <v>10</v>
      </c>
      <c r="I79" s="177"/>
      <c r="J79" s="178">
        <f t="shared" si="0"/>
        <v>0</v>
      </c>
      <c r="K79" s="174" t="s">
        <v>22</v>
      </c>
      <c r="L79" s="179"/>
      <c r="M79" s="180" t="s">
        <v>22</v>
      </c>
      <c r="N79" s="181" t="s">
        <v>30</v>
      </c>
      <c r="O79" s="30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116</v>
      </c>
      <c r="AT79" s="17" t="s">
        <v>168</v>
      </c>
      <c r="AU79" s="17" t="s">
        <v>61</v>
      </c>
      <c r="AY79" s="17" t="s">
        <v>111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59</v>
      </c>
      <c r="BK79" s="168">
        <f t="shared" si="9"/>
        <v>0</v>
      </c>
      <c r="BL79" s="17" t="s">
        <v>76</v>
      </c>
      <c r="BM79" s="17" t="s">
        <v>411</v>
      </c>
    </row>
    <row r="80" spans="2:65" s="1" customFormat="1" ht="16.5" customHeight="1">
      <c r="B80" s="29"/>
      <c r="C80" s="172" t="s">
        <v>115</v>
      </c>
      <c r="D80" s="172" t="s">
        <v>168</v>
      </c>
      <c r="E80" s="173" t="s">
        <v>412</v>
      </c>
      <c r="F80" s="174" t="s">
        <v>407</v>
      </c>
      <c r="G80" s="175" t="s">
        <v>192</v>
      </c>
      <c r="H80" s="176">
        <v>10</v>
      </c>
      <c r="I80" s="177"/>
      <c r="J80" s="178">
        <f t="shared" si="0"/>
        <v>0</v>
      </c>
      <c r="K80" s="174" t="s">
        <v>22</v>
      </c>
      <c r="L80" s="179"/>
      <c r="M80" s="180" t="s">
        <v>22</v>
      </c>
      <c r="N80" s="181" t="s">
        <v>30</v>
      </c>
      <c r="O80" s="30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116</v>
      </c>
      <c r="AT80" s="17" t="s">
        <v>168</v>
      </c>
      <c r="AU80" s="17" t="s">
        <v>61</v>
      </c>
      <c r="AY80" s="17" t="s">
        <v>111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59</v>
      </c>
      <c r="BK80" s="168">
        <f t="shared" si="9"/>
        <v>0</v>
      </c>
      <c r="BL80" s="17" t="s">
        <v>76</v>
      </c>
      <c r="BM80" s="17" t="s">
        <v>413</v>
      </c>
    </row>
    <row r="81" spans="2:65" s="1" customFormat="1" ht="25.5" customHeight="1">
      <c r="B81" s="29"/>
      <c r="C81" s="172" t="s">
        <v>116</v>
      </c>
      <c r="D81" s="172" t="s">
        <v>168</v>
      </c>
      <c r="E81" s="173" t="s">
        <v>414</v>
      </c>
      <c r="F81" s="174" t="s">
        <v>415</v>
      </c>
      <c r="G81" s="175" t="s">
        <v>192</v>
      </c>
      <c r="H81" s="176">
        <v>1</v>
      </c>
      <c r="I81" s="177"/>
      <c r="J81" s="178">
        <f t="shared" si="0"/>
        <v>0</v>
      </c>
      <c r="K81" s="174" t="s">
        <v>22</v>
      </c>
      <c r="L81" s="179"/>
      <c r="M81" s="180" t="s">
        <v>22</v>
      </c>
      <c r="N81" s="181" t="s">
        <v>30</v>
      </c>
      <c r="O81" s="30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116</v>
      </c>
      <c r="AT81" s="17" t="s">
        <v>168</v>
      </c>
      <c r="AU81" s="17" t="s">
        <v>61</v>
      </c>
      <c r="AY81" s="17" t="s">
        <v>111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59</v>
      </c>
      <c r="BK81" s="168">
        <f t="shared" si="9"/>
        <v>0</v>
      </c>
      <c r="BL81" s="17" t="s">
        <v>76</v>
      </c>
      <c r="BM81" s="17" t="s">
        <v>416</v>
      </c>
    </row>
    <row r="82" spans="2:65" s="1" customFormat="1" ht="16.5" customHeight="1">
      <c r="B82" s="29"/>
      <c r="C82" s="172" t="s">
        <v>117</v>
      </c>
      <c r="D82" s="172" t="s">
        <v>168</v>
      </c>
      <c r="E82" s="173" t="s">
        <v>417</v>
      </c>
      <c r="F82" s="174" t="s">
        <v>418</v>
      </c>
      <c r="G82" s="175" t="s">
        <v>192</v>
      </c>
      <c r="H82" s="176">
        <v>2</v>
      </c>
      <c r="I82" s="177"/>
      <c r="J82" s="178">
        <f t="shared" si="0"/>
        <v>0</v>
      </c>
      <c r="K82" s="174" t="s">
        <v>22</v>
      </c>
      <c r="L82" s="179"/>
      <c r="M82" s="180" t="s">
        <v>22</v>
      </c>
      <c r="N82" s="181" t="s">
        <v>30</v>
      </c>
      <c r="O82" s="30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116</v>
      </c>
      <c r="AT82" s="17" t="s">
        <v>168</v>
      </c>
      <c r="AU82" s="17" t="s">
        <v>61</v>
      </c>
      <c r="AY82" s="17" t="s">
        <v>111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59</v>
      </c>
      <c r="BK82" s="168">
        <f t="shared" si="9"/>
        <v>0</v>
      </c>
      <c r="BL82" s="17" t="s">
        <v>76</v>
      </c>
      <c r="BM82" s="17" t="s">
        <v>419</v>
      </c>
    </row>
    <row r="83" spans="2:65" s="1" customFormat="1" ht="16.5" customHeight="1">
      <c r="B83" s="29"/>
      <c r="C83" s="172" t="s">
        <v>118</v>
      </c>
      <c r="D83" s="172" t="s">
        <v>168</v>
      </c>
      <c r="E83" s="173" t="s">
        <v>420</v>
      </c>
      <c r="F83" s="174" t="s">
        <v>421</v>
      </c>
      <c r="G83" s="175" t="s">
        <v>192</v>
      </c>
      <c r="H83" s="176">
        <v>1</v>
      </c>
      <c r="I83" s="177"/>
      <c r="J83" s="178">
        <f t="shared" si="0"/>
        <v>0</v>
      </c>
      <c r="K83" s="174" t="s">
        <v>22</v>
      </c>
      <c r="L83" s="179"/>
      <c r="M83" s="180" t="s">
        <v>22</v>
      </c>
      <c r="N83" s="181" t="s">
        <v>30</v>
      </c>
      <c r="O83" s="30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116</v>
      </c>
      <c r="AT83" s="17" t="s">
        <v>168</v>
      </c>
      <c r="AU83" s="17" t="s">
        <v>61</v>
      </c>
      <c r="AY83" s="17" t="s">
        <v>111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59</v>
      </c>
      <c r="BK83" s="168">
        <f t="shared" si="9"/>
        <v>0</v>
      </c>
      <c r="BL83" s="17" t="s">
        <v>76</v>
      </c>
      <c r="BM83" s="17" t="s">
        <v>422</v>
      </c>
    </row>
    <row r="84" spans="2:65" s="1" customFormat="1" ht="16.5" customHeight="1">
      <c r="B84" s="29"/>
      <c r="C84" s="172" t="s">
        <v>119</v>
      </c>
      <c r="D84" s="172" t="s">
        <v>168</v>
      </c>
      <c r="E84" s="173" t="s">
        <v>423</v>
      </c>
      <c r="F84" s="174" t="s">
        <v>424</v>
      </c>
      <c r="G84" s="175" t="s">
        <v>192</v>
      </c>
      <c r="H84" s="176">
        <v>1</v>
      </c>
      <c r="I84" s="177"/>
      <c r="J84" s="178">
        <f t="shared" si="0"/>
        <v>0</v>
      </c>
      <c r="K84" s="174" t="s">
        <v>22</v>
      </c>
      <c r="L84" s="179"/>
      <c r="M84" s="180" t="s">
        <v>22</v>
      </c>
      <c r="N84" s="181" t="s">
        <v>30</v>
      </c>
      <c r="O84" s="30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17" t="s">
        <v>116</v>
      </c>
      <c r="AT84" s="17" t="s">
        <v>168</v>
      </c>
      <c r="AU84" s="17" t="s">
        <v>61</v>
      </c>
      <c r="AY84" s="17" t="s">
        <v>111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17" t="s">
        <v>59</v>
      </c>
      <c r="BK84" s="168">
        <f t="shared" si="9"/>
        <v>0</v>
      </c>
      <c r="BL84" s="17" t="s">
        <v>76</v>
      </c>
      <c r="BM84" s="17" t="s">
        <v>425</v>
      </c>
    </row>
    <row r="85" spans="2:65" s="1" customFormat="1" ht="25.5" customHeight="1">
      <c r="B85" s="29"/>
      <c r="C85" s="172" t="s">
        <v>120</v>
      </c>
      <c r="D85" s="172" t="s">
        <v>168</v>
      </c>
      <c r="E85" s="173" t="s">
        <v>426</v>
      </c>
      <c r="F85" s="174" t="s">
        <v>427</v>
      </c>
      <c r="G85" s="175" t="s">
        <v>192</v>
      </c>
      <c r="H85" s="176">
        <v>1</v>
      </c>
      <c r="I85" s="177"/>
      <c r="J85" s="178">
        <f t="shared" si="0"/>
        <v>0</v>
      </c>
      <c r="K85" s="174" t="s">
        <v>22</v>
      </c>
      <c r="L85" s="179"/>
      <c r="M85" s="180" t="s">
        <v>22</v>
      </c>
      <c r="N85" s="181" t="s">
        <v>30</v>
      </c>
      <c r="O85" s="30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17" t="s">
        <v>116</v>
      </c>
      <c r="AT85" s="17" t="s">
        <v>168</v>
      </c>
      <c r="AU85" s="17" t="s">
        <v>61</v>
      </c>
      <c r="AY85" s="17" t="s">
        <v>111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17" t="s">
        <v>59</v>
      </c>
      <c r="BK85" s="168">
        <f t="shared" si="9"/>
        <v>0</v>
      </c>
      <c r="BL85" s="17" t="s">
        <v>76</v>
      </c>
      <c r="BM85" s="17" t="s">
        <v>428</v>
      </c>
    </row>
    <row r="86" spans="2:65" s="1" customFormat="1" ht="16.5" customHeight="1">
      <c r="B86" s="29"/>
      <c r="C86" s="172" t="s">
        <v>121</v>
      </c>
      <c r="D86" s="172" t="s">
        <v>168</v>
      </c>
      <c r="E86" s="173" t="s">
        <v>429</v>
      </c>
      <c r="F86" s="174" t="s">
        <v>418</v>
      </c>
      <c r="G86" s="175" t="s">
        <v>192</v>
      </c>
      <c r="H86" s="176">
        <v>2</v>
      </c>
      <c r="I86" s="177"/>
      <c r="J86" s="178">
        <f t="shared" si="0"/>
        <v>0</v>
      </c>
      <c r="K86" s="174" t="s">
        <v>22</v>
      </c>
      <c r="L86" s="179"/>
      <c r="M86" s="180" t="s">
        <v>22</v>
      </c>
      <c r="N86" s="181" t="s">
        <v>30</v>
      </c>
      <c r="O86" s="30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17" t="s">
        <v>116</v>
      </c>
      <c r="AT86" s="17" t="s">
        <v>168</v>
      </c>
      <c r="AU86" s="17" t="s">
        <v>61</v>
      </c>
      <c r="AY86" s="17" t="s">
        <v>111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17" t="s">
        <v>59</v>
      </c>
      <c r="BK86" s="168">
        <f t="shared" si="9"/>
        <v>0</v>
      </c>
      <c r="BL86" s="17" t="s">
        <v>76</v>
      </c>
      <c r="BM86" s="17" t="s">
        <v>430</v>
      </c>
    </row>
    <row r="87" spans="2:65" s="1" customFormat="1" ht="16.5" customHeight="1">
      <c r="B87" s="29"/>
      <c r="C87" s="172" t="s">
        <v>122</v>
      </c>
      <c r="D87" s="172" t="s">
        <v>168</v>
      </c>
      <c r="E87" s="173" t="s">
        <v>431</v>
      </c>
      <c r="F87" s="174" t="s">
        <v>432</v>
      </c>
      <c r="G87" s="175" t="s">
        <v>192</v>
      </c>
      <c r="H87" s="176">
        <v>1</v>
      </c>
      <c r="I87" s="177"/>
      <c r="J87" s="178">
        <f t="shared" si="0"/>
        <v>0</v>
      </c>
      <c r="K87" s="174" t="s">
        <v>22</v>
      </c>
      <c r="L87" s="179"/>
      <c r="M87" s="180" t="s">
        <v>22</v>
      </c>
      <c r="N87" s="181" t="s">
        <v>30</v>
      </c>
      <c r="O87" s="30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17" t="s">
        <v>116</v>
      </c>
      <c r="AT87" s="17" t="s">
        <v>168</v>
      </c>
      <c r="AU87" s="17" t="s">
        <v>61</v>
      </c>
      <c r="AY87" s="17" t="s">
        <v>111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17" t="s">
        <v>59</v>
      </c>
      <c r="BK87" s="168">
        <f t="shared" si="9"/>
        <v>0</v>
      </c>
      <c r="BL87" s="17" t="s">
        <v>76</v>
      </c>
      <c r="BM87" s="17" t="s">
        <v>433</v>
      </c>
    </row>
    <row r="88" spans="2:65" s="1" customFormat="1" ht="16.5" customHeight="1">
      <c r="B88" s="29"/>
      <c r="C88" s="172" t="s">
        <v>10</v>
      </c>
      <c r="D88" s="172" t="s">
        <v>168</v>
      </c>
      <c r="E88" s="173" t="s">
        <v>434</v>
      </c>
      <c r="F88" s="174" t="s">
        <v>424</v>
      </c>
      <c r="G88" s="175" t="s">
        <v>192</v>
      </c>
      <c r="H88" s="176">
        <v>1</v>
      </c>
      <c r="I88" s="177"/>
      <c r="J88" s="178">
        <f t="shared" si="0"/>
        <v>0</v>
      </c>
      <c r="K88" s="174" t="s">
        <v>22</v>
      </c>
      <c r="L88" s="179"/>
      <c r="M88" s="180" t="s">
        <v>22</v>
      </c>
      <c r="N88" s="181" t="s">
        <v>30</v>
      </c>
      <c r="O88" s="30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17" t="s">
        <v>116</v>
      </c>
      <c r="AT88" s="17" t="s">
        <v>168</v>
      </c>
      <c r="AU88" s="17" t="s">
        <v>61</v>
      </c>
      <c r="AY88" s="17" t="s">
        <v>111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17" t="s">
        <v>59</v>
      </c>
      <c r="BK88" s="168">
        <f t="shared" si="9"/>
        <v>0</v>
      </c>
      <c r="BL88" s="17" t="s">
        <v>76</v>
      </c>
      <c r="BM88" s="17" t="s">
        <v>435</v>
      </c>
    </row>
    <row r="89" spans="2:65" s="1" customFormat="1" ht="16.5" customHeight="1">
      <c r="B89" s="29"/>
      <c r="C89" s="172" t="s">
        <v>123</v>
      </c>
      <c r="D89" s="172" t="s">
        <v>168</v>
      </c>
      <c r="E89" s="173" t="s">
        <v>436</v>
      </c>
      <c r="F89" s="174" t="s">
        <v>437</v>
      </c>
      <c r="G89" s="175" t="s">
        <v>192</v>
      </c>
      <c r="H89" s="176">
        <v>3</v>
      </c>
      <c r="I89" s="177"/>
      <c r="J89" s="178">
        <f t="shared" si="0"/>
        <v>0</v>
      </c>
      <c r="K89" s="174" t="s">
        <v>22</v>
      </c>
      <c r="L89" s="179"/>
      <c r="M89" s="180" t="s">
        <v>22</v>
      </c>
      <c r="N89" s="181" t="s">
        <v>30</v>
      </c>
      <c r="O89" s="30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17" t="s">
        <v>116</v>
      </c>
      <c r="AT89" s="17" t="s">
        <v>168</v>
      </c>
      <c r="AU89" s="17" t="s">
        <v>61</v>
      </c>
      <c r="AY89" s="17" t="s">
        <v>111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17" t="s">
        <v>59</v>
      </c>
      <c r="BK89" s="168">
        <f t="shared" si="9"/>
        <v>0</v>
      </c>
      <c r="BL89" s="17" t="s">
        <v>76</v>
      </c>
      <c r="BM89" s="17" t="s">
        <v>438</v>
      </c>
    </row>
    <row r="90" spans="2:65" s="1" customFormat="1" ht="16.5" customHeight="1">
      <c r="B90" s="29"/>
      <c r="C90" s="172" t="s">
        <v>124</v>
      </c>
      <c r="D90" s="172" t="s">
        <v>168</v>
      </c>
      <c r="E90" s="173" t="s">
        <v>439</v>
      </c>
      <c r="F90" s="174" t="s">
        <v>440</v>
      </c>
      <c r="G90" s="175" t="s">
        <v>192</v>
      </c>
      <c r="H90" s="176">
        <v>1</v>
      </c>
      <c r="I90" s="177"/>
      <c r="J90" s="178">
        <f t="shared" si="0"/>
        <v>0</v>
      </c>
      <c r="K90" s="174" t="s">
        <v>22</v>
      </c>
      <c r="L90" s="179"/>
      <c r="M90" s="180" t="s">
        <v>22</v>
      </c>
      <c r="N90" s="181" t="s">
        <v>30</v>
      </c>
      <c r="O90" s="30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17" t="s">
        <v>116</v>
      </c>
      <c r="AT90" s="17" t="s">
        <v>168</v>
      </c>
      <c r="AU90" s="17" t="s">
        <v>61</v>
      </c>
      <c r="AY90" s="17" t="s">
        <v>111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17" t="s">
        <v>59</v>
      </c>
      <c r="BK90" s="168">
        <f t="shared" si="9"/>
        <v>0</v>
      </c>
      <c r="BL90" s="17" t="s">
        <v>76</v>
      </c>
      <c r="BM90" s="17" t="s">
        <v>441</v>
      </c>
    </row>
    <row r="91" spans="2:65" s="1" customFormat="1" ht="16.5" customHeight="1">
      <c r="B91" s="29"/>
      <c r="C91" s="172" t="s">
        <v>125</v>
      </c>
      <c r="D91" s="172" t="s">
        <v>168</v>
      </c>
      <c r="E91" s="173" t="s">
        <v>442</v>
      </c>
      <c r="F91" s="174" t="s">
        <v>443</v>
      </c>
      <c r="G91" s="175" t="s">
        <v>192</v>
      </c>
      <c r="H91" s="176">
        <v>4</v>
      </c>
      <c r="I91" s="177"/>
      <c r="J91" s="178">
        <f t="shared" si="0"/>
        <v>0</v>
      </c>
      <c r="K91" s="174" t="s">
        <v>22</v>
      </c>
      <c r="L91" s="179"/>
      <c r="M91" s="180" t="s">
        <v>22</v>
      </c>
      <c r="N91" s="181" t="s">
        <v>30</v>
      </c>
      <c r="O91" s="30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17" t="s">
        <v>116</v>
      </c>
      <c r="AT91" s="17" t="s">
        <v>168</v>
      </c>
      <c r="AU91" s="17" t="s">
        <v>61</v>
      </c>
      <c r="AY91" s="17" t="s">
        <v>111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17" t="s">
        <v>59</v>
      </c>
      <c r="BK91" s="168">
        <f t="shared" si="9"/>
        <v>0</v>
      </c>
      <c r="BL91" s="17" t="s">
        <v>76</v>
      </c>
      <c r="BM91" s="17" t="s">
        <v>444</v>
      </c>
    </row>
    <row r="92" spans="2:65" s="1" customFormat="1" ht="16.5" customHeight="1">
      <c r="B92" s="29"/>
      <c r="C92" s="172" t="s">
        <v>126</v>
      </c>
      <c r="D92" s="172" t="s">
        <v>168</v>
      </c>
      <c r="E92" s="173" t="s">
        <v>445</v>
      </c>
      <c r="F92" s="174" t="s">
        <v>446</v>
      </c>
      <c r="G92" s="175" t="s">
        <v>192</v>
      </c>
      <c r="H92" s="176">
        <v>7</v>
      </c>
      <c r="I92" s="177"/>
      <c r="J92" s="178">
        <f t="shared" si="0"/>
        <v>0</v>
      </c>
      <c r="K92" s="174" t="s">
        <v>22</v>
      </c>
      <c r="L92" s="179"/>
      <c r="M92" s="180" t="s">
        <v>22</v>
      </c>
      <c r="N92" s="181" t="s">
        <v>30</v>
      </c>
      <c r="O92" s="30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17" t="s">
        <v>116</v>
      </c>
      <c r="AT92" s="17" t="s">
        <v>168</v>
      </c>
      <c r="AU92" s="17" t="s">
        <v>61</v>
      </c>
      <c r="AY92" s="17" t="s">
        <v>111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17" t="s">
        <v>59</v>
      </c>
      <c r="BK92" s="168">
        <f t="shared" si="9"/>
        <v>0</v>
      </c>
      <c r="BL92" s="17" t="s">
        <v>76</v>
      </c>
      <c r="BM92" s="17" t="s">
        <v>447</v>
      </c>
    </row>
    <row r="93" spans="2:65" s="1" customFormat="1" ht="16.5" customHeight="1">
      <c r="B93" s="29"/>
      <c r="C93" s="172" t="s">
        <v>127</v>
      </c>
      <c r="D93" s="172" t="s">
        <v>168</v>
      </c>
      <c r="E93" s="173" t="s">
        <v>448</v>
      </c>
      <c r="F93" s="174" t="s">
        <v>449</v>
      </c>
      <c r="G93" s="175" t="s">
        <v>450</v>
      </c>
      <c r="H93" s="176">
        <v>5</v>
      </c>
      <c r="I93" s="177"/>
      <c r="J93" s="178">
        <f t="shared" si="0"/>
        <v>0</v>
      </c>
      <c r="K93" s="174" t="s">
        <v>22</v>
      </c>
      <c r="L93" s="179"/>
      <c r="M93" s="180" t="s">
        <v>22</v>
      </c>
      <c r="N93" s="181" t="s">
        <v>30</v>
      </c>
      <c r="O93" s="30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17" t="s">
        <v>116</v>
      </c>
      <c r="AT93" s="17" t="s">
        <v>168</v>
      </c>
      <c r="AU93" s="17" t="s">
        <v>61</v>
      </c>
      <c r="AY93" s="17" t="s">
        <v>111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17" t="s">
        <v>59</v>
      </c>
      <c r="BK93" s="168">
        <f t="shared" si="9"/>
        <v>0</v>
      </c>
      <c r="BL93" s="17" t="s">
        <v>76</v>
      </c>
      <c r="BM93" s="17" t="s">
        <v>451</v>
      </c>
    </row>
    <row r="94" spans="2:65" s="1" customFormat="1" ht="16.5" customHeight="1">
      <c r="B94" s="29"/>
      <c r="C94" s="172" t="s">
        <v>9</v>
      </c>
      <c r="D94" s="172" t="s">
        <v>168</v>
      </c>
      <c r="E94" s="173" t="s">
        <v>452</v>
      </c>
      <c r="F94" s="174" t="s">
        <v>453</v>
      </c>
      <c r="G94" s="175" t="s">
        <v>450</v>
      </c>
      <c r="H94" s="176">
        <v>30</v>
      </c>
      <c r="I94" s="177"/>
      <c r="J94" s="178">
        <f t="shared" si="0"/>
        <v>0</v>
      </c>
      <c r="K94" s="174" t="s">
        <v>22</v>
      </c>
      <c r="L94" s="179"/>
      <c r="M94" s="180" t="s">
        <v>22</v>
      </c>
      <c r="N94" s="181" t="s">
        <v>30</v>
      </c>
      <c r="O94" s="30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17" t="s">
        <v>116</v>
      </c>
      <c r="AT94" s="17" t="s">
        <v>168</v>
      </c>
      <c r="AU94" s="17" t="s">
        <v>61</v>
      </c>
      <c r="AY94" s="17" t="s">
        <v>111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17" t="s">
        <v>59</v>
      </c>
      <c r="BK94" s="168">
        <f t="shared" si="9"/>
        <v>0</v>
      </c>
      <c r="BL94" s="17" t="s">
        <v>76</v>
      </c>
      <c r="BM94" s="17" t="s">
        <v>454</v>
      </c>
    </row>
    <row r="95" spans="2:65" s="1" customFormat="1" ht="16.5" customHeight="1">
      <c r="B95" s="29"/>
      <c r="C95" s="172" t="s">
        <v>128</v>
      </c>
      <c r="D95" s="172" t="s">
        <v>168</v>
      </c>
      <c r="E95" s="173" t="s">
        <v>455</v>
      </c>
      <c r="F95" s="174" t="s">
        <v>456</v>
      </c>
      <c r="G95" s="175" t="s">
        <v>450</v>
      </c>
      <c r="H95" s="176">
        <v>40</v>
      </c>
      <c r="I95" s="177"/>
      <c r="J95" s="178">
        <f t="shared" si="0"/>
        <v>0</v>
      </c>
      <c r="K95" s="174" t="s">
        <v>22</v>
      </c>
      <c r="L95" s="179"/>
      <c r="M95" s="180" t="s">
        <v>22</v>
      </c>
      <c r="N95" s="181" t="s">
        <v>30</v>
      </c>
      <c r="O95" s="30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17" t="s">
        <v>116</v>
      </c>
      <c r="AT95" s="17" t="s">
        <v>168</v>
      </c>
      <c r="AU95" s="17" t="s">
        <v>61</v>
      </c>
      <c r="AY95" s="17" t="s">
        <v>111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17" t="s">
        <v>59</v>
      </c>
      <c r="BK95" s="168">
        <f t="shared" si="9"/>
        <v>0</v>
      </c>
      <c r="BL95" s="17" t="s">
        <v>76</v>
      </c>
      <c r="BM95" s="17" t="s">
        <v>457</v>
      </c>
    </row>
    <row r="96" spans="2:65" s="1" customFormat="1" ht="16.5" customHeight="1">
      <c r="B96" s="29"/>
      <c r="C96" s="172" t="s">
        <v>129</v>
      </c>
      <c r="D96" s="172" t="s">
        <v>168</v>
      </c>
      <c r="E96" s="173" t="s">
        <v>458</v>
      </c>
      <c r="F96" s="174" t="s">
        <v>459</v>
      </c>
      <c r="G96" s="175" t="s">
        <v>192</v>
      </c>
      <c r="H96" s="176">
        <v>1</v>
      </c>
      <c r="I96" s="177"/>
      <c r="J96" s="178">
        <f t="shared" si="0"/>
        <v>0</v>
      </c>
      <c r="K96" s="174" t="s">
        <v>22</v>
      </c>
      <c r="L96" s="179"/>
      <c r="M96" s="180" t="s">
        <v>22</v>
      </c>
      <c r="N96" s="181" t="s">
        <v>30</v>
      </c>
      <c r="O96" s="30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17" t="s">
        <v>116</v>
      </c>
      <c r="AT96" s="17" t="s">
        <v>168</v>
      </c>
      <c r="AU96" s="17" t="s">
        <v>61</v>
      </c>
      <c r="AY96" s="17" t="s">
        <v>111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17" t="s">
        <v>59</v>
      </c>
      <c r="BK96" s="168">
        <f t="shared" si="9"/>
        <v>0</v>
      </c>
      <c r="BL96" s="17" t="s">
        <v>76</v>
      </c>
      <c r="BM96" s="17" t="s">
        <v>460</v>
      </c>
    </row>
    <row r="97" spans="2:65" s="1" customFormat="1" ht="25.5" customHeight="1">
      <c r="B97" s="29"/>
      <c r="C97" s="172" t="s">
        <v>133</v>
      </c>
      <c r="D97" s="172" t="s">
        <v>168</v>
      </c>
      <c r="E97" s="173" t="s">
        <v>461</v>
      </c>
      <c r="F97" s="174" t="s">
        <v>462</v>
      </c>
      <c r="G97" s="175" t="s">
        <v>192</v>
      </c>
      <c r="H97" s="176">
        <v>1</v>
      </c>
      <c r="I97" s="177"/>
      <c r="J97" s="178">
        <f t="shared" si="0"/>
        <v>0</v>
      </c>
      <c r="K97" s="174" t="s">
        <v>22</v>
      </c>
      <c r="L97" s="179"/>
      <c r="M97" s="180" t="s">
        <v>22</v>
      </c>
      <c r="N97" s="181" t="s">
        <v>30</v>
      </c>
      <c r="O97" s="30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17" t="s">
        <v>116</v>
      </c>
      <c r="AT97" s="17" t="s">
        <v>168</v>
      </c>
      <c r="AU97" s="17" t="s">
        <v>61</v>
      </c>
      <c r="AY97" s="17" t="s">
        <v>111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17" t="s">
        <v>59</v>
      </c>
      <c r="BK97" s="168">
        <f t="shared" si="9"/>
        <v>0</v>
      </c>
      <c r="BL97" s="17" t="s">
        <v>76</v>
      </c>
      <c r="BM97" s="17" t="s">
        <v>463</v>
      </c>
    </row>
    <row r="98" spans="2:65" s="1" customFormat="1" ht="25.5" customHeight="1">
      <c r="B98" s="29"/>
      <c r="C98" s="172" t="s">
        <v>134</v>
      </c>
      <c r="D98" s="172" t="s">
        <v>168</v>
      </c>
      <c r="E98" s="173" t="s">
        <v>464</v>
      </c>
      <c r="F98" s="174" t="s">
        <v>465</v>
      </c>
      <c r="G98" s="175" t="s">
        <v>192</v>
      </c>
      <c r="H98" s="176">
        <v>1</v>
      </c>
      <c r="I98" s="177"/>
      <c r="J98" s="178">
        <f t="shared" si="0"/>
        <v>0</v>
      </c>
      <c r="K98" s="174" t="s">
        <v>22</v>
      </c>
      <c r="L98" s="179"/>
      <c r="M98" s="180" t="s">
        <v>22</v>
      </c>
      <c r="N98" s="181" t="s">
        <v>30</v>
      </c>
      <c r="O98" s="30"/>
      <c r="P98" s="166">
        <f t="shared" si="1"/>
        <v>0</v>
      </c>
      <c r="Q98" s="166">
        <v>0</v>
      </c>
      <c r="R98" s="166">
        <f t="shared" si="2"/>
        <v>0</v>
      </c>
      <c r="S98" s="166">
        <v>0</v>
      </c>
      <c r="T98" s="167">
        <f t="shared" si="3"/>
        <v>0</v>
      </c>
      <c r="AR98" s="17" t="s">
        <v>116</v>
      </c>
      <c r="AT98" s="17" t="s">
        <v>168</v>
      </c>
      <c r="AU98" s="17" t="s">
        <v>61</v>
      </c>
      <c r="AY98" s="17" t="s">
        <v>111</v>
      </c>
      <c r="BE98" s="168">
        <f t="shared" si="4"/>
        <v>0</v>
      </c>
      <c r="BF98" s="168">
        <f t="shared" si="5"/>
        <v>0</v>
      </c>
      <c r="BG98" s="168">
        <f t="shared" si="6"/>
        <v>0</v>
      </c>
      <c r="BH98" s="168">
        <f t="shared" si="7"/>
        <v>0</v>
      </c>
      <c r="BI98" s="168">
        <f t="shared" si="8"/>
        <v>0</v>
      </c>
      <c r="BJ98" s="17" t="s">
        <v>59</v>
      </c>
      <c r="BK98" s="168">
        <f t="shared" si="9"/>
        <v>0</v>
      </c>
      <c r="BL98" s="17" t="s">
        <v>76</v>
      </c>
      <c r="BM98" s="17" t="s">
        <v>466</v>
      </c>
    </row>
    <row r="99" spans="2:65" s="1" customFormat="1" ht="25.5" customHeight="1">
      <c r="B99" s="29"/>
      <c r="C99" s="172" t="s">
        <v>135</v>
      </c>
      <c r="D99" s="172" t="s">
        <v>168</v>
      </c>
      <c r="E99" s="173" t="s">
        <v>467</v>
      </c>
      <c r="F99" s="174" t="s">
        <v>468</v>
      </c>
      <c r="G99" s="175" t="s">
        <v>86</v>
      </c>
      <c r="H99" s="176">
        <v>35</v>
      </c>
      <c r="I99" s="177"/>
      <c r="J99" s="178">
        <f t="shared" si="0"/>
        <v>0</v>
      </c>
      <c r="K99" s="174" t="s">
        <v>22</v>
      </c>
      <c r="L99" s="179"/>
      <c r="M99" s="180" t="s">
        <v>22</v>
      </c>
      <c r="N99" s="181" t="s">
        <v>30</v>
      </c>
      <c r="O99" s="30"/>
      <c r="P99" s="166">
        <f t="shared" si="1"/>
        <v>0</v>
      </c>
      <c r="Q99" s="166">
        <v>0</v>
      </c>
      <c r="R99" s="166">
        <f t="shared" si="2"/>
        <v>0</v>
      </c>
      <c r="S99" s="166">
        <v>0</v>
      </c>
      <c r="T99" s="167">
        <f t="shared" si="3"/>
        <v>0</v>
      </c>
      <c r="AR99" s="17" t="s">
        <v>116</v>
      </c>
      <c r="AT99" s="17" t="s">
        <v>168</v>
      </c>
      <c r="AU99" s="17" t="s">
        <v>61</v>
      </c>
      <c r="AY99" s="17" t="s">
        <v>111</v>
      </c>
      <c r="BE99" s="168">
        <f t="shared" si="4"/>
        <v>0</v>
      </c>
      <c r="BF99" s="168">
        <f t="shared" si="5"/>
        <v>0</v>
      </c>
      <c r="BG99" s="168">
        <f t="shared" si="6"/>
        <v>0</v>
      </c>
      <c r="BH99" s="168">
        <f t="shared" si="7"/>
        <v>0</v>
      </c>
      <c r="BI99" s="168">
        <f t="shared" si="8"/>
        <v>0</v>
      </c>
      <c r="BJ99" s="17" t="s">
        <v>59</v>
      </c>
      <c r="BK99" s="168">
        <f t="shared" si="9"/>
        <v>0</v>
      </c>
      <c r="BL99" s="17" t="s">
        <v>76</v>
      </c>
      <c r="BM99" s="17" t="s">
        <v>469</v>
      </c>
    </row>
    <row r="100" spans="2:65" s="1" customFormat="1" ht="16.5" customHeight="1">
      <c r="B100" s="29"/>
      <c r="C100" s="172" t="s">
        <v>136</v>
      </c>
      <c r="D100" s="172" t="s">
        <v>168</v>
      </c>
      <c r="E100" s="173" t="s">
        <v>470</v>
      </c>
      <c r="F100" s="174" t="s">
        <v>471</v>
      </c>
      <c r="G100" s="175" t="s">
        <v>450</v>
      </c>
      <c r="H100" s="176">
        <v>25</v>
      </c>
      <c r="I100" s="177"/>
      <c r="J100" s="178">
        <f t="shared" si="0"/>
        <v>0</v>
      </c>
      <c r="K100" s="174" t="s">
        <v>22</v>
      </c>
      <c r="L100" s="179"/>
      <c r="M100" s="180" t="s">
        <v>22</v>
      </c>
      <c r="N100" s="181" t="s">
        <v>30</v>
      </c>
      <c r="O100" s="30"/>
      <c r="P100" s="166">
        <f t="shared" si="1"/>
        <v>0</v>
      </c>
      <c r="Q100" s="166">
        <v>0</v>
      </c>
      <c r="R100" s="166">
        <f t="shared" si="2"/>
        <v>0</v>
      </c>
      <c r="S100" s="166">
        <v>0</v>
      </c>
      <c r="T100" s="167">
        <f t="shared" si="3"/>
        <v>0</v>
      </c>
      <c r="AR100" s="17" t="s">
        <v>116</v>
      </c>
      <c r="AT100" s="17" t="s">
        <v>168</v>
      </c>
      <c r="AU100" s="17" t="s">
        <v>61</v>
      </c>
      <c r="AY100" s="17" t="s">
        <v>111</v>
      </c>
      <c r="BE100" s="168">
        <f t="shared" si="4"/>
        <v>0</v>
      </c>
      <c r="BF100" s="168">
        <f t="shared" si="5"/>
        <v>0</v>
      </c>
      <c r="BG100" s="168">
        <f t="shared" si="6"/>
        <v>0</v>
      </c>
      <c r="BH100" s="168">
        <f t="shared" si="7"/>
        <v>0</v>
      </c>
      <c r="BI100" s="168">
        <f t="shared" si="8"/>
        <v>0</v>
      </c>
      <c r="BJ100" s="17" t="s">
        <v>59</v>
      </c>
      <c r="BK100" s="168">
        <f t="shared" si="9"/>
        <v>0</v>
      </c>
      <c r="BL100" s="17" t="s">
        <v>76</v>
      </c>
      <c r="BM100" s="17" t="s">
        <v>472</v>
      </c>
    </row>
    <row r="101" spans="2:65" s="1" customFormat="1" ht="16.5" customHeight="1">
      <c r="B101" s="29"/>
      <c r="C101" s="172" t="s">
        <v>137</v>
      </c>
      <c r="D101" s="172" t="s">
        <v>168</v>
      </c>
      <c r="E101" s="173" t="s">
        <v>473</v>
      </c>
      <c r="F101" s="174" t="s">
        <v>474</v>
      </c>
      <c r="G101" s="175" t="s">
        <v>86</v>
      </c>
      <c r="H101" s="176">
        <v>5</v>
      </c>
      <c r="I101" s="177"/>
      <c r="J101" s="178">
        <f t="shared" si="0"/>
        <v>0</v>
      </c>
      <c r="K101" s="174" t="s">
        <v>22</v>
      </c>
      <c r="L101" s="179"/>
      <c r="M101" s="180" t="s">
        <v>22</v>
      </c>
      <c r="N101" s="181" t="s">
        <v>30</v>
      </c>
      <c r="O101" s="30"/>
      <c r="P101" s="166">
        <f t="shared" si="1"/>
        <v>0</v>
      </c>
      <c r="Q101" s="166">
        <v>0</v>
      </c>
      <c r="R101" s="166">
        <f t="shared" si="2"/>
        <v>0</v>
      </c>
      <c r="S101" s="166">
        <v>0</v>
      </c>
      <c r="T101" s="167">
        <f t="shared" si="3"/>
        <v>0</v>
      </c>
      <c r="AR101" s="17" t="s">
        <v>116</v>
      </c>
      <c r="AT101" s="17" t="s">
        <v>168</v>
      </c>
      <c r="AU101" s="17" t="s">
        <v>61</v>
      </c>
      <c r="AY101" s="17" t="s">
        <v>111</v>
      </c>
      <c r="BE101" s="168">
        <f t="shared" si="4"/>
        <v>0</v>
      </c>
      <c r="BF101" s="168">
        <f t="shared" si="5"/>
        <v>0</v>
      </c>
      <c r="BG101" s="168">
        <f t="shared" si="6"/>
        <v>0</v>
      </c>
      <c r="BH101" s="168">
        <f t="shared" si="7"/>
        <v>0</v>
      </c>
      <c r="BI101" s="168">
        <f t="shared" si="8"/>
        <v>0</v>
      </c>
      <c r="BJ101" s="17" t="s">
        <v>59</v>
      </c>
      <c r="BK101" s="168">
        <f t="shared" si="9"/>
        <v>0</v>
      </c>
      <c r="BL101" s="17" t="s">
        <v>76</v>
      </c>
      <c r="BM101" s="17" t="s">
        <v>475</v>
      </c>
    </row>
    <row r="102" spans="2:63" s="8" customFormat="1" ht="36.75" customHeight="1">
      <c r="B102" s="141"/>
      <c r="C102" s="142"/>
      <c r="D102" s="143" t="s">
        <v>51</v>
      </c>
      <c r="E102" s="144" t="s">
        <v>65</v>
      </c>
      <c r="F102" s="144" t="s">
        <v>476</v>
      </c>
      <c r="G102" s="142"/>
      <c r="H102" s="142"/>
      <c r="I102" s="145"/>
      <c r="J102" s="146">
        <f>BK102</f>
        <v>0</v>
      </c>
      <c r="K102" s="142"/>
      <c r="L102" s="147"/>
      <c r="M102" s="148"/>
      <c r="N102" s="149"/>
      <c r="O102" s="149"/>
      <c r="P102" s="150">
        <f>P103</f>
        <v>0</v>
      </c>
      <c r="Q102" s="149"/>
      <c r="R102" s="150">
        <f>R103</f>
        <v>0</v>
      </c>
      <c r="S102" s="149"/>
      <c r="T102" s="151">
        <f>T103</f>
        <v>0</v>
      </c>
      <c r="AR102" s="152" t="s">
        <v>59</v>
      </c>
      <c r="AT102" s="153" t="s">
        <v>51</v>
      </c>
      <c r="AU102" s="153" t="s">
        <v>52</v>
      </c>
      <c r="AY102" s="152" t="s">
        <v>111</v>
      </c>
      <c r="BK102" s="154">
        <f>BK103</f>
        <v>0</v>
      </c>
    </row>
    <row r="103" spans="2:63" s="8" customFormat="1" ht="19.5" customHeight="1">
      <c r="B103" s="141"/>
      <c r="C103" s="142"/>
      <c r="D103" s="143" t="s">
        <v>51</v>
      </c>
      <c r="E103" s="155" t="s">
        <v>140</v>
      </c>
      <c r="F103" s="155" t="s">
        <v>396</v>
      </c>
      <c r="G103" s="142"/>
      <c r="H103" s="142"/>
      <c r="I103" s="145"/>
      <c r="J103" s="156">
        <f>BK103</f>
        <v>0</v>
      </c>
      <c r="K103" s="142"/>
      <c r="L103" s="147"/>
      <c r="M103" s="148"/>
      <c r="N103" s="149"/>
      <c r="O103" s="149"/>
      <c r="P103" s="150">
        <f>SUM(P104:P107)</f>
        <v>0</v>
      </c>
      <c r="Q103" s="149"/>
      <c r="R103" s="150">
        <f>SUM(R104:R107)</f>
        <v>0</v>
      </c>
      <c r="S103" s="149"/>
      <c r="T103" s="151">
        <f>SUM(T104:T107)</f>
        <v>0</v>
      </c>
      <c r="AR103" s="152" t="s">
        <v>59</v>
      </c>
      <c r="AT103" s="153" t="s">
        <v>51</v>
      </c>
      <c r="AU103" s="153" t="s">
        <v>59</v>
      </c>
      <c r="AY103" s="152" t="s">
        <v>111</v>
      </c>
      <c r="BK103" s="154">
        <f>SUM(BK104:BK107)</f>
        <v>0</v>
      </c>
    </row>
    <row r="104" spans="2:65" s="1" customFormat="1" ht="16.5" customHeight="1">
      <c r="B104" s="29"/>
      <c r="C104" s="157" t="s">
        <v>138</v>
      </c>
      <c r="D104" s="157" t="s">
        <v>112</v>
      </c>
      <c r="E104" s="158" t="s">
        <v>477</v>
      </c>
      <c r="F104" s="159" t="s">
        <v>398</v>
      </c>
      <c r="G104" s="160" t="s">
        <v>393</v>
      </c>
      <c r="H104" s="161">
        <v>3</v>
      </c>
      <c r="I104" s="162"/>
      <c r="J104" s="163">
        <f>ROUND(I104*H104,2)</f>
        <v>0</v>
      </c>
      <c r="K104" s="159" t="s">
        <v>22</v>
      </c>
      <c r="L104" s="37"/>
      <c r="M104" s="164" t="s">
        <v>22</v>
      </c>
      <c r="N104" s="165" t="s">
        <v>30</v>
      </c>
      <c r="O104" s="30"/>
      <c r="P104" s="166">
        <f>O104*H104</f>
        <v>0</v>
      </c>
      <c r="Q104" s="166">
        <v>0</v>
      </c>
      <c r="R104" s="166">
        <f>Q104*H104</f>
        <v>0</v>
      </c>
      <c r="S104" s="166">
        <v>0</v>
      </c>
      <c r="T104" s="167">
        <f>S104*H104</f>
        <v>0</v>
      </c>
      <c r="AR104" s="17" t="s">
        <v>76</v>
      </c>
      <c r="AT104" s="17" t="s">
        <v>112</v>
      </c>
      <c r="AU104" s="17" t="s">
        <v>61</v>
      </c>
      <c r="AY104" s="17" t="s">
        <v>111</v>
      </c>
      <c r="BE104" s="168">
        <f>IF(N104="základní",J104,0)</f>
        <v>0</v>
      </c>
      <c r="BF104" s="168">
        <f>IF(N104="snížená",J104,0)</f>
        <v>0</v>
      </c>
      <c r="BG104" s="168">
        <f>IF(N104="zákl. přenesená",J104,0)</f>
        <v>0</v>
      </c>
      <c r="BH104" s="168">
        <f>IF(N104="sníž. přenesená",J104,0)</f>
        <v>0</v>
      </c>
      <c r="BI104" s="168">
        <f>IF(N104="nulová",J104,0)</f>
        <v>0</v>
      </c>
      <c r="BJ104" s="17" t="s">
        <v>59</v>
      </c>
      <c r="BK104" s="168">
        <f>ROUND(I104*H104,2)</f>
        <v>0</v>
      </c>
      <c r="BL104" s="17" t="s">
        <v>76</v>
      </c>
      <c r="BM104" s="17" t="s">
        <v>478</v>
      </c>
    </row>
    <row r="105" spans="2:65" s="1" customFormat="1" ht="25.5" customHeight="1">
      <c r="B105" s="29"/>
      <c r="C105" s="172" t="s">
        <v>139</v>
      </c>
      <c r="D105" s="172" t="s">
        <v>168</v>
      </c>
      <c r="E105" s="173" t="s">
        <v>479</v>
      </c>
      <c r="F105" s="174" t="s">
        <v>480</v>
      </c>
      <c r="G105" s="175" t="s">
        <v>192</v>
      </c>
      <c r="H105" s="176">
        <v>3</v>
      </c>
      <c r="I105" s="177"/>
      <c r="J105" s="178">
        <f>ROUND(I105*H105,2)</f>
        <v>0</v>
      </c>
      <c r="K105" s="174" t="s">
        <v>22</v>
      </c>
      <c r="L105" s="179"/>
      <c r="M105" s="180" t="s">
        <v>22</v>
      </c>
      <c r="N105" s="181" t="s">
        <v>30</v>
      </c>
      <c r="O105" s="30"/>
      <c r="P105" s="166">
        <f>O105*H105</f>
        <v>0</v>
      </c>
      <c r="Q105" s="166">
        <v>0</v>
      </c>
      <c r="R105" s="166">
        <f>Q105*H105</f>
        <v>0</v>
      </c>
      <c r="S105" s="166">
        <v>0</v>
      </c>
      <c r="T105" s="167">
        <f>S105*H105</f>
        <v>0</v>
      </c>
      <c r="AR105" s="17" t="s">
        <v>116</v>
      </c>
      <c r="AT105" s="17" t="s">
        <v>168</v>
      </c>
      <c r="AU105" s="17" t="s">
        <v>61</v>
      </c>
      <c r="AY105" s="17" t="s">
        <v>111</v>
      </c>
      <c r="BE105" s="168">
        <f>IF(N105="základní",J105,0)</f>
        <v>0</v>
      </c>
      <c r="BF105" s="168">
        <f>IF(N105="snížená",J105,0)</f>
        <v>0</v>
      </c>
      <c r="BG105" s="168">
        <f>IF(N105="zákl. přenesená",J105,0)</f>
        <v>0</v>
      </c>
      <c r="BH105" s="168">
        <f>IF(N105="sníž. přenesená",J105,0)</f>
        <v>0</v>
      </c>
      <c r="BI105" s="168">
        <f>IF(N105="nulová",J105,0)</f>
        <v>0</v>
      </c>
      <c r="BJ105" s="17" t="s">
        <v>59</v>
      </c>
      <c r="BK105" s="168">
        <f>ROUND(I105*H105,2)</f>
        <v>0</v>
      </c>
      <c r="BL105" s="17" t="s">
        <v>76</v>
      </c>
      <c r="BM105" s="17" t="s">
        <v>481</v>
      </c>
    </row>
    <row r="106" spans="2:65" s="1" customFormat="1" ht="16.5" customHeight="1">
      <c r="B106" s="29"/>
      <c r="C106" s="172" t="s">
        <v>140</v>
      </c>
      <c r="D106" s="172" t="s">
        <v>168</v>
      </c>
      <c r="E106" s="173" t="s">
        <v>482</v>
      </c>
      <c r="F106" s="174" t="s">
        <v>407</v>
      </c>
      <c r="G106" s="175" t="s">
        <v>192</v>
      </c>
      <c r="H106" s="176">
        <v>2</v>
      </c>
      <c r="I106" s="177"/>
      <c r="J106" s="178">
        <f>ROUND(I106*H106,2)</f>
        <v>0</v>
      </c>
      <c r="K106" s="174" t="s">
        <v>22</v>
      </c>
      <c r="L106" s="179"/>
      <c r="M106" s="180" t="s">
        <v>22</v>
      </c>
      <c r="N106" s="181" t="s">
        <v>30</v>
      </c>
      <c r="O106" s="30"/>
      <c r="P106" s="166">
        <f>O106*H106</f>
        <v>0</v>
      </c>
      <c r="Q106" s="166">
        <v>0</v>
      </c>
      <c r="R106" s="166">
        <f>Q106*H106</f>
        <v>0</v>
      </c>
      <c r="S106" s="166">
        <v>0</v>
      </c>
      <c r="T106" s="167">
        <f>S106*H106</f>
        <v>0</v>
      </c>
      <c r="AR106" s="17" t="s">
        <v>116</v>
      </c>
      <c r="AT106" s="17" t="s">
        <v>168</v>
      </c>
      <c r="AU106" s="17" t="s">
        <v>61</v>
      </c>
      <c r="AY106" s="17" t="s">
        <v>111</v>
      </c>
      <c r="BE106" s="168">
        <f>IF(N106="základní",J106,0)</f>
        <v>0</v>
      </c>
      <c r="BF106" s="168">
        <f>IF(N106="snížená",J106,0)</f>
        <v>0</v>
      </c>
      <c r="BG106" s="168">
        <f>IF(N106="zákl. přenesená",J106,0)</f>
        <v>0</v>
      </c>
      <c r="BH106" s="168">
        <f>IF(N106="sníž. přenesená",J106,0)</f>
        <v>0</v>
      </c>
      <c r="BI106" s="168">
        <f>IF(N106="nulová",J106,0)</f>
        <v>0</v>
      </c>
      <c r="BJ106" s="17" t="s">
        <v>59</v>
      </c>
      <c r="BK106" s="168">
        <f>ROUND(I106*H106,2)</f>
        <v>0</v>
      </c>
      <c r="BL106" s="17" t="s">
        <v>76</v>
      </c>
      <c r="BM106" s="17" t="s">
        <v>483</v>
      </c>
    </row>
    <row r="107" spans="2:65" s="1" customFormat="1" ht="16.5" customHeight="1">
      <c r="B107" s="29"/>
      <c r="C107" s="172" t="s">
        <v>141</v>
      </c>
      <c r="D107" s="172" t="s">
        <v>168</v>
      </c>
      <c r="E107" s="173" t="s">
        <v>484</v>
      </c>
      <c r="F107" s="174" t="s">
        <v>485</v>
      </c>
      <c r="G107" s="175" t="s">
        <v>450</v>
      </c>
      <c r="H107" s="176">
        <v>5</v>
      </c>
      <c r="I107" s="177"/>
      <c r="J107" s="178">
        <f>ROUND(I107*H107,2)</f>
        <v>0</v>
      </c>
      <c r="K107" s="174" t="s">
        <v>22</v>
      </c>
      <c r="L107" s="179"/>
      <c r="M107" s="180" t="s">
        <v>22</v>
      </c>
      <c r="N107" s="181" t="s">
        <v>30</v>
      </c>
      <c r="O107" s="30"/>
      <c r="P107" s="166">
        <f>O107*H107</f>
        <v>0</v>
      </c>
      <c r="Q107" s="166">
        <v>0</v>
      </c>
      <c r="R107" s="166">
        <f>Q107*H107</f>
        <v>0</v>
      </c>
      <c r="S107" s="166">
        <v>0</v>
      </c>
      <c r="T107" s="167">
        <f>S107*H107</f>
        <v>0</v>
      </c>
      <c r="AR107" s="17" t="s">
        <v>116</v>
      </c>
      <c r="AT107" s="17" t="s">
        <v>168</v>
      </c>
      <c r="AU107" s="17" t="s">
        <v>61</v>
      </c>
      <c r="AY107" s="17" t="s">
        <v>111</v>
      </c>
      <c r="BE107" s="168">
        <f>IF(N107="základní",J107,0)</f>
        <v>0</v>
      </c>
      <c r="BF107" s="168">
        <f>IF(N107="snížená",J107,0)</f>
        <v>0</v>
      </c>
      <c r="BG107" s="168">
        <f>IF(N107="zákl. přenesená",J107,0)</f>
        <v>0</v>
      </c>
      <c r="BH107" s="168">
        <f>IF(N107="sníž. přenesená",J107,0)</f>
        <v>0</v>
      </c>
      <c r="BI107" s="168">
        <f>IF(N107="nulová",J107,0)</f>
        <v>0</v>
      </c>
      <c r="BJ107" s="17" t="s">
        <v>59</v>
      </c>
      <c r="BK107" s="168">
        <f>ROUND(I107*H107,2)</f>
        <v>0</v>
      </c>
      <c r="BL107" s="17" t="s">
        <v>76</v>
      </c>
      <c r="BM107" s="17" t="s">
        <v>486</v>
      </c>
    </row>
    <row r="108" spans="2:63" s="8" customFormat="1" ht="36.75" customHeight="1">
      <c r="B108" s="141"/>
      <c r="C108" s="142"/>
      <c r="D108" s="143" t="s">
        <v>51</v>
      </c>
      <c r="E108" s="144" t="s">
        <v>76</v>
      </c>
      <c r="F108" s="144" t="s">
        <v>487</v>
      </c>
      <c r="G108" s="142"/>
      <c r="H108" s="142"/>
      <c r="I108" s="145"/>
      <c r="J108" s="146">
        <f>BK108</f>
        <v>0</v>
      </c>
      <c r="K108" s="142"/>
      <c r="L108" s="147"/>
      <c r="M108" s="148"/>
      <c r="N108" s="149"/>
      <c r="O108" s="149"/>
      <c r="P108" s="150">
        <f>SUM(P109:P124)</f>
        <v>0</v>
      </c>
      <c r="Q108" s="149"/>
      <c r="R108" s="150">
        <f>SUM(R109:R124)</f>
        <v>0.3</v>
      </c>
      <c r="S108" s="149"/>
      <c r="T108" s="151">
        <f>SUM(T109:T124)</f>
        <v>0</v>
      </c>
      <c r="AR108" s="152" t="s">
        <v>59</v>
      </c>
      <c r="AT108" s="153" t="s">
        <v>51</v>
      </c>
      <c r="AU108" s="153" t="s">
        <v>52</v>
      </c>
      <c r="AY108" s="152" t="s">
        <v>111</v>
      </c>
      <c r="BK108" s="154">
        <f>SUM(BK109:BK124)</f>
        <v>0</v>
      </c>
    </row>
    <row r="109" spans="2:65" s="1" customFormat="1" ht="38.25" customHeight="1">
      <c r="B109" s="29"/>
      <c r="C109" s="157" t="s">
        <v>142</v>
      </c>
      <c r="D109" s="157" t="s">
        <v>112</v>
      </c>
      <c r="E109" s="158" t="s">
        <v>488</v>
      </c>
      <c r="F109" s="159" t="s">
        <v>489</v>
      </c>
      <c r="G109" s="160" t="s">
        <v>393</v>
      </c>
      <c r="H109" s="161">
        <v>1</v>
      </c>
      <c r="I109" s="162"/>
      <c r="J109" s="163">
        <f aca="true" t="shared" si="10" ref="J109:J121">ROUND(I109*H109,2)</f>
        <v>0</v>
      </c>
      <c r="K109" s="159" t="s">
        <v>22</v>
      </c>
      <c r="L109" s="37"/>
      <c r="M109" s="164" t="s">
        <v>22</v>
      </c>
      <c r="N109" s="165" t="s">
        <v>30</v>
      </c>
      <c r="O109" s="30"/>
      <c r="P109" s="166">
        <f aca="true" t="shared" si="11" ref="P109:P121">O109*H109</f>
        <v>0</v>
      </c>
      <c r="Q109" s="166">
        <v>0</v>
      </c>
      <c r="R109" s="166">
        <f aca="true" t="shared" si="12" ref="R109:R121">Q109*H109</f>
        <v>0</v>
      </c>
      <c r="S109" s="166">
        <v>0</v>
      </c>
      <c r="T109" s="167">
        <f aca="true" t="shared" si="13" ref="T109:T121">S109*H109</f>
        <v>0</v>
      </c>
      <c r="AR109" s="17" t="s">
        <v>76</v>
      </c>
      <c r="AT109" s="17" t="s">
        <v>112</v>
      </c>
      <c r="AU109" s="17" t="s">
        <v>59</v>
      </c>
      <c r="AY109" s="17" t="s">
        <v>111</v>
      </c>
      <c r="BE109" s="168">
        <f aca="true" t="shared" si="14" ref="BE109:BE121">IF(N109="základní",J109,0)</f>
        <v>0</v>
      </c>
      <c r="BF109" s="168">
        <f aca="true" t="shared" si="15" ref="BF109:BF121">IF(N109="snížená",J109,0)</f>
        <v>0</v>
      </c>
      <c r="BG109" s="168">
        <f aca="true" t="shared" si="16" ref="BG109:BG121">IF(N109="zákl. přenesená",J109,0)</f>
        <v>0</v>
      </c>
      <c r="BH109" s="168">
        <f aca="true" t="shared" si="17" ref="BH109:BH121">IF(N109="sníž. přenesená",J109,0)</f>
        <v>0</v>
      </c>
      <c r="BI109" s="168">
        <f aca="true" t="shared" si="18" ref="BI109:BI121">IF(N109="nulová",J109,0)</f>
        <v>0</v>
      </c>
      <c r="BJ109" s="17" t="s">
        <v>59</v>
      </c>
      <c r="BK109" s="168">
        <f aca="true" t="shared" si="19" ref="BK109:BK121">ROUND(I109*H109,2)</f>
        <v>0</v>
      </c>
      <c r="BL109" s="17" t="s">
        <v>76</v>
      </c>
      <c r="BM109" s="17" t="s">
        <v>490</v>
      </c>
    </row>
    <row r="110" spans="2:65" s="1" customFormat="1" ht="38.25" customHeight="1">
      <c r="B110" s="29"/>
      <c r="C110" s="157" t="s">
        <v>143</v>
      </c>
      <c r="D110" s="157" t="s">
        <v>112</v>
      </c>
      <c r="E110" s="158" t="s">
        <v>491</v>
      </c>
      <c r="F110" s="159" t="s">
        <v>492</v>
      </c>
      <c r="G110" s="160" t="s">
        <v>393</v>
      </c>
      <c r="H110" s="161">
        <v>1</v>
      </c>
      <c r="I110" s="162"/>
      <c r="J110" s="163">
        <f t="shared" si="10"/>
        <v>0</v>
      </c>
      <c r="K110" s="159" t="s">
        <v>22</v>
      </c>
      <c r="L110" s="37"/>
      <c r="M110" s="164" t="s">
        <v>22</v>
      </c>
      <c r="N110" s="165" t="s">
        <v>30</v>
      </c>
      <c r="O110" s="30"/>
      <c r="P110" s="166">
        <f t="shared" si="11"/>
        <v>0</v>
      </c>
      <c r="Q110" s="166">
        <v>0</v>
      </c>
      <c r="R110" s="166">
        <f t="shared" si="12"/>
        <v>0</v>
      </c>
      <c r="S110" s="166">
        <v>0</v>
      </c>
      <c r="T110" s="167">
        <f t="shared" si="13"/>
        <v>0</v>
      </c>
      <c r="AR110" s="17" t="s">
        <v>76</v>
      </c>
      <c r="AT110" s="17" t="s">
        <v>112</v>
      </c>
      <c r="AU110" s="17" t="s">
        <v>59</v>
      </c>
      <c r="AY110" s="17" t="s">
        <v>111</v>
      </c>
      <c r="BE110" s="168">
        <f t="shared" si="14"/>
        <v>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17" t="s">
        <v>59</v>
      </c>
      <c r="BK110" s="168">
        <f t="shared" si="19"/>
        <v>0</v>
      </c>
      <c r="BL110" s="17" t="s">
        <v>76</v>
      </c>
      <c r="BM110" s="17" t="s">
        <v>493</v>
      </c>
    </row>
    <row r="111" spans="2:65" s="1" customFormat="1" ht="25.5" customHeight="1">
      <c r="B111" s="29"/>
      <c r="C111" s="157" t="s">
        <v>144</v>
      </c>
      <c r="D111" s="157" t="s">
        <v>112</v>
      </c>
      <c r="E111" s="158" t="s">
        <v>494</v>
      </c>
      <c r="F111" s="159" t="s">
        <v>495</v>
      </c>
      <c r="G111" s="160" t="s">
        <v>393</v>
      </c>
      <c r="H111" s="161">
        <v>1</v>
      </c>
      <c r="I111" s="162"/>
      <c r="J111" s="163">
        <f t="shared" si="10"/>
        <v>0</v>
      </c>
      <c r="K111" s="159" t="s">
        <v>22</v>
      </c>
      <c r="L111" s="37"/>
      <c r="M111" s="164" t="s">
        <v>22</v>
      </c>
      <c r="N111" s="165" t="s">
        <v>30</v>
      </c>
      <c r="O111" s="30"/>
      <c r="P111" s="166">
        <f t="shared" si="11"/>
        <v>0</v>
      </c>
      <c r="Q111" s="166">
        <v>0</v>
      </c>
      <c r="R111" s="166">
        <f t="shared" si="12"/>
        <v>0</v>
      </c>
      <c r="S111" s="166">
        <v>0</v>
      </c>
      <c r="T111" s="167">
        <f t="shared" si="13"/>
        <v>0</v>
      </c>
      <c r="AR111" s="17" t="s">
        <v>76</v>
      </c>
      <c r="AT111" s="17" t="s">
        <v>112</v>
      </c>
      <c r="AU111" s="17" t="s">
        <v>59</v>
      </c>
      <c r="AY111" s="17" t="s">
        <v>111</v>
      </c>
      <c r="BE111" s="168">
        <f t="shared" si="14"/>
        <v>0</v>
      </c>
      <c r="BF111" s="168">
        <f t="shared" si="15"/>
        <v>0</v>
      </c>
      <c r="BG111" s="168">
        <f t="shared" si="16"/>
        <v>0</v>
      </c>
      <c r="BH111" s="168">
        <f t="shared" si="17"/>
        <v>0</v>
      </c>
      <c r="BI111" s="168">
        <f t="shared" si="18"/>
        <v>0</v>
      </c>
      <c r="BJ111" s="17" t="s">
        <v>59</v>
      </c>
      <c r="BK111" s="168">
        <f t="shared" si="19"/>
        <v>0</v>
      </c>
      <c r="BL111" s="17" t="s">
        <v>76</v>
      </c>
      <c r="BM111" s="17" t="s">
        <v>496</v>
      </c>
    </row>
    <row r="112" spans="2:65" s="1" customFormat="1" ht="16.5" customHeight="1">
      <c r="B112" s="29"/>
      <c r="C112" s="157" t="s">
        <v>145</v>
      </c>
      <c r="D112" s="157" t="s">
        <v>112</v>
      </c>
      <c r="E112" s="158" t="s">
        <v>497</v>
      </c>
      <c r="F112" s="159" t="s">
        <v>498</v>
      </c>
      <c r="G112" s="160" t="s">
        <v>393</v>
      </c>
      <c r="H112" s="161">
        <v>1</v>
      </c>
      <c r="I112" s="162"/>
      <c r="J112" s="163">
        <f t="shared" si="10"/>
        <v>0</v>
      </c>
      <c r="K112" s="159" t="s">
        <v>22</v>
      </c>
      <c r="L112" s="37"/>
      <c r="M112" s="164" t="s">
        <v>22</v>
      </c>
      <c r="N112" s="165" t="s">
        <v>30</v>
      </c>
      <c r="O112" s="30"/>
      <c r="P112" s="166">
        <f t="shared" si="11"/>
        <v>0</v>
      </c>
      <c r="Q112" s="166">
        <v>0</v>
      </c>
      <c r="R112" s="166">
        <f t="shared" si="12"/>
        <v>0</v>
      </c>
      <c r="S112" s="166">
        <v>0</v>
      </c>
      <c r="T112" s="167">
        <f t="shared" si="13"/>
        <v>0</v>
      </c>
      <c r="AR112" s="17" t="s">
        <v>76</v>
      </c>
      <c r="AT112" s="17" t="s">
        <v>112</v>
      </c>
      <c r="AU112" s="17" t="s">
        <v>59</v>
      </c>
      <c r="AY112" s="17" t="s">
        <v>111</v>
      </c>
      <c r="BE112" s="168">
        <f t="shared" si="14"/>
        <v>0</v>
      </c>
      <c r="BF112" s="168">
        <f t="shared" si="15"/>
        <v>0</v>
      </c>
      <c r="BG112" s="168">
        <f t="shared" si="16"/>
        <v>0</v>
      </c>
      <c r="BH112" s="168">
        <f t="shared" si="17"/>
        <v>0</v>
      </c>
      <c r="BI112" s="168">
        <f t="shared" si="18"/>
        <v>0</v>
      </c>
      <c r="BJ112" s="17" t="s">
        <v>59</v>
      </c>
      <c r="BK112" s="168">
        <f t="shared" si="19"/>
        <v>0</v>
      </c>
      <c r="BL112" s="17" t="s">
        <v>76</v>
      </c>
      <c r="BM112" s="17" t="s">
        <v>499</v>
      </c>
    </row>
    <row r="113" spans="2:65" s="1" customFormat="1" ht="16.5" customHeight="1">
      <c r="B113" s="29"/>
      <c r="C113" s="157" t="s">
        <v>146</v>
      </c>
      <c r="D113" s="157" t="s">
        <v>112</v>
      </c>
      <c r="E113" s="158" t="s">
        <v>500</v>
      </c>
      <c r="F113" s="159" t="s">
        <v>501</v>
      </c>
      <c r="G113" s="160" t="s">
        <v>393</v>
      </c>
      <c r="H113" s="161">
        <v>1</v>
      </c>
      <c r="I113" s="162"/>
      <c r="J113" s="163">
        <f t="shared" si="10"/>
        <v>0</v>
      </c>
      <c r="K113" s="159" t="s">
        <v>22</v>
      </c>
      <c r="L113" s="37"/>
      <c r="M113" s="164" t="s">
        <v>22</v>
      </c>
      <c r="N113" s="165" t="s">
        <v>30</v>
      </c>
      <c r="O113" s="30"/>
      <c r="P113" s="166">
        <f t="shared" si="11"/>
        <v>0</v>
      </c>
      <c r="Q113" s="166">
        <v>0</v>
      </c>
      <c r="R113" s="166">
        <f t="shared" si="12"/>
        <v>0</v>
      </c>
      <c r="S113" s="166">
        <v>0</v>
      </c>
      <c r="T113" s="167">
        <f t="shared" si="13"/>
        <v>0</v>
      </c>
      <c r="AR113" s="17" t="s">
        <v>76</v>
      </c>
      <c r="AT113" s="17" t="s">
        <v>112</v>
      </c>
      <c r="AU113" s="17" t="s">
        <v>59</v>
      </c>
      <c r="AY113" s="17" t="s">
        <v>111</v>
      </c>
      <c r="BE113" s="168">
        <f t="shared" si="14"/>
        <v>0</v>
      </c>
      <c r="BF113" s="168">
        <f t="shared" si="15"/>
        <v>0</v>
      </c>
      <c r="BG113" s="168">
        <f t="shared" si="16"/>
        <v>0</v>
      </c>
      <c r="BH113" s="168">
        <f t="shared" si="17"/>
        <v>0</v>
      </c>
      <c r="BI113" s="168">
        <f t="shared" si="18"/>
        <v>0</v>
      </c>
      <c r="BJ113" s="17" t="s">
        <v>59</v>
      </c>
      <c r="BK113" s="168">
        <f t="shared" si="19"/>
        <v>0</v>
      </c>
      <c r="BL113" s="17" t="s">
        <v>76</v>
      </c>
      <c r="BM113" s="17" t="s">
        <v>502</v>
      </c>
    </row>
    <row r="114" spans="2:65" s="1" customFormat="1" ht="25.5" customHeight="1">
      <c r="B114" s="29"/>
      <c r="C114" s="157" t="s">
        <v>147</v>
      </c>
      <c r="D114" s="157" t="s">
        <v>112</v>
      </c>
      <c r="E114" s="158" t="s">
        <v>503</v>
      </c>
      <c r="F114" s="159" t="s">
        <v>504</v>
      </c>
      <c r="G114" s="160" t="s">
        <v>393</v>
      </c>
      <c r="H114" s="161">
        <v>1</v>
      </c>
      <c r="I114" s="162"/>
      <c r="J114" s="163">
        <f t="shared" si="10"/>
        <v>0</v>
      </c>
      <c r="K114" s="159" t="s">
        <v>22</v>
      </c>
      <c r="L114" s="37"/>
      <c r="M114" s="164" t="s">
        <v>22</v>
      </c>
      <c r="N114" s="165" t="s">
        <v>30</v>
      </c>
      <c r="O114" s="30"/>
      <c r="P114" s="166">
        <f t="shared" si="11"/>
        <v>0</v>
      </c>
      <c r="Q114" s="166">
        <v>0</v>
      </c>
      <c r="R114" s="166">
        <f t="shared" si="12"/>
        <v>0</v>
      </c>
      <c r="S114" s="166">
        <v>0</v>
      </c>
      <c r="T114" s="167">
        <f t="shared" si="13"/>
        <v>0</v>
      </c>
      <c r="AR114" s="17" t="s">
        <v>76</v>
      </c>
      <c r="AT114" s="17" t="s">
        <v>112</v>
      </c>
      <c r="AU114" s="17" t="s">
        <v>59</v>
      </c>
      <c r="AY114" s="17" t="s">
        <v>111</v>
      </c>
      <c r="BE114" s="168">
        <f t="shared" si="14"/>
        <v>0</v>
      </c>
      <c r="BF114" s="168">
        <f t="shared" si="15"/>
        <v>0</v>
      </c>
      <c r="BG114" s="168">
        <f t="shared" si="16"/>
        <v>0</v>
      </c>
      <c r="BH114" s="168">
        <f t="shared" si="17"/>
        <v>0</v>
      </c>
      <c r="BI114" s="168">
        <f t="shared" si="18"/>
        <v>0</v>
      </c>
      <c r="BJ114" s="17" t="s">
        <v>59</v>
      </c>
      <c r="BK114" s="168">
        <f t="shared" si="19"/>
        <v>0</v>
      </c>
      <c r="BL114" s="17" t="s">
        <v>76</v>
      </c>
      <c r="BM114" s="17" t="s">
        <v>505</v>
      </c>
    </row>
    <row r="115" spans="2:65" s="1" customFormat="1" ht="16.5" customHeight="1">
      <c r="B115" s="29"/>
      <c r="C115" s="157" t="s">
        <v>148</v>
      </c>
      <c r="D115" s="157" t="s">
        <v>112</v>
      </c>
      <c r="E115" s="158" t="s">
        <v>506</v>
      </c>
      <c r="F115" s="159" t="s">
        <v>507</v>
      </c>
      <c r="G115" s="160" t="s">
        <v>393</v>
      </c>
      <c r="H115" s="161">
        <v>1</v>
      </c>
      <c r="I115" s="162"/>
      <c r="J115" s="163">
        <f t="shared" si="10"/>
        <v>0</v>
      </c>
      <c r="K115" s="159" t="s">
        <v>22</v>
      </c>
      <c r="L115" s="37"/>
      <c r="M115" s="164" t="s">
        <v>22</v>
      </c>
      <c r="N115" s="165" t="s">
        <v>30</v>
      </c>
      <c r="O115" s="30"/>
      <c r="P115" s="166">
        <f t="shared" si="11"/>
        <v>0</v>
      </c>
      <c r="Q115" s="166">
        <v>0</v>
      </c>
      <c r="R115" s="166">
        <f t="shared" si="12"/>
        <v>0</v>
      </c>
      <c r="S115" s="166">
        <v>0</v>
      </c>
      <c r="T115" s="167">
        <f t="shared" si="13"/>
        <v>0</v>
      </c>
      <c r="AR115" s="17" t="s">
        <v>76</v>
      </c>
      <c r="AT115" s="17" t="s">
        <v>112</v>
      </c>
      <c r="AU115" s="17" t="s">
        <v>59</v>
      </c>
      <c r="AY115" s="17" t="s">
        <v>111</v>
      </c>
      <c r="BE115" s="168">
        <f t="shared" si="14"/>
        <v>0</v>
      </c>
      <c r="BF115" s="168">
        <f t="shared" si="15"/>
        <v>0</v>
      </c>
      <c r="BG115" s="168">
        <f t="shared" si="16"/>
        <v>0</v>
      </c>
      <c r="BH115" s="168">
        <f t="shared" si="17"/>
        <v>0</v>
      </c>
      <c r="BI115" s="168">
        <f t="shared" si="18"/>
        <v>0</v>
      </c>
      <c r="BJ115" s="17" t="s">
        <v>59</v>
      </c>
      <c r="BK115" s="168">
        <f t="shared" si="19"/>
        <v>0</v>
      </c>
      <c r="BL115" s="17" t="s">
        <v>76</v>
      </c>
      <c r="BM115" s="17" t="s">
        <v>508</v>
      </c>
    </row>
    <row r="116" spans="2:65" s="1" customFormat="1" ht="25.5" customHeight="1">
      <c r="B116" s="29"/>
      <c r="C116" s="157" t="s">
        <v>149</v>
      </c>
      <c r="D116" s="157" t="s">
        <v>112</v>
      </c>
      <c r="E116" s="158" t="s">
        <v>509</v>
      </c>
      <c r="F116" s="159" t="s">
        <v>510</v>
      </c>
      <c r="G116" s="160" t="s">
        <v>393</v>
      </c>
      <c r="H116" s="161">
        <v>1</v>
      </c>
      <c r="I116" s="162"/>
      <c r="J116" s="163">
        <f t="shared" si="10"/>
        <v>0</v>
      </c>
      <c r="K116" s="159" t="s">
        <v>22</v>
      </c>
      <c r="L116" s="37"/>
      <c r="M116" s="164" t="s">
        <v>22</v>
      </c>
      <c r="N116" s="165" t="s">
        <v>30</v>
      </c>
      <c r="O116" s="30"/>
      <c r="P116" s="166">
        <f t="shared" si="11"/>
        <v>0</v>
      </c>
      <c r="Q116" s="166">
        <v>0</v>
      </c>
      <c r="R116" s="166">
        <f t="shared" si="12"/>
        <v>0</v>
      </c>
      <c r="S116" s="166">
        <v>0</v>
      </c>
      <c r="T116" s="167">
        <f t="shared" si="13"/>
        <v>0</v>
      </c>
      <c r="AR116" s="17" t="s">
        <v>76</v>
      </c>
      <c r="AT116" s="17" t="s">
        <v>112</v>
      </c>
      <c r="AU116" s="17" t="s">
        <v>59</v>
      </c>
      <c r="AY116" s="17" t="s">
        <v>111</v>
      </c>
      <c r="BE116" s="168">
        <f t="shared" si="14"/>
        <v>0</v>
      </c>
      <c r="BF116" s="168">
        <f t="shared" si="15"/>
        <v>0</v>
      </c>
      <c r="BG116" s="168">
        <f t="shared" si="16"/>
        <v>0</v>
      </c>
      <c r="BH116" s="168">
        <f t="shared" si="17"/>
        <v>0</v>
      </c>
      <c r="BI116" s="168">
        <f t="shared" si="18"/>
        <v>0</v>
      </c>
      <c r="BJ116" s="17" t="s">
        <v>59</v>
      </c>
      <c r="BK116" s="168">
        <f t="shared" si="19"/>
        <v>0</v>
      </c>
      <c r="BL116" s="17" t="s">
        <v>76</v>
      </c>
      <c r="BM116" s="17" t="s">
        <v>511</v>
      </c>
    </row>
    <row r="117" spans="2:65" s="1" customFormat="1" ht="16.5" customHeight="1">
      <c r="B117" s="29"/>
      <c r="C117" s="157" t="s">
        <v>150</v>
      </c>
      <c r="D117" s="157" t="s">
        <v>112</v>
      </c>
      <c r="E117" s="158" t="s">
        <v>512</v>
      </c>
      <c r="F117" s="159" t="s">
        <v>513</v>
      </c>
      <c r="G117" s="160" t="s">
        <v>393</v>
      </c>
      <c r="H117" s="161">
        <v>1</v>
      </c>
      <c r="I117" s="162"/>
      <c r="J117" s="163">
        <f t="shared" si="10"/>
        <v>0</v>
      </c>
      <c r="K117" s="159" t="s">
        <v>22</v>
      </c>
      <c r="L117" s="37"/>
      <c r="M117" s="164" t="s">
        <v>22</v>
      </c>
      <c r="N117" s="165" t="s">
        <v>30</v>
      </c>
      <c r="O117" s="30"/>
      <c r="P117" s="166">
        <f t="shared" si="11"/>
        <v>0</v>
      </c>
      <c r="Q117" s="166">
        <v>0</v>
      </c>
      <c r="R117" s="166">
        <f t="shared" si="12"/>
        <v>0</v>
      </c>
      <c r="S117" s="166">
        <v>0</v>
      </c>
      <c r="T117" s="167">
        <f t="shared" si="13"/>
        <v>0</v>
      </c>
      <c r="AR117" s="17" t="s">
        <v>76</v>
      </c>
      <c r="AT117" s="17" t="s">
        <v>112</v>
      </c>
      <c r="AU117" s="17" t="s">
        <v>59</v>
      </c>
      <c r="AY117" s="17" t="s">
        <v>111</v>
      </c>
      <c r="BE117" s="168">
        <f t="shared" si="14"/>
        <v>0</v>
      </c>
      <c r="BF117" s="168">
        <f t="shared" si="15"/>
        <v>0</v>
      </c>
      <c r="BG117" s="168">
        <f t="shared" si="16"/>
        <v>0</v>
      </c>
      <c r="BH117" s="168">
        <f t="shared" si="17"/>
        <v>0</v>
      </c>
      <c r="BI117" s="168">
        <f t="shared" si="18"/>
        <v>0</v>
      </c>
      <c r="BJ117" s="17" t="s">
        <v>59</v>
      </c>
      <c r="BK117" s="168">
        <f t="shared" si="19"/>
        <v>0</v>
      </c>
      <c r="BL117" s="17" t="s">
        <v>76</v>
      </c>
      <c r="BM117" s="17" t="s">
        <v>514</v>
      </c>
    </row>
    <row r="118" spans="2:65" s="1" customFormat="1" ht="16.5" customHeight="1">
      <c r="B118" s="29"/>
      <c r="C118" s="157" t="s">
        <v>151</v>
      </c>
      <c r="D118" s="157" t="s">
        <v>112</v>
      </c>
      <c r="E118" s="158" t="s">
        <v>515</v>
      </c>
      <c r="F118" s="159" t="s">
        <v>516</v>
      </c>
      <c r="G118" s="160" t="s">
        <v>393</v>
      </c>
      <c r="H118" s="161">
        <v>1</v>
      </c>
      <c r="I118" s="162"/>
      <c r="J118" s="163">
        <f t="shared" si="10"/>
        <v>0</v>
      </c>
      <c r="K118" s="159" t="s">
        <v>22</v>
      </c>
      <c r="L118" s="37"/>
      <c r="M118" s="164" t="s">
        <v>22</v>
      </c>
      <c r="N118" s="165" t="s">
        <v>30</v>
      </c>
      <c r="O118" s="30"/>
      <c r="P118" s="166">
        <f t="shared" si="11"/>
        <v>0</v>
      </c>
      <c r="Q118" s="166">
        <v>0</v>
      </c>
      <c r="R118" s="166">
        <f t="shared" si="12"/>
        <v>0</v>
      </c>
      <c r="S118" s="166">
        <v>0</v>
      </c>
      <c r="T118" s="167">
        <f t="shared" si="13"/>
        <v>0</v>
      </c>
      <c r="AR118" s="17" t="s">
        <v>76</v>
      </c>
      <c r="AT118" s="17" t="s">
        <v>112</v>
      </c>
      <c r="AU118" s="17" t="s">
        <v>59</v>
      </c>
      <c r="AY118" s="17" t="s">
        <v>111</v>
      </c>
      <c r="BE118" s="168">
        <f t="shared" si="14"/>
        <v>0</v>
      </c>
      <c r="BF118" s="168">
        <f t="shared" si="15"/>
        <v>0</v>
      </c>
      <c r="BG118" s="168">
        <f t="shared" si="16"/>
        <v>0</v>
      </c>
      <c r="BH118" s="168">
        <f t="shared" si="17"/>
        <v>0</v>
      </c>
      <c r="BI118" s="168">
        <f t="shared" si="18"/>
        <v>0</v>
      </c>
      <c r="BJ118" s="17" t="s">
        <v>59</v>
      </c>
      <c r="BK118" s="168">
        <f t="shared" si="19"/>
        <v>0</v>
      </c>
      <c r="BL118" s="17" t="s">
        <v>76</v>
      </c>
      <c r="BM118" s="17" t="s">
        <v>517</v>
      </c>
    </row>
    <row r="119" spans="2:65" s="1" customFormat="1" ht="16.5" customHeight="1">
      <c r="B119" s="29"/>
      <c r="C119" s="157" t="s">
        <v>152</v>
      </c>
      <c r="D119" s="157" t="s">
        <v>112</v>
      </c>
      <c r="E119" s="158" t="s">
        <v>518</v>
      </c>
      <c r="F119" s="159" t="s">
        <v>519</v>
      </c>
      <c r="G119" s="160" t="s">
        <v>393</v>
      </c>
      <c r="H119" s="161">
        <v>1</v>
      </c>
      <c r="I119" s="162"/>
      <c r="J119" s="163">
        <f t="shared" si="10"/>
        <v>0</v>
      </c>
      <c r="K119" s="159" t="s">
        <v>22</v>
      </c>
      <c r="L119" s="37"/>
      <c r="M119" s="164" t="s">
        <v>22</v>
      </c>
      <c r="N119" s="165" t="s">
        <v>30</v>
      </c>
      <c r="O119" s="30"/>
      <c r="P119" s="166">
        <f t="shared" si="11"/>
        <v>0</v>
      </c>
      <c r="Q119" s="166">
        <v>0</v>
      </c>
      <c r="R119" s="166">
        <f t="shared" si="12"/>
        <v>0</v>
      </c>
      <c r="S119" s="166">
        <v>0</v>
      </c>
      <c r="T119" s="167">
        <f t="shared" si="13"/>
        <v>0</v>
      </c>
      <c r="AR119" s="17" t="s">
        <v>76</v>
      </c>
      <c r="AT119" s="17" t="s">
        <v>112</v>
      </c>
      <c r="AU119" s="17" t="s">
        <v>59</v>
      </c>
      <c r="AY119" s="17" t="s">
        <v>111</v>
      </c>
      <c r="BE119" s="168">
        <f t="shared" si="14"/>
        <v>0</v>
      </c>
      <c r="BF119" s="168">
        <f t="shared" si="15"/>
        <v>0</v>
      </c>
      <c r="BG119" s="168">
        <f t="shared" si="16"/>
        <v>0</v>
      </c>
      <c r="BH119" s="168">
        <f t="shared" si="17"/>
        <v>0</v>
      </c>
      <c r="BI119" s="168">
        <f t="shared" si="18"/>
        <v>0</v>
      </c>
      <c r="BJ119" s="17" t="s">
        <v>59</v>
      </c>
      <c r="BK119" s="168">
        <f t="shared" si="19"/>
        <v>0</v>
      </c>
      <c r="BL119" s="17" t="s">
        <v>76</v>
      </c>
      <c r="BM119" s="17" t="s">
        <v>520</v>
      </c>
    </row>
    <row r="120" spans="2:65" s="1" customFormat="1" ht="16.5" customHeight="1">
      <c r="B120" s="29"/>
      <c r="C120" s="157" t="s">
        <v>153</v>
      </c>
      <c r="D120" s="157" t="s">
        <v>112</v>
      </c>
      <c r="E120" s="158" t="s">
        <v>521</v>
      </c>
      <c r="F120" s="159" t="s">
        <v>522</v>
      </c>
      <c r="G120" s="160" t="s">
        <v>393</v>
      </c>
      <c r="H120" s="161">
        <v>1</v>
      </c>
      <c r="I120" s="162"/>
      <c r="J120" s="163">
        <f t="shared" si="10"/>
        <v>0</v>
      </c>
      <c r="K120" s="159" t="s">
        <v>22</v>
      </c>
      <c r="L120" s="37"/>
      <c r="M120" s="164" t="s">
        <v>22</v>
      </c>
      <c r="N120" s="165" t="s">
        <v>30</v>
      </c>
      <c r="O120" s="30"/>
      <c r="P120" s="166">
        <f t="shared" si="11"/>
        <v>0</v>
      </c>
      <c r="Q120" s="166">
        <v>0</v>
      </c>
      <c r="R120" s="166">
        <f t="shared" si="12"/>
        <v>0</v>
      </c>
      <c r="S120" s="166">
        <v>0</v>
      </c>
      <c r="T120" s="167">
        <f t="shared" si="13"/>
        <v>0</v>
      </c>
      <c r="AR120" s="17" t="s">
        <v>76</v>
      </c>
      <c r="AT120" s="17" t="s">
        <v>112</v>
      </c>
      <c r="AU120" s="17" t="s">
        <v>59</v>
      </c>
      <c r="AY120" s="17" t="s">
        <v>111</v>
      </c>
      <c r="BE120" s="168">
        <f t="shared" si="14"/>
        <v>0</v>
      </c>
      <c r="BF120" s="168">
        <f t="shared" si="15"/>
        <v>0</v>
      </c>
      <c r="BG120" s="168">
        <f t="shared" si="16"/>
        <v>0</v>
      </c>
      <c r="BH120" s="168">
        <f t="shared" si="17"/>
        <v>0</v>
      </c>
      <c r="BI120" s="168">
        <f t="shared" si="18"/>
        <v>0</v>
      </c>
      <c r="BJ120" s="17" t="s">
        <v>59</v>
      </c>
      <c r="BK120" s="168">
        <f t="shared" si="19"/>
        <v>0</v>
      </c>
      <c r="BL120" s="17" t="s">
        <v>76</v>
      </c>
      <c r="BM120" s="17" t="s">
        <v>523</v>
      </c>
    </row>
    <row r="121" spans="2:65" s="1" customFormat="1" ht="38.25" customHeight="1">
      <c r="B121" s="29"/>
      <c r="C121" s="157" t="s">
        <v>154</v>
      </c>
      <c r="D121" s="157" t="s">
        <v>112</v>
      </c>
      <c r="E121" s="158" t="s">
        <v>130</v>
      </c>
      <c r="F121" s="159" t="s">
        <v>131</v>
      </c>
      <c r="G121" s="160" t="s">
        <v>132</v>
      </c>
      <c r="H121" s="161">
        <v>1</v>
      </c>
      <c r="I121" s="162"/>
      <c r="J121" s="163">
        <f t="shared" si="10"/>
        <v>0</v>
      </c>
      <c r="K121" s="159" t="s">
        <v>22</v>
      </c>
      <c r="L121" s="37"/>
      <c r="M121" s="164" t="s">
        <v>22</v>
      </c>
      <c r="N121" s="165" t="s">
        <v>30</v>
      </c>
      <c r="O121" s="30"/>
      <c r="P121" s="166">
        <f t="shared" si="11"/>
        <v>0</v>
      </c>
      <c r="Q121" s="166">
        <v>0.15</v>
      </c>
      <c r="R121" s="166">
        <f t="shared" si="12"/>
        <v>0.15</v>
      </c>
      <c r="S121" s="166">
        <v>0</v>
      </c>
      <c r="T121" s="167">
        <f t="shared" si="13"/>
        <v>0</v>
      </c>
      <c r="AR121" s="17" t="s">
        <v>76</v>
      </c>
      <c r="AT121" s="17" t="s">
        <v>112</v>
      </c>
      <c r="AU121" s="17" t="s">
        <v>59</v>
      </c>
      <c r="AY121" s="17" t="s">
        <v>111</v>
      </c>
      <c r="BE121" s="168">
        <f t="shared" si="14"/>
        <v>0</v>
      </c>
      <c r="BF121" s="168">
        <f t="shared" si="15"/>
        <v>0</v>
      </c>
      <c r="BG121" s="168">
        <f t="shared" si="16"/>
        <v>0</v>
      </c>
      <c r="BH121" s="168">
        <f t="shared" si="17"/>
        <v>0</v>
      </c>
      <c r="BI121" s="168">
        <f t="shared" si="18"/>
        <v>0</v>
      </c>
      <c r="BJ121" s="17" t="s">
        <v>59</v>
      </c>
      <c r="BK121" s="168">
        <f t="shared" si="19"/>
        <v>0</v>
      </c>
      <c r="BL121" s="17" t="s">
        <v>76</v>
      </c>
      <c r="BM121" s="17" t="s">
        <v>524</v>
      </c>
    </row>
    <row r="122" spans="2:47" s="1" customFormat="1" ht="27">
      <c r="B122" s="29"/>
      <c r="C122" s="39"/>
      <c r="D122" s="169" t="s">
        <v>161</v>
      </c>
      <c r="E122" s="39"/>
      <c r="F122" s="170" t="s">
        <v>525</v>
      </c>
      <c r="G122" s="39"/>
      <c r="H122" s="39"/>
      <c r="I122" s="126"/>
      <c r="J122" s="39"/>
      <c r="K122" s="39"/>
      <c r="L122" s="37"/>
      <c r="M122" s="171"/>
      <c r="N122" s="30"/>
      <c r="O122" s="30"/>
      <c r="P122" s="30"/>
      <c r="Q122" s="30"/>
      <c r="R122" s="30"/>
      <c r="S122" s="30"/>
      <c r="T122" s="52"/>
      <c r="AT122" s="17" t="s">
        <v>161</v>
      </c>
      <c r="AU122" s="17" t="s">
        <v>59</v>
      </c>
    </row>
    <row r="123" spans="2:65" s="1" customFormat="1" ht="16.5" customHeight="1">
      <c r="B123" s="29"/>
      <c r="C123" s="157" t="s">
        <v>155</v>
      </c>
      <c r="D123" s="157" t="s">
        <v>112</v>
      </c>
      <c r="E123" s="158" t="s">
        <v>526</v>
      </c>
      <c r="F123" s="159" t="s">
        <v>527</v>
      </c>
      <c r="G123" s="160" t="s">
        <v>132</v>
      </c>
      <c r="H123" s="161">
        <v>1</v>
      </c>
      <c r="I123" s="162"/>
      <c r="J123" s="163">
        <f>ROUND(I123*H123,2)</f>
        <v>0</v>
      </c>
      <c r="K123" s="159" t="s">
        <v>22</v>
      </c>
      <c r="L123" s="37"/>
      <c r="M123" s="164" t="s">
        <v>22</v>
      </c>
      <c r="N123" s="165" t="s">
        <v>30</v>
      </c>
      <c r="O123" s="30"/>
      <c r="P123" s="166">
        <f>O123*H123</f>
        <v>0</v>
      </c>
      <c r="Q123" s="166">
        <v>0.15</v>
      </c>
      <c r="R123" s="166">
        <f>Q123*H123</f>
        <v>0.15</v>
      </c>
      <c r="S123" s="166">
        <v>0</v>
      </c>
      <c r="T123" s="167">
        <f>S123*H123</f>
        <v>0</v>
      </c>
      <c r="AR123" s="17" t="s">
        <v>76</v>
      </c>
      <c r="AT123" s="17" t="s">
        <v>112</v>
      </c>
      <c r="AU123" s="17" t="s">
        <v>59</v>
      </c>
      <c r="AY123" s="17" t="s">
        <v>111</v>
      </c>
      <c r="BE123" s="168">
        <f>IF(N123="základní",J123,0)</f>
        <v>0</v>
      </c>
      <c r="BF123" s="168">
        <f>IF(N123="snížená",J123,0)</f>
        <v>0</v>
      </c>
      <c r="BG123" s="168">
        <f>IF(N123="zákl. přenesená",J123,0)</f>
        <v>0</v>
      </c>
      <c r="BH123" s="168">
        <f>IF(N123="sníž. přenesená",J123,0)</f>
        <v>0</v>
      </c>
      <c r="BI123" s="168">
        <f>IF(N123="nulová",J123,0)</f>
        <v>0</v>
      </c>
      <c r="BJ123" s="17" t="s">
        <v>59</v>
      </c>
      <c r="BK123" s="168">
        <f>ROUND(I123*H123,2)</f>
        <v>0</v>
      </c>
      <c r="BL123" s="17" t="s">
        <v>76</v>
      </c>
      <c r="BM123" s="17" t="s">
        <v>528</v>
      </c>
    </row>
    <row r="124" spans="2:47" s="1" customFormat="1" ht="40.5">
      <c r="B124" s="29"/>
      <c r="C124" s="39"/>
      <c r="D124" s="169" t="s">
        <v>161</v>
      </c>
      <c r="E124" s="39"/>
      <c r="F124" s="170" t="s">
        <v>177</v>
      </c>
      <c r="G124" s="39"/>
      <c r="H124" s="39"/>
      <c r="I124" s="126"/>
      <c r="J124" s="39"/>
      <c r="K124" s="39"/>
      <c r="L124" s="37"/>
      <c r="M124" s="188"/>
      <c r="N124" s="183"/>
      <c r="O124" s="183"/>
      <c r="P124" s="183"/>
      <c r="Q124" s="183"/>
      <c r="R124" s="183"/>
      <c r="S124" s="183"/>
      <c r="T124" s="189"/>
      <c r="AT124" s="17" t="s">
        <v>161</v>
      </c>
      <c r="AU124" s="17" t="s">
        <v>59</v>
      </c>
    </row>
    <row r="125" spans="2:12" s="1" customFormat="1" ht="6.75" customHeight="1">
      <c r="B125" s="32"/>
      <c r="C125" s="33"/>
      <c r="D125" s="33"/>
      <c r="E125" s="33"/>
      <c r="F125" s="33"/>
      <c r="G125" s="33"/>
      <c r="H125" s="33"/>
      <c r="I125" s="102"/>
      <c r="J125" s="33"/>
      <c r="K125" s="33"/>
      <c r="L125" s="37"/>
    </row>
  </sheetData>
  <sheetProtection formatColumns="0" formatRows="0" autoFilter="0"/>
  <autoFilter ref="C69:K124"/>
  <mergeCells count="14">
    <mergeCell ref="E57:H57"/>
    <mergeCell ref="E61:H61"/>
    <mergeCell ref="E59:H59"/>
    <mergeCell ref="E62:H62"/>
    <mergeCell ref="J36:J37"/>
    <mergeCell ref="G1:H1"/>
    <mergeCell ref="E26:H26"/>
    <mergeCell ref="E30:H30"/>
    <mergeCell ref="E28:H28"/>
    <mergeCell ref="E32:H32"/>
    <mergeCell ref="E6:H6"/>
    <mergeCell ref="E10:H10"/>
    <mergeCell ref="E8:H8"/>
    <mergeCell ref="E11:H11"/>
  </mergeCells>
  <hyperlinks>
    <hyperlink ref="F1:G1" location="C2" display="1) Krycí list soupisu"/>
    <hyperlink ref="G1:H1" location="C62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showGridLines="0" zoomScalePageLayoutView="0" workbookViewId="0" topLeftCell="A1">
      <pane ySplit="1" topLeftCell="A62" activePane="bottomLeft" state="frozen"/>
      <selection pane="topLeft" activeCell="A1" sqref="A1"/>
      <selection pane="bottomLeft" activeCell="I73" sqref="I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91"/>
      <c r="C1" s="91"/>
      <c r="D1" s="92" t="s">
        <v>1</v>
      </c>
      <c r="E1" s="91"/>
      <c r="F1" s="93" t="s">
        <v>81</v>
      </c>
      <c r="G1" s="221" t="s">
        <v>82</v>
      </c>
      <c r="H1" s="221"/>
      <c r="I1" s="94"/>
      <c r="J1" s="93" t="s">
        <v>83</v>
      </c>
      <c r="K1" s="92" t="s">
        <v>84</v>
      </c>
      <c r="L1" s="93" t="s">
        <v>85</v>
      </c>
      <c r="M1" s="93"/>
      <c r="N1" s="93"/>
      <c r="O1" s="93"/>
      <c r="P1" s="93"/>
      <c r="Q1" s="93"/>
      <c r="R1" s="93"/>
      <c r="S1" s="93"/>
      <c r="T1" s="9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2:46" ht="6.75" customHeight="1">
      <c r="B2" s="18"/>
      <c r="C2" s="19"/>
      <c r="D2" s="19"/>
      <c r="E2" s="19"/>
      <c r="F2" s="19"/>
      <c r="G2" s="19"/>
      <c r="H2" s="19"/>
      <c r="I2" s="95"/>
      <c r="J2" s="19"/>
      <c r="K2" s="20"/>
      <c r="AT2" s="17" t="s">
        <v>61</v>
      </c>
    </row>
    <row r="3" spans="2:46" ht="36.75" customHeight="1">
      <c r="B3" s="21"/>
      <c r="C3" s="22"/>
      <c r="D3" s="23" t="s">
        <v>87</v>
      </c>
      <c r="E3" s="22"/>
      <c r="F3" s="22"/>
      <c r="G3" s="22"/>
      <c r="H3" s="22"/>
      <c r="I3" s="96"/>
      <c r="J3" s="22"/>
      <c r="K3" s="24"/>
      <c r="M3" s="25" t="s">
        <v>12</v>
      </c>
      <c r="AT3" s="17" t="s">
        <v>6</v>
      </c>
    </row>
    <row r="4" spans="2:11" ht="6.75" customHeight="1">
      <c r="B4" s="21"/>
      <c r="C4" s="22"/>
      <c r="D4" s="22"/>
      <c r="E4" s="22"/>
      <c r="F4" s="22"/>
      <c r="G4" s="22"/>
      <c r="H4" s="22"/>
      <c r="I4" s="96"/>
      <c r="J4" s="22"/>
      <c r="K4" s="24"/>
    </row>
    <row r="5" spans="2:11" ht="15">
      <c r="B5" s="21"/>
      <c r="C5" s="22"/>
      <c r="D5" s="28" t="s">
        <v>14</v>
      </c>
      <c r="E5" s="22"/>
      <c r="F5" s="22"/>
      <c r="G5" s="22"/>
      <c r="H5" s="22"/>
      <c r="I5" s="96"/>
      <c r="J5" s="22"/>
      <c r="K5" s="24"/>
    </row>
    <row r="6" spans="2:11" ht="16.5" customHeight="1">
      <c r="B6" s="21"/>
      <c r="C6" s="22"/>
      <c r="D6" s="22"/>
      <c r="E6" s="222" t="str">
        <f>'Rekapitulace stavby'!K3</f>
        <v>Rekonstrukce stoupaček a sociálních zařízení v zázemí budovy Městské knihovny v Praze</v>
      </c>
      <c r="F6" s="228"/>
      <c r="G6" s="228"/>
      <c r="H6" s="228"/>
      <c r="I6" s="96"/>
      <c r="J6" s="22"/>
      <c r="K6" s="24"/>
    </row>
    <row r="7" spans="2:11" ht="15">
      <c r="B7" s="21"/>
      <c r="C7" s="22"/>
      <c r="D7" s="28" t="s">
        <v>88</v>
      </c>
      <c r="E7" s="22"/>
      <c r="F7" s="22"/>
      <c r="G7" s="22"/>
      <c r="H7" s="22"/>
      <c r="I7" s="96"/>
      <c r="J7" s="22"/>
      <c r="K7" s="24"/>
    </row>
    <row r="8" spans="2:11" ht="16.5" customHeight="1">
      <c r="B8" s="21"/>
      <c r="C8" s="22"/>
      <c r="D8" s="22"/>
      <c r="E8" s="222" t="s">
        <v>529</v>
      </c>
      <c r="F8" s="192"/>
      <c r="G8" s="192"/>
      <c r="H8" s="192"/>
      <c r="I8" s="96"/>
      <c r="J8" s="22"/>
      <c r="K8" s="24"/>
    </row>
    <row r="9" spans="2:11" ht="15">
      <c r="B9" s="21"/>
      <c r="C9" s="22"/>
      <c r="D9" s="28" t="s">
        <v>90</v>
      </c>
      <c r="E9" s="22"/>
      <c r="F9" s="22"/>
      <c r="G9" s="22"/>
      <c r="H9" s="22"/>
      <c r="I9" s="96"/>
      <c r="J9" s="22"/>
      <c r="K9" s="24"/>
    </row>
    <row r="10" spans="2:11" s="1" customFormat="1" ht="16.5" customHeight="1">
      <c r="B10" s="29"/>
      <c r="C10" s="30"/>
      <c r="D10" s="30"/>
      <c r="E10" s="206" t="s">
        <v>530</v>
      </c>
      <c r="F10" s="223"/>
      <c r="G10" s="223"/>
      <c r="H10" s="223"/>
      <c r="I10" s="97"/>
      <c r="J10" s="30"/>
      <c r="K10" s="31"/>
    </row>
    <row r="11" spans="2:11" s="1" customFormat="1" ht="36.75" customHeight="1">
      <c r="B11" s="29"/>
      <c r="C11" s="30"/>
      <c r="D11" s="30"/>
      <c r="E11" s="224" t="s">
        <v>531</v>
      </c>
      <c r="F11" s="223"/>
      <c r="G11" s="223"/>
      <c r="H11" s="223"/>
      <c r="I11" s="97"/>
      <c r="J11" s="30"/>
      <c r="K11" s="31"/>
    </row>
    <row r="12" spans="2:11" s="1" customFormat="1" ht="14.25" customHeight="1">
      <c r="B12" s="29"/>
      <c r="C12" s="30"/>
      <c r="D12" s="28" t="s">
        <v>17</v>
      </c>
      <c r="E12" s="30"/>
      <c r="F12" s="26" t="s">
        <v>18</v>
      </c>
      <c r="G12" s="30"/>
      <c r="H12" s="30"/>
      <c r="I12" s="98" t="s">
        <v>19</v>
      </c>
      <c r="J12" s="99"/>
      <c r="K12" s="31"/>
    </row>
    <row r="13" spans="2:11" s="1" customFormat="1" ht="10.5" customHeight="1">
      <c r="B13" s="29"/>
      <c r="C13" s="30"/>
      <c r="D13" s="30"/>
      <c r="E13" s="30"/>
      <c r="F13" s="30"/>
      <c r="G13" s="30"/>
      <c r="H13" s="30"/>
      <c r="I13" s="97"/>
      <c r="J13" s="30"/>
      <c r="K13" s="31"/>
    </row>
    <row r="14" spans="2:11" s="1" customFormat="1" ht="14.25" customHeight="1">
      <c r="B14" s="29"/>
      <c r="C14" s="30"/>
      <c r="D14" s="28" t="s">
        <v>20</v>
      </c>
      <c r="E14" s="30"/>
      <c r="F14" s="30"/>
      <c r="G14" s="30"/>
      <c r="H14" s="30"/>
      <c r="I14" s="98" t="s">
        <v>21</v>
      </c>
      <c r="J14" s="26" t="s">
        <v>22</v>
      </c>
      <c r="K14" s="31"/>
    </row>
    <row r="15" spans="2:11" s="1" customFormat="1" ht="18" customHeight="1">
      <c r="B15" s="29"/>
      <c r="C15" s="30"/>
      <c r="D15" s="30"/>
      <c r="E15" s="26" t="s">
        <v>23</v>
      </c>
      <c r="F15" s="30"/>
      <c r="G15" s="30"/>
      <c r="H15" s="30"/>
      <c r="I15" s="98" t="s">
        <v>24</v>
      </c>
      <c r="J15" s="26" t="s">
        <v>22</v>
      </c>
      <c r="K15" s="31"/>
    </row>
    <row r="16" spans="2:11" s="1" customFormat="1" ht="6.75" customHeight="1">
      <c r="B16" s="29"/>
      <c r="C16" s="30"/>
      <c r="D16" s="30"/>
      <c r="E16" s="30"/>
      <c r="F16" s="30"/>
      <c r="G16" s="30"/>
      <c r="H16" s="30"/>
      <c r="I16" s="97"/>
      <c r="J16" s="30"/>
      <c r="K16" s="31"/>
    </row>
    <row r="17" spans="2:11" s="1" customFormat="1" ht="14.25" customHeight="1">
      <c r="B17" s="29"/>
      <c r="C17" s="30"/>
      <c r="D17" s="28" t="s">
        <v>25</v>
      </c>
      <c r="E17" s="30"/>
      <c r="F17" s="30"/>
      <c r="G17" s="30"/>
      <c r="H17" s="30"/>
      <c r="I17" s="98" t="s">
        <v>21</v>
      </c>
      <c r="J17" s="26">
        <f>IF('Rekapitulace stavby'!AN9="Vyplň údaj","",IF('Rekapitulace stavby'!AN9="","",'Rekapitulace stavby'!AN9))</f>
      </c>
      <c r="K17" s="31"/>
    </row>
    <row r="18" spans="2:11" s="1" customFormat="1" ht="18" customHeight="1">
      <c r="B18" s="29"/>
      <c r="C18" s="30"/>
      <c r="D18" s="30"/>
      <c r="E18" s="26">
        <f>IF('Rekapitulace stavby'!E10="Vyplň údaj","",IF('Rekapitulace stavby'!E10="","",'Rekapitulace stavby'!E10))</f>
      </c>
      <c r="F18" s="30"/>
      <c r="G18" s="30"/>
      <c r="H18" s="30"/>
      <c r="I18" s="98" t="s">
        <v>24</v>
      </c>
      <c r="J18" s="26">
        <f>IF('Rekapitulace stavby'!AN10="Vyplň údaj","",IF('Rekapitulace stavby'!AN10="","",'Rekapitulace stavby'!AN10))</f>
      </c>
      <c r="K18" s="31"/>
    </row>
    <row r="22" spans="2:11" s="1" customFormat="1" ht="6.75" customHeight="1">
      <c r="B22" s="103"/>
      <c r="C22" s="104"/>
      <c r="D22" s="104"/>
      <c r="E22" s="104"/>
      <c r="F22" s="104"/>
      <c r="G22" s="104"/>
      <c r="H22" s="104"/>
      <c r="I22" s="105"/>
      <c r="J22" s="104"/>
      <c r="K22" s="106"/>
    </row>
    <row r="23" spans="2:11" s="1" customFormat="1" ht="36.75" customHeight="1">
      <c r="B23" s="29"/>
      <c r="C23" s="23" t="s">
        <v>92</v>
      </c>
      <c r="D23" s="30"/>
      <c r="E23" s="30"/>
      <c r="F23" s="30"/>
      <c r="G23" s="30"/>
      <c r="H23" s="30"/>
      <c r="I23" s="97"/>
      <c r="J23" s="30"/>
      <c r="K23" s="31"/>
    </row>
    <row r="24" spans="2:11" s="1" customFormat="1" ht="6.75" customHeight="1">
      <c r="B24" s="29"/>
      <c r="C24" s="30"/>
      <c r="D24" s="30"/>
      <c r="E24" s="30"/>
      <c r="F24" s="30"/>
      <c r="G24" s="30"/>
      <c r="H24" s="30"/>
      <c r="I24" s="97"/>
      <c r="J24" s="30"/>
      <c r="K24" s="31"/>
    </row>
    <row r="25" spans="2:11" s="1" customFormat="1" ht="14.25" customHeight="1">
      <c r="B25" s="29"/>
      <c r="C25" s="28" t="s">
        <v>14</v>
      </c>
      <c r="D25" s="30"/>
      <c r="E25" s="30"/>
      <c r="F25" s="30"/>
      <c r="G25" s="30"/>
      <c r="H25" s="30"/>
      <c r="I25" s="97"/>
      <c r="J25" s="30"/>
      <c r="K25" s="31"/>
    </row>
    <row r="26" spans="2:11" s="1" customFormat="1" ht="16.5" customHeight="1">
      <c r="B26" s="29"/>
      <c r="C26" s="30"/>
      <c r="D26" s="30"/>
      <c r="E26" s="222" t="str">
        <f>E6</f>
        <v>Rekonstrukce stoupaček a sociálních zařízení v zázemí budovy Městské knihovny v Praze</v>
      </c>
      <c r="F26" s="228"/>
      <c r="G26" s="228"/>
      <c r="H26" s="228"/>
      <c r="I26" s="97"/>
      <c r="J26" s="30"/>
      <c r="K26" s="31"/>
    </row>
    <row r="27" spans="2:11" ht="15">
      <c r="B27" s="21"/>
      <c r="C27" s="28" t="s">
        <v>88</v>
      </c>
      <c r="D27" s="22"/>
      <c r="E27" s="22"/>
      <c r="F27" s="22"/>
      <c r="G27" s="22"/>
      <c r="H27" s="22"/>
      <c r="I27" s="96"/>
      <c r="J27" s="22"/>
      <c r="K27" s="24"/>
    </row>
    <row r="28" spans="2:11" ht="16.5" customHeight="1">
      <c r="B28" s="21"/>
      <c r="C28" s="22"/>
      <c r="D28" s="22"/>
      <c r="E28" s="222" t="s">
        <v>529</v>
      </c>
      <c r="F28" s="192"/>
      <c r="G28" s="192"/>
      <c r="H28" s="192"/>
      <c r="I28" s="96"/>
      <c r="J28" s="22"/>
      <c r="K28" s="24"/>
    </row>
    <row r="29" spans="2:11" ht="15">
      <c r="B29" s="21"/>
      <c r="C29" s="28" t="s">
        <v>90</v>
      </c>
      <c r="D29" s="22"/>
      <c r="E29" s="22"/>
      <c r="F29" s="22"/>
      <c r="G29" s="22"/>
      <c r="H29" s="22"/>
      <c r="I29" s="96"/>
      <c r="J29" s="22"/>
      <c r="K29" s="24"/>
    </row>
    <row r="30" spans="2:11" s="1" customFormat="1" ht="16.5" customHeight="1">
      <c r="B30" s="29"/>
      <c r="C30" s="30"/>
      <c r="D30" s="30"/>
      <c r="E30" s="206" t="s">
        <v>530</v>
      </c>
      <c r="F30" s="223"/>
      <c r="G30" s="223"/>
      <c r="H30" s="223"/>
      <c r="I30" s="97"/>
      <c r="J30" s="30"/>
      <c r="K30" s="31"/>
    </row>
    <row r="31" spans="2:11" s="1" customFormat="1" ht="14.25" customHeight="1">
      <c r="B31" s="29"/>
      <c r="C31" s="28" t="s">
        <v>176</v>
      </c>
      <c r="D31" s="30"/>
      <c r="E31" s="30"/>
      <c r="F31" s="30"/>
      <c r="G31" s="30"/>
      <c r="H31" s="30"/>
      <c r="I31" s="97"/>
      <c r="J31" s="30"/>
      <c r="K31" s="31"/>
    </row>
    <row r="32" spans="2:11" s="1" customFormat="1" ht="17.25" customHeight="1">
      <c r="B32" s="29"/>
      <c r="C32" s="30"/>
      <c r="D32" s="30"/>
      <c r="E32" s="224" t="str">
        <f>E11</f>
        <v>SO222 - Elektroinstalace</v>
      </c>
      <c r="F32" s="223"/>
      <c r="G32" s="223"/>
      <c r="H32" s="223"/>
      <c r="I32" s="97"/>
      <c r="J32" s="30"/>
      <c r="K32" s="31"/>
    </row>
    <row r="33" spans="2:11" s="1" customFormat="1" ht="6.75" customHeight="1">
      <c r="B33" s="29"/>
      <c r="C33" s="30"/>
      <c r="D33" s="30"/>
      <c r="E33" s="30"/>
      <c r="F33" s="30"/>
      <c r="G33" s="30"/>
      <c r="H33" s="30"/>
      <c r="I33" s="97"/>
      <c r="J33" s="30"/>
      <c r="K33" s="31"/>
    </row>
    <row r="34" spans="2:11" s="1" customFormat="1" ht="18" customHeight="1">
      <c r="B34" s="29"/>
      <c r="C34" s="28" t="s">
        <v>17</v>
      </c>
      <c r="D34" s="30"/>
      <c r="E34" s="30"/>
      <c r="F34" s="26" t="str">
        <f>F12</f>
        <v>Mariánské náměstí 1/98, 11001 Praha 1</v>
      </c>
      <c r="G34" s="30"/>
      <c r="H34" s="30"/>
      <c r="I34" s="98" t="s">
        <v>19</v>
      </c>
      <c r="J34" s="99">
        <f>IF(J12="","",J12)</f>
      </c>
      <c r="K34" s="31"/>
    </row>
    <row r="35" spans="2:11" s="1" customFormat="1" ht="6.75" customHeight="1">
      <c r="B35" s="29"/>
      <c r="C35" s="30"/>
      <c r="D35" s="30"/>
      <c r="E35" s="30"/>
      <c r="F35" s="30"/>
      <c r="G35" s="30"/>
      <c r="H35" s="30"/>
      <c r="I35" s="97"/>
      <c r="J35" s="30"/>
      <c r="K35" s="31"/>
    </row>
    <row r="36" spans="2:11" s="1" customFormat="1" ht="15">
      <c r="B36" s="29"/>
      <c r="C36" s="28" t="s">
        <v>20</v>
      </c>
      <c r="D36" s="30"/>
      <c r="E36" s="30"/>
      <c r="F36" s="26" t="str">
        <f>E15</f>
        <v>Hlavní město Praha</v>
      </c>
      <c r="G36" s="30"/>
      <c r="H36" s="30"/>
      <c r="I36" s="98" t="s">
        <v>26</v>
      </c>
      <c r="J36" s="196"/>
      <c r="K36" s="31"/>
    </row>
    <row r="37" spans="2:11" s="1" customFormat="1" ht="14.25" customHeight="1">
      <c r="B37" s="29"/>
      <c r="C37" s="28" t="s">
        <v>25</v>
      </c>
      <c r="D37" s="30"/>
      <c r="E37" s="30"/>
      <c r="F37" s="26">
        <f>IF(E18="","",E18)</f>
      </c>
      <c r="G37" s="30"/>
      <c r="H37" s="30"/>
      <c r="I37" s="97"/>
      <c r="J37" s="225"/>
      <c r="K37" s="31"/>
    </row>
    <row r="38" spans="2:11" s="1" customFormat="1" ht="9.75" customHeight="1">
      <c r="B38" s="29"/>
      <c r="C38" s="30"/>
      <c r="D38" s="30"/>
      <c r="E38" s="30"/>
      <c r="F38" s="30"/>
      <c r="G38" s="30"/>
      <c r="H38" s="30"/>
      <c r="I38" s="97"/>
      <c r="J38" s="30"/>
      <c r="K38" s="31"/>
    </row>
    <row r="39" spans="2:11" s="1" customFormat="1" ht="29.25" customHeight="1">
      <c r="B39" s="29"/>
      <c r="C39" s="107" t="s">
        <v>93</v>
      </c>
      <c r="D39" s="101"/>
      <c r="E39" s="101"/>
      <c r="F39" s="101"/>
      <c r="G39" s="101"/>
      <c r="H39" s="101"/>
      <c r="I39" s="108"/>
      <c r="J39" s="109" t="s">
        <v>94</v>
      </c>
      <c r="K39" s="110"/>
    </row>
    <row r="40" spans="2:11" s="1" customFormat="1" ht="9.75" customHeight="1">
      <c r="B40" s="29"/>
      <c r="C40" s="30"/>
      <c r="D40" s="30"/>
      <c r="E40" s="30"/>
      <c r="F40" s="30"/>
      <c r="G40" s="30"/>
      <c r="H40" s="30"/>
      <c r="I40" s="97"/>
      <c r="J40" s="30"/>
      <c r="K40" s="31"/>
    </row>
    <row r="41" spans="2:47" s="1" customFormat="1" ht="29.25" customHeight="1">
      <c r="B41" s="29"/>
      <c r="C41" s="111" t="s">
        <v>95</v>
      </c>
      <c r="D41" s="30"/>
      <c r="E41" s="30"/>
      <c r="F41" s="30"/>
      <c r="G41" s="30"/>
      <c r="H41" s="30"/>
      <c r="I41" s="97"/>
      <c r="J41" s="100">
        <f>J71</f>
        <v>0</v>
      </c>
      <c r="K41" s="31"/>
      <c r="AU41" s="17" t="s">
        <v>96</v>
      </c>
    </row>
    <row r="42" spans="2:11" s="5" customFormat="1" ht="24.75" customHeight="1">
      <c r="B42" s="112"/>
      <c r="C42" s="113"/>
      <c r="D42" s="114" t="s">
        <v>180</v>
      </c>
      <c r="E42" s="115"/>
      <c r="F42" s="115"/>
      <c r="G42" s="115"/>
      <c r="H42" s="115"/>
      <c r="I42" s="116"/>
      <c r="J42" s="117">
        <f>J72</f>
        <v>0</v>
      </c>
      <c r="K42" s="118"/>
    </row>
    <row r="43" spans="2:11" s="5" customFormat="1" ht="24.75" customHeight="1">
      <c r="B43" s="112"/>
      <c r="C43" s="113"/>
      <c r="D43" s="114" t="s">
        <v>181</v>
      </c>
      <c r="E43" s="115"/>
      <c r="F43" s="115"/>
      <c r="G43" s="115"/>
      <c r="H43" s="115"/>
      <c r="I43" s="116"/>
      <c r="J43" s="117">
        <f>J84</f>
        <v>0</v>
      </c>
      <c r="K43" s="118"/>
    </row>
    <row r="44" spans="2:11" s="5" customFormat="1" ht="24.75" customHeight="1">
      <c r="B44" s="112"/>
      <c r="C44" s="113"/>
      <c r="D44" s="114" t="s">
        <v>182</v>
      </c>
      <c r="E44" s="115"/>
      <c r="F44" s="115"/>
      <c r="G44" s="115"/>
      <c r="H44" s="115"/>
      <c r="I44" s="116"/>
      <c r="J44" s="117">
        <f>J90</f>
        <v>0</v>
      </c>
      <c r="K44" s="118"/>
    </row>
    <row r="45" spans="2:11" s="5" customFormat="1" ht="24.75" customHeight="1">
      <c r="B45" s="112"/>
      <c r="C45" s="113"/>
      <c r="D45" s="114" t="s">
        <v>183</v>
      </c>
      <c r="E45" s="115"/>
      <c r="F45" s="115"/>
      <c r="G45" s="115"/>
      <c r="H45" s="115"/>
      <c r="I45" s="116"/>
      <c r="J45" s="117">
        <f>J95</f>
        <v>0</v>
      </c>
      <c r="K45" s="118"/>
    </row>
    <row r="46" spans="2:11" s="5" customFormat="1" ht="24.75" customHeight="1">
      <c r="B46" s="112"/>
      <c r="C46" s="113"/>
      <c r="D46" s="114" t="s">
        <v>184</v>
      </c>
      <c r="E46" s="115"/>
      <c r="F46" s="115"/>
      <c r="G46" s="115"/>
      <c r="H46" s="115"/>
      <c r="I46" s="116"/>
      <c r="J46" s="117">
        <f>J104</f>
        <v>0</v>
      </c>
      <c r="K46" s="118"/>
    </row>
    <row r="47" spans="2:11" s="6" customFormat="1" ht="19.5" customHeight="1">
      <c r="B47" s="119"/>
      <c r="C47" s="120"/>
      <c r="D47" s="121" t="s">
        <v>532</v>
      </c>
      <c r="E47" s="122"/>
      <c r="F47" s="122"/>
      <c r="G47" s="122"/>
      <c r="H47" s="122"/>
      <c r="I47" s="123"/>
      <c r="J47" s="124">
        <f>J105</f>
        <v>0</v>
      </c>
      <c r="K47" s="125"/>
    </row>
    <row r="48" spans="2:11" s="5" customFormat="1" ht="24.75" customHeight="1">
      <c r="B48" s="112"/>
      <c r="C48" s="113"/>
      <c r="D48" s="114" t="s">
        <v>187</v>
      </c>
      <c r="E48" s="115"/>
      <c r="F48" s="115"/>
      <c r="G48" s="115"/>
      <c r="H48" s="115"/>
      <c r="I48" s="116"/>
      <c r="J48" s="117">
        <f>J116</f>
        <v>0</v>
      </c>
      <c r="K48" s="118"/>
    </row>
    <row r="49" spans="2:11" s="1" customFormat="1" ht="21.75" customHeight="1">
      <c r="B49" s="29"/>
      <c r="C49" s="30"/>
      <c r="D49" s="30"/>
      <c r="E49" s="30"/>
      <c r="F49" s="30"/>
      <c r="G49" s="30"/>
      <c r="H49" s="30"/>
      <c r="I49" s="97"/>
      <c r="J49" s="30"/>
      <c r="K49" s="31"/>
    </row>
    <row r="50" spans="2:11" s="1" customFormat="1" ht="6.75" customHeight="1">
      <c r="B50" s="32"/>
      <c r="C50" s="33"/>
      <c r="D50" s="33"/>
      <c r="E50" s="33"/>
      <c r="F50" s="33"/>
      <c r="G50" s="33"/>
      <c r="H50" s="33"/>
      <c r="I50" s="102"/>
      <c r="J50" s="33"/>
      <c r="K50" s="34"/>
    </row>
    <row r="54" spans="2:12" s="1" customFormat="1" ht="6.75" customHeight="1">
      <c r="B54" s="35"/>
      <c r="C54" s="36"/>
      <c r="D54" s="36"/>
      <c r="E54" s="36"/>
      <c r="F54" s="36"/>
      <c r="G54" s="36"/>
      <c r="H54" s="36"/>
      <c r="I54" s="105"/>
      <c r="J54" s="36"/>
      <c r="K54" s="36"/>
      <c r="L54" s="37"/>
    </row>
    <row r="55" spans="2:12" s="1" customFormat="1" ht="36.75" customHeight="1">
      <c r="B55" s="29"/>
      <c r="C55" s="38" t="s">
        <v>97</v>
      </c>
      <c r="D55" s="39"/>
      <c r="E55" s="39"/>
      <c r="F55" s="39"/>
      <c r="G55" s="39"/>
      <c r="H55" s="39"/>
      <c r="I55" s="126"/>
      <c r="J55" s="39"/>
      <c r="K55" s="39"/>
      <c r="L55" s="37"/>
    </row>
    <row r="56" spans="2:12" s="1" customFormat="1" ht="6.75" customHeight="1">
      <c r="B56" s="29"/>
      <c r="C56" s="39"/>
      <c r="D56" s="39"/>
      <c r="E56" s="39"/>
      <c r="F56" s="39"/>
      <c r="G56" s="39"/>
      <c r="H56" s="39"/>
      <c r="I56" s="126"/>
      <c r="J56" s="39"/>
      <c r="K56" s="39"/>
      <c r="L56" s="37"/>
    </row>
    <row r="57" spans="2:12" s="1" customFormat="1" ht="14.25" customHeight="1">
      <c r="B57" s="29"/>
      <c r="C57" s="40" t="s">
        <v>14</v>
      </c>
      <c r="D57" s="39"/>
      <c r="E57" s="39"/>
      <c r="F57" s="39"/>
      <c r="G57" s="39"/>
      <c r="H57" s="39"/>
      <c r="I57" s="126"/>
      <c r="J57" s="39"/>
      <c r="K57" s="39"/>
      <c r="L57" s="37"/>
    </row>
    <row r="58" spans="2:12" s="1" customFormat="1" ht="16.5" customHeight="1">
      <c r="B58" s="29"/>
      <c r="C58" s="39"/>
      <c r="D58" s="39"/>
      <c r="E58" s="226" t="str">
        <f>E6</f>
        <v>Rekonstrukce stoupaček a sociálních zařízení v zázemí budovy Městské knihovny v Praze</v>
      </c>
      <c r="F58" s="227"/>
      <c r="G58" s="227"/>
      <c r="H58" s="227"/>
      <c r="I58" s="126"/>
      <c r="J58" s="39"/>
      <c r="K58" s="39"/>
      <c r="L58" s="37"/>
    </row>
    <row r="59" spans="2:12" ht="15">
      <c r="B59" s="21"/>
      <c r="C59" s="40" t="s">
        <v>88</v>
      </c>
      <c r="D59" s="127"/>
      <c r="E59" s="127"/>
      <c r="F59" s="127"/>
      <c r="G59" s="127"/>
      <c r="H59" s="127"/>
      <c r="J59" s="127"/>
      <c r="K59" s="127"/>
      <c r="L59" s="128"/>
    </row>
    <row r="60" spans="2:12" ht="16.5" customHeight="1">
      <c r="B60" s="21"/>
      <c r="C60" s="127"/>
      <c r="D60" s="127"/>
      <c r="E60" s="226" t="s">
        <v>529</v>
      </c>
      <c r="F60" s="230"/>
      <c r="G60" s="230"/>
      <c r="H60" s="230"/>
      <c r="J60" s="127"/>
      <c r="K60" s="127"/>
      <c r="L60" s="128"/>
    </row>
    <row r="61" spans="2:12" ht="15">
      <c r="B61" s="21"/>
      <c r="C61" s="40" t="s">
        <v>90</v>
      </c>
      <c r="D61" s="127"/>
      <c r="E61" s="127"/>
      <c r="F61" s="127"/>
      <c r="G61" s="127"/>
      <c r="H61" s="127"/>
      <c r="J61" s="127"/>
      <c r="K61" s="127"/>
      <c r="L61" s="128"/>
    </row>
    <row r="62" spans="2:12" s="1" customFormat="1" ht="16.5" customHeight="1">
      <c r="B62" s="29"/>
      <c r="C62" s="39"/>
      <c r="D62" s="39"/>
      <c r="E62" s="229" t="s">
        <v>530</v>
      </c>
      <c r="F62" s="220"/>
      <c r="G62" s="220"/>
      <c r="H62" s="220"/>
      <c r="I62" s="126"/>
      <c r="J62" s="39"/>
      <c r="K62" s="39"/>
      <c r="L62" s="37"/>
    </row>
    <row r="63" spans="2:12" s="1" customFormat="1" ht="17.25" customHeight="1">
      <c r="B63" s="29"/>
      <c r="C63" s="39"/>
      <c r="D63" s="39"/>
      <c r="E63" s="197" t="str">
        <f>E11</f>
        <v>SO222 - Elektroinstalace</v>
      </c>
      <c r="F63" s="220"/>
      <c r="G63" s="220"/>
      <c r="H63" s="220"/>
      <c r="I63" s="126"/>
      <c r="J63" s="39"/>
      <c r="K63" s="39"/>
      <c r="L63" s="37"/>
    </row>
    <row r="64" spans="2:12" s="1" customFormat="1" ht="6.75" customHeight="1">
      <c r="B64" s="29"/>
      <c r="C64" s="39"/>
      <c r="D64" s="39"/>
      <c r="E64" s="39"/>
      <c r="F64" s="39"/>
      <c r="G64" s="39"/>
      <c r="H64" s="39"/>
      <c r="I64" s="126"/>
      <c r="J64" s="39"/>
      <c r="K64" s="39"/>
      <c r="L64" s="37"/>
    </row>
    <row r="65" spans="2:12" s="1" customFormat="1" ht="18" customHeight="1">
      <c r="B65" s="29"/>
      <c r="C65" s="40" t="s">
        <v>17</v>
      </c>
      <c r="D65" s="39"/>
      <c r="E65" s="39"/>
      <c r="F65" s="129" t="str">
        <f>F12</f>
        <v>Mariánské náměstí 1/98, 11001 Praha 1</v>
      </c>
      <c r="G65" s="39"/>
      <c r="H65" s="39"/>
      <c r="I65" s="130" t="s">
        <v>19</v>
      </c>
      <c r="J65" s="47">
        <f>IF(J12="","",J12)</f>
      </c>
      <c r="K65" s="39"/>
      <c r="L65" s="37"/>
    </row>
    <row r="66" spans="2:12" s="1" customFormat="1" ht="6.75" customHeight="1">
      <c r="B66" s="29"/>
      <c r="C66" s="39"/>
      <c r="D66" s="39"/>
      <c r="E66" s="39"/>
      <c r="F66" s="39"/>
      <c r="G66" s="39"/>
      <c r="H66" s="39"/>
      <c r="I66" s="126"/>
      <c r="J66" s="39"/>
      <c r="K66" s="39"/>
      <c r="L66" s="37"/>
    </row>
    <row r="67" spans="2:12" s="1" customFormat="1" ht="15">
      <c r="B67" s="29"/>
      <c r="C67" s="40" t="s">
        <v>20</v>
      </c>
      <c r="D67" s="39"/>
      <c r="E67" s="39"/>
      <c r="F67" s="129" t="str">
        <f>E15</f>
        <v>Hlavní město Praha</v>
      </c>
      <c r="G67" s="39"/>
      <c r="H67" s="39"/>
      <c r="I67" s="130" t="s">
        <v>26</v>
      </c>
      <c r="J67" s="129"/>
      <c r="K67" s="39"/>
      <c r="L67" s="37"/>
    </row>
    <row r="68" spans="2:12" s="1" customFormat="1" ht="14.25" customHeight="1">
      <c r="B68" s="29"/>
      <c r="C68" s="40" t="s">
        <v>25</v>
      </c>
      <c r="D68" s="39"/>
      <c r="E68" s="39"/>
      <c r="F68" s="129">
        <f>IF(E18="","",E18)</f>
      </c>
      <c r="G68" s="39"/>
      <c r="H68" s="39"/>
      <c r="I68" s="126"/>
      <c r="J68" s="39"/>
      <c r="K68" s="39"/>
      <c r="L68" s="37"/>
    </row>
    <row r="69" spans="2:12" s="1" customFormat="1" ht="9.75" customHeight="1">
      <c r="B69" s="29"/>
      <c r="C69" s="39"/>
      <c r="D69" s="39"/>
      <c r="E69" s="39"/>
      <c r="F69" s="39"/>
      <c r="G69" s="39"/>
      <c r="H69" s="39"/>
      <c r="I69" s="126"/>
      <c r="J69" s="39"/>
      <c r="K69" s="39"/>
      <c r="L69" s="37"/>
    </row>
    <row r="70" spans="2:20" s="7" customFormat="1" ht="29.25" customHeight="1">
      <c r="B70" s="131"/>
      <c r="C70" s="132" t="s">
        <v>98</v>
      </c>
      <c r="D70" s="133" t="s">
        <v>37</v>
      </c>
      <c r="E70" s="133" t="s">
        <v>33</v>
      </c>
      <c r="F70" s="133" t="s">
        <v>99</v>
      </c>
      <c r="G70" s="133" t="s">
        <v>100</v>
      </c>
      <c r="H70" s="133" t="s">
        <v>101</v>
      </c>
      <c r="I70" s="134" t="s">
        <v>102</v>
      </c>
      <c r="J70" s="133" t="s">
        <v>94</v>
      </c>
      <c r="K70" s="135" t="s">
        <v>103</v>
      </c>
      <c r="L70" s="136"/>
      <c r="M70" s="55" t="s">
        <v>104</v>
      </c>
      <c r="N70" s="56" t="s">
        <v>29</v>
      </c>
      <c r="O70" s="56" t="s">
        <v>105</v>
      </c>
      <c r="P70" s="56" t="s">
        <v>106</v>
      </c>
      <c r="Q70" s="56" t="s">
        <v>107</v>
      </c>
      <c r="R70" s="56" t="s">
        <v>108</v>
      </c>
      <c r="S70" s="56" t="s">
        <v>109</v>
      </c>
      <c r="T70" s="57" t="s">
        <v>110</v>
      </c>
    </row>
    <row r="71" spans="2:63" s="1" customFormat="1" ht="29.25" customHeight="1">
      <c r="B71" s="29"/>
      <c r="C71" s="61" t="s">
        <v>95</v>
      </c>
      <c r="D71" s="39"/>
      <c r="E71" s="39"/>
      <c r="F71" s="39"/>
      <c r="G71" s="39"/>
      <c r="H71" s="39"/>
      <c r="I71" s="126"/>
      <c r="J71" s="137">
        <f>BK71</f>
        <v>0</v>
      </c>
      <c r="K71" s="39"/>
      <c r="L71" s="37"/>
      <c r="M71" s="58"/>
      <c r="N71" s="59"/>
      <c r="O71" s="59"/>
      <c r="P71" s="138">
        <f>P72+P84+P90+P95+P104+P116</f>
        <v>0</v>
      </c>
      <c r="Q71" s="59"/>
      <c r="R71" s="138">
        <f>R72+R84+R90+R95+R104+R116</f>
        <v>0</v>
      </c>
      <c r="S71" s="59"/>
      <c r="T71" s="139">
        <f>T72+T84+T90+T95+T104+T116</f>
        <v>0</v>
      </c>
      <c r="AT71" s="17" t="s">
        <v>51</v>
      </c>
      <c r="AU71" s="17" t="s">
        <v>96</v>
      </c>
      <c r="BK71" s="140">
        <f>BK72+BK84+BK90+BK95+BK104+BK116</f>
        <v>0</v>
      </c>
    </row>
    <row r="72" spans="2:63" s="8" customFormat="1" ht="36.75" customHeight="1">
      <c r="B72" s="141"/>
      <c r="C72" s="142"/>
      <c r="D72" s="143" t="s">
        <v>51</v>
      </c>
      <c r="E72" s="144" t="s">
        <v>188</v>
      </c>
      <c r="F72" s="144" t="s">
        <v>189</v>
      </c>
      <c r="G72" s="142"/>
      <c r="H72" s="142"/>
      <c r="I72" s="145"/>
      <c r="J72" s="146">
        <f>BK72</f>
        <v>0</v>
      </c>
      <c r="K72" s="142"/>
      <c r="L72" s="147"/>
      <c r="M72" s="148"/>
      <c r="N72" s="149"/>
      <c r="O72" s="149"/>
      <c r="P72" s="150">
        <f>SUM(P73:P83)</f>
        <v>0</v>
      </c>
      <c r="Q72" s="149"/>
      <c r="R72" s="150">
        <f>SUM(R73:R83)</f>
        <v>0</v>
      </c>
      <c r="S72" s="149"/>
      <c r="T72" s="151">
        <f>SUM(T73:T83)</f>
        <v>0</v>
      </c>
      <c r="AR72" s="152" t="s">
        <v>76</v>
      </c>
      <c r="AT72" s="153" t="s">
        <v>51</v>
      </c>
      <c r="AU72" s="153" t="s">
        <v>52</v>
      </c>
      <c r="AY72" s="152" t="s">
        <v>111</v>
      </c>
      <c r="BK72" s="154">
        <f>SUM(BK73:BK83)</f>
        <v>0</v>
      </c>
    </row>
    <row r="73" spans="2:65" s="1" customFormat="1" ht="16.5" customHeight="1">
      <c r="B73" s="29"/>
      <c r="C73" s="172" t="s">
        <v>59</v>
      </c>
      <c r="D73" s="172" t="s">
        <v>168</v>
      </c>
      <c r="E73" s="173" t="s">
        <v>533</v>
      </c>
      <c r="F73" s="174" t="s">
        <v>534</v>
      </c>
      <c r="G73" s="175" t="s">
        <v>192</v>
      </c>
      <c r="H73" s="176">
        <v>7</v>
      </c>
      <c r="I73" s="177"/>
      <c r="J73" s="178">
        <f aca="true" t="shared" si="0" ref="J73:J83">ROUND(I73*H73,2)</f>
        <v>0</v>
      </c>
      <c r="K73" s="174" t="s">
        <v>22</v>
      </c>
      <c r="L73" s="179"/>
      <c r="M73" s="180" t="s">
        <v>22</v>
      </c>
      <c r="N73" s="181" t="s">
        <v>30</v>
      </c>
      <c r="O73" s="30"/>
      <c r="P73" s="166">
        <f aca="true" t="shared" si="1" ref="P73:P83">O73*H73</f>
        <v>0</v>
      </c>
      <c r="Q73" s="166">
        <v>0</v>
      </c>
      <c r="R73" s="166">
        <f aca="true" t="shared" si="2" ref="R73:R83">Q73*H73</f>
        <v>0</v>
      </c>
      <c r="S73" s="166">
        <v>0</v>
      </c>
      <c r="T73" s="167">
        <f aca="true" t="shared" si="3" ref="T73:T83">S73*H73</f>
        <v>0</v>
      </c>
      <c r="AR73" s="17" t="s">
        <v>174</v>
      </c>
      <c r="AT73" s="17" t="s">
        <v>168</v>
      </c>
      <c r="AU73" s="17" t="s">
        <v>59</v>
      </c>
      <c r="AY73" s="17" t="s">
        <v>111</v>
      </c>
      <c r="BE73" s="168">
        <f aca="true" t="shared" si="4" ref="BE73:BE83">IF(N73="základní",J73,0)</f>
        <v>0</v>
      </c>
      <c r="BF73" s="168">
        <f aca="true" t="shared" si="5" ref="BF73:BF83">IF(N73="snížená",J73,0)</f>
        <v>0</v>
      </c>
      <c r="BG73" s="168">
        <f aca="true" t="shared" si="6" ref="BG73:BG83">IF(N73="zákl. přenesená",J73,0)</f>
        <v>0</v>
      </c>
      <c r="BH73" s="168">
        <f aca="true" t="shared" si="7" ref="BH73:BH83">IF(N73="sníž. přenesená",J73,0)</f>
        <v>0</v>
      </c>
      <c r="BI73" s="168">
        <f aca="true" t="shared" si="8" ref="BI73:BI83">IF(N73="nulová",J73,0)</f>
        <v>0</v>
      </c>
      <c r="BJ73" s="17" t="s">
        <v>59</v>
      </c>
      <c r="BK73" s="168">
        <f aca="true" t="shared" si="9" ref="BK73:BK83">ROUND(I73*H73,2)</f>
        <v>0</v>
      </c>
      <c r="BL73" s="17" t="s">
        <v>174</v>
      </c>
      <c r="BM73" s="17" t="s">
        <v>535</v>
      </c>
    </row>
    <row r="74" spans="2:65" s="1" customFormat="1" ht="16.5" customHeight="1">
      <c r="B74" s="29"/>
      <c r="C74" s="172" t="s">
        <v>61</v>
      </c>
      <c r="D74" s="172" t="s">
        <v>168</v>
      </c>
      <c r="E74" s="173" t="s">
        <v>194</v>
      </c>
      <c r="F74" s="174" t="s">
        <v>195</v>
      </c>
      <c r="G74" s="175" t="s">
        <v>91</v>
      </c>
      <c r="H74" s="176">
        <v>4.8</v>
      </c>
      <c r="I74" s="177"/>
      <c r="J74" s="178">
        <f t="shared" si="0"/>
        <v>0</v>
      </c>
      <c r="K74" s="174" t="s">
        <v>22</v>
      </c>
      <c r="L74" s="179"/>
      <c r="M74" s="180" t="s">
        <v>22</v>
      </c>
      <c r="N74" s="181" t="s">
        <v>30</v>
      </c>
      <c r="O74" s="30"/>
      <c r="P74" s="166">
        <f t="shared" si="1"/>
        <v>0</v>
      </c>
      <c r="Q74" s="166">
        <v>0</v>
      </c>
      <c r="R74" s="166">
        <f t="shared" si="2"/>
        <v>0</v>
      </c>
      <c r="S74" s="166">
        <v>0</v>
      </c>
      <c r="T74" s="167">
        <f t="shared" si="3"/>
        <v>0</v>
      </c>
      <c r="AR74" s="17" t="s">
        <v>174</v>
      </c>
      <c r="AT74" s="17" t="s">
        <v>168</v>
      </c>
      <c r="AU74" s="17" t="s">
        <v>59</v>
      </c>
      <c r="AY74" s="17" t="s">
        <v>111</v>
      </c>
      <c r="BE74" s="168">
        <f t="shared" si="4"/>
        <v>0</v>
      </c>
      <c r="BF74" s="168">
        <f t="shared" si="5"/>
        <v>0</v>
      </c>
      <c r="BG74" s="168">
        <f t="shared" si="6"/>
        <v>0</v>
      </c>
      <c r="BH74" s="168">
        <f t="shared" si="7"/>
        <v>0</v>
      </c>
      <c r="BI74" s="168">
        <f t="shared" si="8"/>
        <v>0</v>
      </c>
      <c r="BJ74" s="17" t="s">
        <v>59</v>
      </c>
      <c r="BK74" s="168">
        <f t="shared" si="9"/>
        <v>0</v>
      </c>
      <c r="BL74" s="17" t="s">
        <v>174</v>
      </c>
      <c r="BM74" s="17" t="s">
        <v>536</v>
      </c>
    </row>
    <row r="75" spans="2:65" s="1" customFormat="1" ht="25.5" customHeight="1">
      <c r="B75" s="29"/>
      <c r="C75" s="172" t="s">
        <v>65</v>
      </c>
      <c r="D75" s="172" t="s">
        <v>168</v>
      </c>
      <c r="E75" s="173" t="s">
        <v>537</v>
      </c>
      <c r="F75" s="174" t="s">
        <v>207</v>
      </c>
      <c r="G75" s="175" t="s">
        <v>91</v>
      </c>
      <c r="H75" s="176">
        <v>4.8</v>
      </c>
      <c r="I75" s="177"/>
      <c r="J75" s="178">
        <f t="shared" si="0"/>
        <v>0</v>
      </c>
      <c r="K75" s="174" t="s">
        <v>22</v>
      </c>
      <c r="L75" s="179"/>
      <c r="M75" s="180" t="s">
        <v>22</v>
      </c>
      <c r="N75" s="181" t="s">
        <v>30</v>
      </c>
      <c r="O75" s="30"/>
      <c r="P75" s="166">
        <f t="shared" si="1"/>
        <v>0</v>
      </c>
      <c r="Q75" s="166">
        <v>0</v>
      </c>
      <c r="R75" s="166">
        <f t="shared" si="2"/>
        <v>0</v>
      </c>
      <c r="S75" s="166">
        <v>0</v>
      </c>
      <c r="T75" s="167">
        <f t="shared" si="3"/>
        <v>0</v>
      </c>
      <c r="AR75" s="17" t="s">
        <v>174</v>
      </c>
      <c r="AT75" s="17" t="s">
        <v>168</v>
      </c>
      <c r="AU75" s="17" t="s">
        <v>59</v>
      </c>
      <c r="AY75" s="17" t="s">
        <v>111</v>
      </c>
      <c r="BE75" s="168">
        <f t="shared" si="4"/>
        <v>0</v>
      </c>
      <c r="BF75" s="168">
        <f t="shared" si="5"/>
        <v>0</v>
      </c>
      <c r="BG75" s="168">
        <f t="shared" si="6"/>
        <v>0</v>
      </c>
      <c r="BH75" s="168">
        <f t="shared" si="7"/>
        <v>0</v>
      </c>
      <c r="BI75" s="168">
        <f t="shared" si="8"/>
        <v>0</v>
      </c>
      <c r="BJ75" s="17" t="s">
        <v>59</v>
      </c>
      <c r="BK75" s="168">
        <f t="shared" si="9"/>
        <v>0</v>
      </c>
      <c r="BL75" s="17" t="s">
        <v>174</v>
      </c>
      <c r="BM75" s="17" t="s">
        <v>538</v>
      </c>
    </row>
    <row r="76" spans="2:65" s="1" customFormat="1" ht="16.5" customHeight="1">
      <c r="B76" s="29"/>
      <c r="C76" s="172" t="s">
        <v>76</v>
      </c>
      <c r="D76" s="172" t="s">
        <v>168</v>
      </c>
      <c r="E76" s="173" t="s">
        <v>203</v>
      </c>
      <c r="F76" s="174" t="s">
        <v>204</v>
      </c>
      <c r="G76" s="175" t="s">
        <v>91</v>
      </c>
      <c r="H76" s="176">
        <v>18.8</v>
      </c>
      <c r="I76" s="177"/>
      <c r="J76" s="178">
        <f t="shared" si="0"/>
        <v>0</v>
      </c>
      <c r="K76" s="174" t="s">
        <v>22</v>
      </c>
      <c r="L76" s="179"/>
      <c r="M76" s="180" t="s">
        <v>22</v>
      </c>
      <c r="N76" s="181" t="s">
        <v>30</v>
      </c>
      <c r="O76" s="30"/>
      <c r="P76" s="166">
        <f t="shared" si="1"/>
        <v>0</v>
      </c>
      <c r="Q76" s="166">
        <v>0</v>
      </c>
      <c r="R76" s="166">
        <f t="shared" si="2"/>
        <v>0</v>
      </c>
      <c r="S76" s="166">
        <v>0</v>
      </c>
      <c r="T76" s="167">
        <f t="shared" si="3"/>
        <v>0</v>
      </c>
      <c r="AR76" s="17" t="s">
        <v>174</v>
      </c>
      <c r="AT76" s="17" t="s">
        <v>168</v>
      </c>
      <c r="AU76" s="17" t="s">
        <v>59</v>
      </c>
      <c r="AY76" s="17" t="s">
        <v>111</v>
      </c>
      <c r="BE76" s="168">
        <f t="shared" si="4"/>
        <v>0</v>
      </c>
      <c r="BF76" s="168">
        <f t="shared" si="5"/>
        <v>0</v>
      </c>
      <c r="BG76" s="168">
        <f t="shared" si="6"/>
        <v>0</v>
      </c>
      <c r="BH76" s="168">
        <f t="shared" si="7"/>
        <v>0</v>
      </c>
      <c r="BI76" s="168">
        <f t="shared" si="8"/>
        <v>0</v>
      </c>
      <c r="BJ76" s="17" t="s">
        <v>59</v>
      </c>
      <c r="BK76" s="168">
        <f t="shared" si="9"/>
        <v>0</v>
      </c>
      <c r="BL76" s="17" t="s">
        <v>174</v>
      </c>
      <c r="BM76" s="17" t="s">
        <v>539</v>
      </c>
    </row>
    <row r="77" spans="2:65" s="1" customFormat="1" ht="25.5" customHeight="1">
      <c r="B77" s="29"/>
      <c r="C77" s="172" t="s">
        <v>113</v>
      </c>
      <c r="D77" s="172" t="s">
        <v>168</v>
      </c>
      <c r="E77" s="173" t="s">
        <v>206</v>
      </c>
      <c r="F77" s="174" t="s">
        <v>207</v>
      </c>
      <c r="G77" s="175" t="s">
        <v>91</v>
      </c>
      <c r="H77" s="176">
        <v>2.8</v>
      </c>
      <c r="I77" s="177"/>
      <c r="J77" s="178">
        <f t="shared" si="0"/>
        <v>0</v>
      </c>
      <c r="K77" s="174" t="s">
        <v>22</v>
      </c>
      <c r="L77" s="179"/>
      <c r="M77" s="180" t="s">
        <v>22</v>
      </c>
      <c r="N77" s="181" t="s">
        <v>30</v>
      </c>
      <c r="O77" s="30"/>
      <c r="P77" s="166">
        <f t="shared" si="1"/>
        <v>0</v>
      </c>
      <c r="Q77" s="166">
        <v>0</v>
      </c>
      <c r="R77" s="166">
        <f t="shared" si="2"/>
        <v>0</v>
      </c>
      <c r="S77" s="166">
        <v>0</v>
      </c>
      <c r="T77" s="167">
        <f t="shared" si="3"/>
        <v>0</v>
      </c>
      <c r="AR77" s="17" t="s">
        <v>174</v>
      </c>
      <c r="AT77" s="17" t="s">
        <v>168</v>
      </c>
      <c r="AU77" s="17" t="s">
        <v>59</v>
      </c>
      <c r="AY77" s="17" t="s">
        <v>111</v>
      </c>
      <c r="BE77" s="168">
        <f t="shared" si="4"/>
        <v>0</v>
      </c>
      <c r="BF77" s="168">
        <f t="shared" si="5"/>
        <v>0</v>
      </c>
      <c r="BG77" s="168">
        <f t="shared" si="6"/>
        <v>0</v>
      </c>
      <c r="BH77" s="168">
        <f t="shared" si="7"/>
        <v>0</v>
      </c>
      <c r="BI77" s="168">
        <f t="shared" si="8"/>
        <v>0</v>
      </c>
      <c r="BJ77" s="17" t="s">
        <v>59</v>
      </c>
      <c r="BK77" s="168">
        <f t="shared" si="9"/>
        <v>0</v>
      </c>
      <c r="BL77" s="17" t="s">
        <v>174</v>
      </c>
      <c r="BM77" s="17" t="s">
        <v>540</v>
      </c>
    </row>
    <row r="78" spans="2:65" s="1" customFormat="1" ht="25.5" customHeight="1">
      <c r="B78" s="29"/>
      <c r="C78" s="172" t="s">
        <v>114</v>
      </c>
      <c r="D78" s="172" t="s">
        <v>168</v>
      </c>
      <c r="E78" s="173" t="s">
        <v>541</v>
      </c>
      <c r="F78" s="174" t="s">
        <v>542</v>
      </c>
      <c r="G78" s="175" t="s">
        <v>91</v>
      </c>
      <c r="H78" s="176">
        <v>16</v>
      </c>
      <c r="I78" s="177"/>
      <c r="J78" s="178">
        <f t="shared" si="0"/>
        <v>0</v>
      </c>
      <c r="K78" s="174" t="s">
        <v>22</v>
      </c>
      <c r="L78" s="179"/>
      <c r="M78" s="180" t="s">
        <v>22</v>
      </c>
      <c r="N78" s="181" t="s">
        <v>30</v>
      </c>
      <c r="O78" s="30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174</v>
      </c>
      <c r="AT78" s="17" t="s">
        <v>168</v>
      </c>
      <c r="AU78" s="17" t="s">
        <v>59</v>
      </c>
      <c r="AY78" s="17" t="s">
        <v>111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59</v>
      </c>
      <c r="BK78" s="168">
        <f t="shared" si="9"/>
        <v>0</v>
      </c>
      <c r="BL78" s="17" t="s">
        <v>174</v>
      </c>
      <c r="BM78" s="17" t="s">
        <v>543</v>
      </c>
    </row>
    <row r="79" spans="2:65" s="1" customFormat="1" ht="25.5" customHeight="1">
      <c r="B79" s="29"/>
      <c r="C79" s="172" t="s">
        <v>115</v>
      </c>
      <c r="D79" s="172" t="s">
        <v>168</v>
      </c>
      <c r="E79" s="173" t="s">
        <v>544</v>
      </c>
      <c r="F79" s="174" t="s">
        <v>219</v>
      </c>
      <c r="G79" s="175" t="s">
        <v>192</v>
      </c>
      <c r="H79" s="176">
        <v>8</v>
      </c>
      <c r="I79" s="177"/>
      <c r="J79" s="178">
        <f t="shared" si="0"/>
        <v>0</v>
      </c>
      <c r="K79" s="174" t="s">
        <v>22</v>
      </c>
      <c r="L79" s="179"/>
      <c r="M79" s="180" t="s">
        <v>22</v>
      </c>
      <c r="N79" s="181" t="s">
        <v>30</v>
      </c>
      <c r="O79" s="30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174</v>
      </c>
      <c r="AT79" s="17" t="s">
        <v>168</v>
      </c>
      <c r="AU79" s="17" t="s">
        <v>59</v>
      </c>
      <c r="AY79" s="17" t="s">
        <v>111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59</v>
      </c>
      <c r="BK79" s="168">
        <f t="shared" si="9"/>
        <v>0</v>
      </c>
      <c r="BL79" s="17" t="s">
        <v>174</v>
      </c>
      <c r="BM79" s="17" t="s">
        <v>545</v>
      </c>
    </row>
    <row r="80" spans="2:65" s="1" customFormat="1" ht="16.5" customHeight="1">
      <c r="B80" s="29"/>
      <c r="C80" s="172" t="s">
        <v>116</v>
      </c>
      <c r="D80" s="172" t="s">
        <v>168</v>
      </c>
      <c r="E80" s="173" t="s">
        <v>546</v>
      </c>
      <c r="F80" s="174" t="s">
        <v>547</v>
      </c>
      <c r="G80" s="175" t="s">
        <v>192</v>
      </c>
      <c r="H80" s="176">
        <v>19</v>
      </c>
      <c r="I80" s="177"/>
      <c r="J80" s="178">
        <f t="shared" si="0"/>
        <v>0</v>
      </c>
      <c r="K80" s="174" t="s">
        <v>22</v>
      </c>
      <c r="L80" s="179"/>
      <c r="M80" s="180" t="s">
        <v>22</v>
      </c>
      <c r="N80" s="181" t="s">
        <v>30</v>
      </c>
      <c r="O80" s="30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174</v>
      </c>
      <c r="AT80" s="17" t="s">
        <v>168</v>
      </c>
      <c r="AU80" s="17" t="s">
        <v>59</v>
      </c>
      <c r="AY80" s="17" t="s">
        <v>111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59</v>
      </c>
      <c r="BK80" s="168">
        <f t="shared" si="9"/>
        <v>0</v>
      </c>
      <c r="BL80" s="17" t="s">
        <v>174</v>
      </c>
      <c r="BM80" s="17" t="s">
        <v>548</v>
      </c>
    </row>
    <row r="81" spans="2:65" s="1" customFormat="1" ht="16.5" customHeight="1">
      <c r="B81" s="29"/>
      <c r="C81" s="172" t="s">
        <v>117</v>
      </c>
      <c r="D81" s="172" t="s">
        <v>168</v>
      </c>
      <c r="E81" s="173" t="s">
        <v>549</v>
      </c>
      <c r="F81" s="174" t="s">
        <v>550</v>
      </c>
      <c r="G81" s="175" t="s">
        <v>192</v>
      </c>
      <c r="H81" s="176">
        <v>2</v>
      </c>
      <c r="I81" s="177"/>
      <c r="J81" s="178">
        <f t="shared" si="0"/>
        <v>0</v>
      </c>
      <c r="K81" s="174" t="s">
        <v>22</v>
      </c>
      <c r="L81" s="179"/>
      <c r="M81" s="180" t="s">
        <v>22</v>
      </c>
      <c r="N81" s="181" t="s">
        <v>30</v>
      </c>
      <c r="O81" s="30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174</v>
      </c>
      <c r="AT81" s="17" t="s">
        <v>168</v>
      </c>
      <c r="AU81" s="17" t="s">
        <v>59</v>
      </c>
      <c r="AY81" s="17" t="s">
        <v>111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59</v>
      </c>
      <c r="BK81" s="168">
        <f t="shared" si="9"/>
        <v>0</v>
      </c>
      <c r="BL81" s="17" t="s">
        <v>174</v>
      </c>
      <c r="BM81" s="17" t="s">
        <v>551</v>
      </c>
    </row>
    <row r="82" spans="2:65" s="1" customFormat="1" ht="16.5" customHeight="1">
      <c r="B82" s="29"/>
      <c r="C82" s="172" t="s">
        <v>118</v>
      </c>
      <c r="D82" s="172" t="s">
        <v>168</v>
      </c>
      <c r="E82" s="173" t="s">
        <v>552</v>
      </c>
      <c r="F82" s="174" t="s">
        <v>228</v>
      </c>
      <c r="G82" s="175" t="s">
        <v>192</v>
      </c>
      <c r="H82" s="176">
        <v>1</v>
      </c>
      <c r="I82" s="177"/>
      <c r="J82" s="178">
        <f t="shared" si="0"/>
        <v>0</v>
      </c>
      <c r="K82" s="174" t="s">
        <v>22</v>
      </c>
      <c r="L82" s="179"/>
      <c r="M82" s="180" t="s">
        <v>22</v>
      </c>
      <c r="N82" s="181" t="s">
        <v>30</v>
      </c>
      <c r="O82" s="30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174</v>
      </c>
      <c r="AT82" s="17" t="s">
        <v>168</v>
      </c>
      <c r="AU82" s="17" t="s">
        <v>59</v>
      </c>
      <c r="AY82" s="17" t="s">
        <v>111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59</v>
      </c>
      <c r="BK82" s="168">
        <f t="shared" si="9"/>
        <v>0</v>
      </c>
      <c r="BL82" s="17" t="s">
        <v>174</v>
      </c>
      <c r="BM82" s="17" t="s">
        <v>553</v>
      </c>
    </row>
    <row r="83" spans="2:65" s="1" customFormat="1" ht="16.5" customHeight="1">
      <c r="B83" s="29"/>
      <c r="C83" s="172" t="s">
        <v>119</v>
      </c>
      <c r="D83" s="172" t="s">
        <v>168</v>
      </c>
      <c r="E83" s="173" t="s">
        <v>554</v>
      </c>
      <c r="F83" s="174" t="s">
        <v>231</v>
      </c>
      <c r="G83" s="175" t="s">
        <v>192</v>
      </c>
      <c r="H83" s="176">
        <v>5</v>
      </c>
      <c r="I83" s="177"/>
      <c r="J83" s="178">
        <f t="shared" si="0"/>
        <v>0</v>
      </c>
      <c r="K83" s="174" t="s">
        <v>22</v>
      </c>
      <c r="L83" s="179"/>
      <c r="M83" s="180" t="s">
        <v>22</v>
      </c>
      <c r="N83" s="181" t="s">
        <v>30</v>
      </c>
      <c r="O83" s="30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174</v>
      </c>
      <c r="AT83" s="17" t="s">
        <v>168</v>
      </c>
      <c r="AU83" s="17" t="s">
        <v>59</v>
      </c>
      <c r="AY83" s="17" t="s">
        <v>111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59</v>
      </c>
      <c r="BK83" s="168">
        <f t="shared" si="9"/>
        <v>0</v>
      </c>
      <c r="BL83" s="17" t="s">
        <v>174</v>
      </c>
      <c r="BM83" s="17" t="s">
        <v>555</v>
      </c>
    </row>
    <row r="84" spans="2:63" s="8" customFormat="1" ht="36.75" customHeight="1">
      <c r="B84" s="141"/>
      <c r="C84" s="142"/>
      <c r="D84" s="143" t="s">
        <v>51</v>
      </c>
      <c r="E84" s="144" t="s">
        <v>236</v>
      </c>
      <c r="F84" s="144" t="s">
        <v>237</v>
      </c>
      <c r="G84" s="142"/>
      <c r="H84" s="142"/>
      <c r="I84" s="145"/>
      <c r="J84" s="146">
        <f>BK84</f>
        <v>0</v>
      </c>
      <c r="K84" s="142"/>
      <c r="L84" s="147"/>
      <c r="M84" s="148"/>
      <c r="N84" s="149"/>
      <c r="O84" s="149"/>
      <c r="P84" s="150">
        <f>SUM(P85:P89)</f>
        <v>0</v>
      </c>
      <c r="Q84" s="149"/>
      <c r="R84" s="150">
        <f>SUM(R85:R89)</f>
        <v>0</v>
      </c>
      <c r="S84" s="149"/>
      <c r="T84" s="151">
        <f>SUM(T85:T89)</f>
        <v>0</v>
      </c>
      <c r="AR84" s="152" t="s">
        <v>59</v>
      </c>
      <c r="AT84" s="153" t="s">
        <v>51</v>
      </c>
      <c r="AU84" s="153" t="s">
        <v>52</v>
      </c>
      <c r="AY84" s="152" t="s">
        <v>111</v>
      </c>
      <c r="BK84" s="154">
        <f>SUM(BK85:BK89)</f>
        <v>0</v>
      </c>
    </row>
    <row r="85" spans="2:65" s="1" customFormat="1" ht="16.5" customHeight="1">
      <c r="B85" s="29"/>
      <c r="C85" s="172" t="s">
        <v>120</v>
      </c>
      <c r="D85" s="172" t="s">
        <v>168</v>
      </c>
      <c r="E85" s="173" t="s">
        <v>238</v>
      </c>
      <c r="F85" s="174" t="s">
        <v>239</v>
      </c>
      <c r="G85" s="175" t="s">
        <v>192</v>
      </c>
      <c r="H85" s="176">
        <v>29</v>
      </c>
      <c r="I85" s="177"/>
      <c r="J85" s="178">
        <f>ROUND(I85*H85,2)</f>
        <v>0</v>
      </c>
      <c r="K85" s="174" t="s">
        <v>22</v>
      </c>
      <c r="L85" s="179"/>
      <c r="M85" s="180" t="s">
        <v>22</v>
      </c>
      <c r="N85" s="181" t="s">
        <v>30</v>
      </c>
      <c r="O85" s="30"/>
      <c r="P85" s="166">
        <f>O85*H85</f>
        <v>0</v>
      </c>
      <c r="Q85" s="166">
        <v>0</v>
      </c>
      <c r="R85" s="166">
        <f>Q85*H85</f>
        <v>0</v>
      </c>
      <c r="S85" s="166">
        <v>0</v>
      </c>
      <c r="T85" s="167">
        <f>S85*H85</f>
        <v>0</v>
      </c>
      <c r="AR85" s="17" t="s">
        <v>116</v>
      </c>
      <c r="AT85" s="17" t="s">
        <v>168</v>
      </c>
      <c r="AU85" s="17" t="s">
        <v>59</v>
      </c>
      <c r="AY85" s="17" t="s">
        <v>111</v>
      </c>
      <c r="BE85" s="168">
        <f>IF(N85="základní",J85,0)</f>
        <v>0</v>
      </c>
      <c r="BF85" s="168">
        <f>IF(N85="snížená",J85,0)</f>
        <v>0</v>
      </c>
      <c r="BG85" s="168">
        <f>IF(N85="zákl. přenesená",J85,0)</f>
        <v>0</v>
      </c>
      <c r="BH85" s="168">
        <f>IF(N85="sníž. přenesená",J85,0)</f>
        <v>0</v>
      </c>
      <c r="BI85" s="168">
        <f>IF(N85="nulová",J85,0)</f>
        <v>0</v>
      </c>
      <c r="BJ85" s="17" t="s">
        <v>59</v>
      </c>
      <c r="BK85" s="168">
        <f>ROUND(I85*H85,2)</f>
        <v>0</v>
      </c>
      <c r="BL85" s="17" t="s">
        <v>76</v>
      </c>
      <c r="BM85" s="17" t="s">
        <v>556</v>
      </c>
    </row>
    <row r="86" spans="2:65" s="1" customFormat="1" ht="16.5" customHeight="1">
      <c r="B86" s="29"/>
      <c r="C86" s="172" t="s">
        <v>121</v>
      </c>
      <c r="D86" s="172" t="s">
        <v>168</v>
      </c>
      <c r="E86" s="173" t="s">
        <v>241</v>
      </c>
      <c r="F86" s="174" t="s">
        <v>242</v>
      </c>
      <c r="G86" s="175" t="s">
        <v>192</v>
      </c>
      <c r="H86" s="176">
        <v>3</v>
      </c>
      <c r="I86" s="177"/>
      <c r="J86" s="178">
        <f>ROUND(I86*H86,2)</f>
        <v>0</v>
      </c>
      <c r="K86" s="174" t="s">
        <v>22</v>
      </c>
      <c r="L86" s="179"/>
      <c r="M86" s="180" t="s">
        <v>22</v>
      </c>
      <c r="N86" s="181" t="s">
        <v>30</v>
      </c>
      <c r="O86" s="30"/>
      <c r="P86" s="166">
        <f>O86*H86</f>
        <v>0</v>
      </c>
      <c r="Q86" s="166">
        <v>0</v>
      </c>
      <c r="R86" s="166">
        <f>Q86*H86</f>
        <v>0</v>
      </c>
      <c r="S86" s="166">
        <v>0</v>
      </c>
      <c r="T86" s="167">
        <f>S86*H86</f>
        <v>0</v>
      </c>
      <c r="AR86" s="17" t="s">
        <v>116</v>
      </c>
      <c r="AT86" s="17" t="s">
        <v>168</v>
      </c>
      <c r="AU86" s="17" t="s">
        <v>59</v>
      </c>
      <c r="AY86" s="17" t="s">
        <v>111</v>
      </c>
      <c r="BE86" s="168">
        <f>IF(N86="základní",J86,0)</f>
        <v>0</v>
      </c>
      <c r="BF86" s="168">
        <f>IF(N86="snížená",J86,0)</f>
        <v>0</v>
      </c>
      <c r="BG86" s="168">
        <f>IF(N86="zákl. přenesená",J86,0)</f>
        <v>0</v>
      </c>
      <c r="BH86" s="168">
        <f>IF(N86="sníž. přenesená",J86,0)</f>
        <v>0</v>
      </c>
      <c r="BI86" s="168">
        <f>IF(N86="nulová",J86,0)</f>
        <v>0</v>
      </c>
      <c r="BJ86" s="17" t="s">
        <v>59</v>
      </c>
      <c r="BK86" s="168">
        <f>ROUND(I86*H86,2)</f>
        <v>0</v>
      </c>
      <c r="BL86" s="17" t="s">
        <v>76</v>
      </c>
      <c r="BM86" s="17" t="s">
        <v>557</v>
      </c>
    </row>
    <row r="87" spans="2:65" s="1" customFormat="1" ht="16.5" customHeight="1">
      <c r="B87" s="29"/>
      <c r="C87" s="172" t="s">
        <v>122</v>
      </c>
      <c r="D87" s="172" t="s">
        <v>168</v>
      </c>
      <c r="E87" s="173" t="s">
        <v>244</v>
      </c>
      <c r="F87" s="174" t="s">
        <v>245</v>
      </c>
      <c r="G87" s="175" t="s">
        <v>192</v>
      </c>
      <c r="H87" s="176">
        <v>7</v>
      </c>
      <c r="I87" s="177"/>
      <c r="J87" s="178">
        <f>ROUND(I87*H87,2)</f>
        <v>0</v>
      </c>
      <c r="K87" s="174" t="s">
        <v>22</v>
      </c>
      <c r="L87" s="179"/>
      <c r="M87" s="180" t="s">
        <v>22</v>
      </c>
      <c r="N87" s="181" t="s">
        <v>30</v>
      </c>
      <c r="O87" s="30"/>
      <c r="P87" s="166">
        <f>O87*H87</f>
        <v>0</v>
      </c>
      <c r="Q87" s="166">
        <v>0</v>
      </c>
      <c r="R87" s="166">
        <f>Q87*H87</f>
        <v>0</v>
      </c>
      <c r="S87" s="166">
        <v>0</v>
      </c>
      <c r="T87" s="167">
        <f>S87*H87</f>
        <v>0</v>
      </c>
      <c r="AR87" s="17" t="s">
        <v>116</v>
      </c>
      <c r="AT87" s="17" t="s">
        <v>168</v>
      </c>
      <c r="AU87" s="17" t="s">
        <v>59</v>
      </c>
      <c r="AY87" s="17" t="s">
        <v>111</v>
      </c>
      <c r="BE87" s="168">
        <f>IF(N87="základní",J87,0)</f>
        <v>0</v>
      </c>
      <c r="BF87" s="168">
        <f>IF(N87="snížená",J87,0)</f>
        <v>0</v>
      </c>
      <c r="BG87" s="168">
        <f>IF(N87="zákl. přenesená",J87,0)</f>
        <v>0</v>
      </c>
      <c r="BH87" s="168">
        <f>IF(N87="sníž. přenesená",J87,0)</f>
        <v>0</v>
      </c>
      <c r="BI87" s="168">
        <f>IF(N87="nulová",J87,0)</f>
        <v>0</v>
      </c>
      <c r="BJ87" s="17" t="s">
        <v>59</v>
      </c>
      <c r="BK87" s="168">
        <f>ROUND(I87*H87,2)</f>
        <v>0</v>
      </c>
      <c r="BL87" s="17" t="s">
        <v>76</v>
      </c>
      <c r="BM87" s="17" t="s">
        <v>558</v>
      </c>
    </row>
    <row r="88" spans="2:65" s="1" customFormat="1" ht="16.5" customHeight="1">
      <c r="B88" s="29"/>
      <c r="C88" s="172" t="s">
        <v>10</v>
      </c>
      <c r="D88" s="172" t="s">
        <v>168</v>
      </c>
      <c r="E88" s="173" t="s">
        <v>559</v>
      </c>
      <c r="F88" s="174" t="s">
        <v>251</v>
      </c>
      <c r="G88" s="175" t="s">
        <v>192</v>
      </c>
      <c r="H88" s="176">
        <v>6</v>
      </c>
      <c r="I88" s="177"/>
      <c r="J88" s="178">
        <f>ROUND(I88*H88,2)</f>
        <v>0</v>
      </c>
      <c r="K88" s="174" t="s">
        <v>22</v>
      </c>
      <c r="L88" s="179"/>
      <c r="M88" s="180" t="s">
        <v>22</v>
      </c>
      <c r="N88" s="181" t="s">
        <v>30</v>
      </c>
      <c r="O88" s="30"/>
      <c r="P88" s="166">
        <f>O88*H88</f>
        <v>0</v>
      </c>
      <c r="Q88" s="166">
        <v>0</v>
      </c>
      <c r="R88" s="166">
        <f>Q88*H88</f>
        <v>0</v>
      </c>
      <c r="S88" s="166">
        <v>0</v>
      </c>
      <c r="T88" s="167">
        <f>S88*H88</f>
        <v>0</v>
      </c>
      <c r="AR88" s="17" t="s">
        <v>116</v>
      </c>
      <c r="AT88" s="17" t="s">
        <v>168</v>
      </c>
      <c r="AU88" s="17" t="s">
        <v>59</v>
      </c>
      <c r="AY88" s="17" t="s">
        <v>111</v>
      </c>
      <c r="BE88" s="168">
        <f>IF(N88="základní",J88,0)</f>
        <v>0</v>
      </c>
      <c r="BF88" s="168">
        <f>IF(N88="snížená",J88,0)</f>
        <v>0</v>
      </c>
      <c r="BG88" s="168">
        <f>IF(N88="zákl. přenesená",J88,0)</f>
        <v>0</v>
      </c>
      <c r="BH88" s="168">
        <f>IF(N88="sníž. přenesená",J88,0)</f>
        <v>0</v>
      </c>
      <c r="BI88" s="168">
        <f>IF(N88="nulová",J88,0)</f>
        <v>0</v>
      </c>
      <c r="BJ88" s="17" t="s">
        <v>59</v>
      </c>
      <c r="BK88" s="168">
        <f>ROUND(I88*H88,2)</f>
        <v>0</v>
      </c>
      <c r="BL88" s="17" t="s">
        <v>76</v>
      </c>
      <c r="BM88" s="17" t="s">
        <v>560</v>
      </c>
    </row>
    <row r="89" spans="2:65" s="1" customFormat="1" ht="16.5" customHeight="1">
      <c r="B89" s="29"/>
      <c r="C89" s="172" t="s">
        <v>123</v>
      </c>
      <c r="D89" s="172" t="s">
        <v>168</v>
      </c>
      <c r="E89" s="173" t="s">
        <v>250</v>
      </c>
      <c r="F89" s="174" t="s">
        <v>263</v>
      </c>
      <c r="G89" s="175" t="s">
        <v>192</v>
      </c>
      <c r="H89" s="176">
        <v>1</v>
      </c>
      <c r="I89" s="177"/>
      <c r="J89" s="178">
        <f>ROUND(I89*H89,2)</f>
        <v>0</v>
      </c>
      <c r="K89" s="174" t="s">
        <v>22</v>
      </c>
      <c r="L89" s="179"/>
      <c r="M89" s="180" t="s">
        <v>22</v>
      </c>
      <c r="N89" s="181" t="s">
        <v>30</v>
      </c>
      <c r="O89" s="30"/>
      <c r="P89" s="166">
        <f>O89*H89</f>
        <v>0</v>
      </c>
      <c r="Q89" s="166">
        <v>0</v>
      </c>
      <c r="R89" s="166">
        <f>Q89*H89</f>
        <v>0</v>
      </c>
      <c r="S89" s="166">
        <v>0</v>
      </c>
      <c r="T89" s="167">
        <f>S89*H89</f>
        <v>0</v>
      </c>
      <c r="AR89" s="17" t="s">
        <v>116</v>
      </c>
      <c r="AT89" s="17" t="s">
        <v>168</v>
      </c>
      <c r="AU89" s="17" t="s">
        <v>59</v>
      </c>
      <c r="AY89" s="17" t="s">
        <v>111</v>
      </c>
      <c r="BE89" s="168">
        <f>IF(N89="základní",J89,0)</f>
        <v>0</v>
      </c>
      <c r="BF89" s="168">
        <f>IF(N89="snížená",J89,0)</f>
        <v>0</v>
      </c>
      <c r="BG89" s="168">
        <f>IF(N89="zákl. přenesená",J89,0)</f>
        <v>0</v>
      </c>
      <c r="BH89" s="168">
        <f>IF(N89="sníž. přenesená",J89,0)</f>
        <v>0</v>
      </c>
      <c r="BI89" s="168">
        <f>IF(N89="nulová",J89,0)</f>
        <v>0</v>
      </c>
      <c r="BJ89" s="17" t="s">
        <v>59</v>
      </c>
      <c r="BK89" s="168">
        <f>ROUND(I89*H89,2)</f>
        <v>0</v>
      </c>
      <c r="BL89" s="17" t="s">
        <v>76</v>
      </c>
      <c r="BM89" s="17" t="s">
        <v>561</v>
      </c>
    </row>
    <row r="90" spans="2:63" s="8" customFormat="1" ht="36.75" customHeight="1">
      <c r="B90" s="141"/>
      <c r="C90" s="142"/>
      <c r="D90" s="143" t="s">
        <v>51</v>
      </c>
      <c r="E90" s="144" t="s">
        <v>265</v>
      </c>
      <c r="F90" s="144" t="s">
        <v>266</v>
      </c>
      <c r="G90" s="142"/>
      <c r="H90" s="142"/>
      <c r="I90" s="145"/>
      <c r="J90" s="146">
        <f>BK90</f>
        <v>0</v>
      </c>
      <c r="K90" s="142"/>
      <c r="L90" s="147"/>
      <c r="M90" s="148"/>
      <c r="N90" s="149"/>
      <c r="O90" s="149"/>
      <c r="P90" s="150">
        <f>SUM(P91:P94)</f>
        <v>0</v>
      </c>
      <c r="Q90" s="149"/>
      <c r="R90" s="150">
        <f>SUM(R91:R94)</f>
        <v>0</v>
      </c>
      <c r="S90" s="149"/>
      <c r="T90" s="151">
        <f>SUM(T91:T94)</f>
        <v>0</v>
      </c>
      <c r="AR90" s="152" t="s">
        <v>59</v>
      </c>
      <c r="AT90" s="153" t="s">
        <v>51</v>
      </c>
      <c r="AU90" s="153" t="s">
        <v>52</v>
      </c>
      <c r="AY90" s="152" t="s">
        <v>111</v>
      </c>
      <c r="BK90" s="154">
        <f>SUM(BK91:BK94)</f>
        <v>0</v>
      </c>
    </row>
    <row r="91" spans="2:65" s="1" customFormat="1" ht="16.5" customHeight="1">
      <c r="B91" s="29"/>
      <c r="C91" s="172" t="s">
        <v>124</v>
      </c>
      <c r="D91" s="172" t="s">
        <v>168</v>
      </c>
      <c r="E91" s="173" t="s">
        <v>267</v>
      </c>
      <c r="F91" s="174" t="s">
        <v>268</v>
      </c>
      <c r="G91" s="175" t="s">
        <v>192</v>
      </c>
      <c r="H91" s="176">
        <v>59</v>
      </c>
      <c r="I91" s="177"/>
      <c r="J91" s="178">
        <f>ROUND(I91*H91,2)</f>
        <v>0</v>
      </c>
      <c r="K91" s="174" t="s">
        <v>22</v>
      </c>
      <c r="L91" s="179"/>
      <c r="M91" s="180" t="s">
        <v>22</v>
      </c>
      <c r="N91" s="181" t="s">
        <v>30</v>
      </c>
      <c r="O91" s="30"/>
      <c r="P91" s="166">
        <f>O91*H91</f>
        <v>0</v>
      </c>
      <c r="Q91" s="166">
        <v>0</v>
      </c>
      <c r="R91" s="166">
        <f>Q91*H91</f>
        <v>0</v>
      </c>
      <c r="S91" s="166">
        <v>0</v>
      </c>
      <c r="T91" s="167">
        <f>S91*H91</f>
        <v>0</v>
      </c>
      <c r="AR91" s="17" t="s">
        <v>116</v>
      </c>
      <c r="AT91" s="17" t="s">
        <v>168</v>
      </c>
      <c r="AU91" s="17" t="s">
        <v>59</v>
      </c>
      <c r="AY91" s="17" t="s">
        <v>111</v>
      </c>
      <c r="BE91" s="168">
        <f>IF(N91="základní",J91,0)</f>
        <v>0</v>
      </c>
      <c r="BF91" s="168">
        <f>IF(N91="snížená",J91,0)</f>
        <v>0</v>
      </c>
      <c r="BG91" s="168">
        <f>IF(N91="zákl. přenesená",J91,0)</f>
        <v>0</v>
      </c>
      <c r="BH91" s="168">
        <f>IF(N91="sníž. přenesená",J91,0)</f>
        <v>0</v>
      </c>
      <c r="BI91" s="168">
        <f>IF(N91="nulová",J91,0)</f>
        <v>0</v>
      </c>
      <c r="BJ91" s="17" t="s">
        <v>59</v>
      </c>
      <c r="BK91" s="168">
        <f>ROUND(I91*H91,2)</f>
        <v>0</v>
      </c>
      <c r="BL91" s="17" t="s">
        <v>76</v>
      </c>
      <c r="BM91" s="17" t="s">
        <v>562</v>
      </c>
    </row>
    <row r="92" spans="2:65" s="1" customFormat="1" ht="16.5" customHeight="1">
      <c r="B92" s="29"/>
      <c r="C92" s="172" t="s">
        <v>125</v>
      </c>
      <c r="D92" s="172" t="s">
        <v>168</v>
      </c>
      <c r="E92" s="173" t="s">
        <v>270</v>
      </c>
      <c r="F92" s="174" t="s">
        <v>271</v>
      </c>
      <c r="G92" s="175" t="s">
        <v>192</v>
      </c>
      <c r="H92" s="176">
        <v>35</v>
      </c>
      <c r="I92" s="177"/>
      <c r="J92" s="178">
        <f>ROUND(I92*H92,2)</f>
        <v>0</v>
      </c>
      <c r="K92" s="174" t="s">
        <v>22</v>
      </c>
      <c r="L92" s="179"/>
      <c r="M92" s="180" t="s">
        <v>22</v>
      </c>
      <c r="N92" s="181" t="s">
        <v>30</v>
      </c>
      <c r="O92" s="30"/>
      <c r="P92" s="166">
        <f>O92*H92</f>
        <v>0</v>
      </c>
      <c r="Q92" s="166">
        <v>0</v>
      </c>
      <c r="R92" s="166">
        <f>Q92*H92</f>
        <v>0</v>
      </c>
      <c r="S92" s="166">
        <v>0</v>
      </c>
      <c r="T92" s="167">
        <f>S92*H92</f>
        <v>0</v>
      </c>
      <c r="AR92" s="17" t="s">
        <v>116</v>
      </c>
      <c r="AT92" s="17" t="s">
        <v>168</v>
      </c>
      <c r="AU92" s="17" t="s">
        <v>59</v>
      </c>
      <c r="AY92" s="17" t="s">
        <v>111</v>
      </c>
      <c r="BE92" s="168">
        <f>IF(N92="základní",J92,0)</f>
        <v>0</v>
      </c>
      <c r="BF92" s="168">
        <f>IF(N92="snížená",J92,0)</f>
        <v>0</v>
      </c>
      <c r="BG92" s="168">
        <f>IF(N92="zákl. přenesená",J92,0)</f>
        <v>0</v>
      </c>
      <c r="BH92" s="168">
        <f>IF(N92="sníž. přenesená",J92,0)</f>
        <v>0</v>
      </c>
      <c r="BI92" s="168">
        <f>IF(N92="nulová",J92,0)</f>
        <v>0</v>
      </c>
      <c r="BJ92" s="17" t="s">
        <v>59</v>
      </c>
      <c r="BK92" s="168">
        <f>ROUND(I92*H92,2)</f>
        <v>0</v>
      </c>
      <c r="BL92" s="17" t="s">
        <v>76</v>
      </c>
      <c r="BM92" s="17" t="s">
        <v>563</v>
      </c>
    </row>
    <row r="93" spans="2:65" s="1" customFormat="1" ht="16.5" customHeight="1">
      <c r="B93" s="29"/>
      <c r="C93" s="172" t="s">
        <v>126</v>
      </c>
      <c r="D93" s="172" t="s">
        <v>168</v>
      </c>
      <c r="E93" s="173" t="s">
        <v>273</v>
      </c>
      <c r="F93" s="174" t="s">
        <v>274</v>
      </c>
      <c r="G93" s="175" t="s">
        <v>192</v>
      </c>
      <c r="H93" s="176">
        <v>6</v>
      </c>
      <c r="I93" s="177"/>
      <c r="J93" s="178">
        <f>ROUND(I93*H93,2)</f>
        <v>0</v>
      </c>
      <c r="K93" s="174" t="s">
        <v>22</v>
      </c>
      <c r="L93" s="179"/>
      <c r="M93" s="180" t="s">
        <v>22</v>
      </c>
      <c r="N93" s="181" t="s">
        <v>30</v>
      </c>
      <c r="O93" s="30"/>
      <c r="P93" s="166">
        <f>O93*H93</f>
        <v>0</v>
      </c>
      <c r="Q93" s="166">
        <v>0</v>
      </c>
      <c r="R93" s="166">
        <f>Q93*H93</f>
        <v>0</v>
      </c>
      <c r="S93" s="166">
        <v>0</v>
      </c>
      <c r="T93" s="167">
        <f>S93*H93</f>
        <v>0</v>
      </c>
      <c r="AR93" s="17" t="s">
        <v>116</v>
      </c>
      <c r="AT93" s="17" t="s">
        <v>168</v>
      </c>
      <c r="AU93" s="17" t="s">
        <v>59</v>
      </c>
      <c r="AY93" s="17" t="s">
        <v>111</v>
      </c>
      <c r="BE93" s="168">
        <f>IF(N93="základní",J93,0)</f>
        <v>0</v>
      </c>
      <c r="BF93" s="168">
        <f>IF(N93="snížená",J93,0)</f>
        <v>0</v>
      </c>
      <c r="BG93" s="168">
        <f>IF(N93="zákl. přenesená",J93,0)</f>
        <v>0</v>
      </c>
      <c r="BH93" s="168">
        <f>IF(N93="sníž. přenesená",J93,0)</f>
        <v>0</v>
      </c>
      <c r="BI93" s="168">
        <f>IF(N93="nulová",J93,0)</f>
        <v>0</v>
      </c>
      <c r="BJ93" s="17" t="s">
        <v>59</v>
      </c>
      <c r="BK93" s="168">
        <f>ROUND(I93*H93,2)</f>
        <v>0</v>
      </c>
      <c r="BL93" s="17" t="s">
        <v>76</v>
      </c>
      <c r="BM93" s="17" t="s">
        <v>564</v>
      </c>
    </row>
    <row r="94" spans="2:65" s="1" customFormat="1" ht="16.5" customHeight="1">
      <c r="B94" s="29"/>
      <c r="C94" s="172" t="s">
        <v>127</v>
      </c>
      <c r="D94" s="172" t="s">
        <v>168</v>
      </c>
      <c r="E94" s="173" t="s">
        <v>276</v>
      </c>
      <c r="F94" s="174" t="s">
        <v>277</v>
      </c>
      <c r="G94" s="175" t="s">
        <v>192</v>
      </c>
      <c r="H94" s="176">
        <v>45</v>
      </c>
      <c r="I94" s="177"/>
      <c r="J94" s="178">
        <f>ROUND(I94*H94,2)</f>
        <v>0</v>
      </c>
      <c r="K94" s="174" t="s">
        <v>22</v>
      </c>
      <c r="L94" s="179"/>
      <c r="M94" s="180" t="s">
        <v>22</v>
      </c>
      <c r="N94" s="181" t="s">
        <v>30</v>
      </c>
      <c r="O94" s="30"/>
      <c r="P94" s="166">
        <f>O94*H94</f>
        <v>0</v>
      </c>
      <c r="Q94" s="166">
        <v>0</v>
      </c>
      <c r="R94" s="166">
        <f>Q94*H94</f>
        <v>0</v>
      </c>
      <c r="S94" s="166">
        <v>0</v>
      </c>
      <c r="T94" s="167">
        <f>S94*H94</f>
        <v>0</v>
      </c>
      <c r="AR94" s="17" t="s">
        <v>116</v>
      </c>
      <c r="AT94" s="17" t="s">
        <v>168</v>
      </c>
      <c r="AU94" s="17" t="s">
        <v>59</v>
      </c>
      <c r="AY94" s="17" t="s">
        <v>111</v>
      </c>
      <c r="BE94" s="168">
        <f>IF(N94="základní",J94,0)</f>
        <v>0</v>
      </c>
      <c r="BF94" s="168">
        <f>IF(N94="snížená",J94,0)</f>
        <v>0</v>
      </c>
      <c r="BG94" s="168">
        <f>IF(N94="zákl. přenesená",J94,0)</f>
        <v>0</v>
      </c>
      <c r="BH94" s="168">
        <f>IF(N94="sníž. přenesená",J94,0)</f>
        <v>0</v>
      </c>
      <c r="BI94" s="168">
        <f>IF(N94="nulová",J94,0)</f>
        <v>0</v>
      </c>
      <c r="BJ94" s="17" t="s">
        <v>59</v>
      </c>
      <c r="BK94" s="168">
        <f>ROUND(I94*H94,2)</f>
        <v>0</v>
      </c>
      <c r="BL94" s="17" t="s">
        <v>76</v>
      </c>
      <c r="BM94" s="17" t="s">
        <v>565</v>
      </c>
    </row>
    <row r="95" spans="2:63" s="8" customFormat="1" ht="36.75" customHeight="1">
      <c r="B95" s="141"/>
      <c r="C95" s="142"/>
      <c r="D95" s="143" t="s">
        <v>51</v>
      </c>
      <c r="E95" s="144" t="s">
        <v>279</v>
      </c>
      <c r="F95" s="144" t="s">
        <v>280</v>
      </c>
      <c r="G95" s="142"/>
      <c r="H95" s="142"/>
      <c r="I95" s="145"/>
      <c r="J95" s="146">
        <f>BK95</f>
        <v>0</v>
      </c>
      <c r="K95" s="142"/>
      <c r="L95" s="147"/>
      <c r="M95" s="148"/>
      <c r="N95" s="149"/>
      <c r="O95" s="149"/>
      <c r="P95" s="150">
        <f>SUM(P96:P103)</f>
        <v>0</v>
      </c>
      <c r="Q95" s="149"/>
      <c r="R95" s="150">
        <f>SUM(R96:R103)</f>
        <v>0</v>
      </c>
      <c r="S95" s="149"/>
      <c r="T95" s="151">
        <f>SUM(T96:T103)</f>
        <v>0</v>
      </c>
      <c r="AR95" s="152" t="s">
        <v>59</v>
      </c>
      <c r="AT95" s="153" t="s">
        <v>51</v>
      </c>
      <c r="AU95" s="153" t="s">
        <v>52</v>
      </c>
      <c r="AY95" s="152" t="s">
        <v>111</v>
      </c>
      <c r="BK95" s="154">
        <f>SUM(BK96:BK103)</f>
        <v>0</v>
      </c>
    </row>
    <row r="96" spans="2:65" s="1" customFormat="1" ht="16.5" customHeight="1">
      <c r="B96" s="29"/>
      <c r="C96" s="172" t="s">
        <v>9</v>
      </c>
      <c r="D96" s="172" t="s">
        <v>168</v>
      </c>
      <c r="E96" s="173" t="s">
        <v>281</v>
      </c>
      <c r="F96" s="174" t="s">
        <v>282</v>
      </c>
      <c r="G96" s="175" t="s">
        <v>91</v>
      </c>
      <c r="H96" s="176">
        <v>120</v>
      </c>
      <c r="I96" s="177"/>
      <c r="J96" s="178">
        <f aca="true" t="shared" si="10" ref="J96:J103">ROUND(I96*H96,2)</f>
        <v>0</v>
      </c>
      <c r="K96" s="174" t="s">
        <v>22</v>
      </c>
      <c r="L96" s="179"/>
      <c r="M96" s="180" t="s">
        <v>22</v>
      </c>
      <c r="N96" s="181" t="s">
        <v>30</v>
      </c>
      <c r="O96" s="30"/>
      <c r="P96" s="166">
        <f aca="true" t="shared" si="11" ref="P96:P103">O96*H96</f>
        <v>0</v>
      </c>
      <c r="Q96" s="166">
        <v>0</v>
      </c>
      <c r="R96" s="166">
        <f aca="true" t="shared" si="12" ref="R96:R103">Q96*H96</f>
        <v>0</v>
      </c>
      <c r="S96" s="166">
        <v>0</v>
      </c>
      <c r="T96" s="167">
        <f aca="true" t="shared" si="13" ref="T96:T103">S96*H96</f>
        <v>0</v>
      </c>
      <c r="AR96" s="17" t="s">
        <v>116</v>
      </c>
      <c r="AT96" s="17" t="s">
        <v>168</v>
      </c>
      <c r="AU96" s="17" t="s">
        <v>59</v>
      </c>
      <c r="AY96" s="17" t="s">
        <v>111</v>
      </c>
      <c r="BE96" s="168">
        <f aca="true" t="shared" si="14" ref="BE96:BE103">IF(N96="základní",J96,0)</f>
        <v>0</v>
      </c>
      <c r="BF96" s="168">
        <f aca="true" t="shared" si="15" ref="BF96:BF103">IF(N96="snížená",J96,0)</f>
        <v>0</v>
      </c>
      <c r="BG96" s="168">
        <f aca="true" t="shared" si="16" ref="BG96:BG103">IF(N96="zákl. přenesená",J96,0)</f>
        <v>0</v>
      </c>
      <c r="BH96" s="168">
        <f aca="true" t="shared" si="17" ref="BH96:BH103">IF(N96="sníž. přenesená",J96,0)</f>
        <v>0</v>
      </c>
      <c r="BI96" s="168">
        <f aca="true" t="shared" si="18" ref="BI96:BI103">IF(N96="nulová",J96,0)</f>
        <v>0</v>
      </c>
      <c r="BJ96" s="17" t="s">
        <v>59</v>
      </c>
      <c r="BK96" s="168">
        <f aca="true" t="shared" si="19" ref="BK96:BK103">ROUND(I96*H96,2)</f>
        <v>0</v>
      </c>
      <c r="BL96" s="17" t="s">
        <v>76</v>
      </c>
      <c r="BM96" s="17" t="s">
        <v>566</v>
      </c>
    </row>
    <row r="97" spans="2:65" s="1" customFormat="1" ht="16.5" customHeight="1">
      <c r="B97" s="29"/>
      <c r="C97" s="172" t="s">
        <v>128</v>
      </c>
      <c r="D97" s="172" t="s">
        <v>168</v>
      </c>
      <c r="E97" s="173" t="s">
        <v>284</v>
      </c>
      <c r="F97" s="174" t="s">
        <v>285</v>
      </c>
      <c r="G97" s="175" t="s">
        <v>91</v>
      </c>
      <c r="H97" s="176">
        <v>30</v>
      </c>
      <c r="I97" s="177"/>
      <c r="J97" s="178">
        <f t="shared" si="10"/>
        <v>0</v>
      </c>
      <c r="K97" s="174" t="s">
        <v>22</v>
      </c>
      <c r="L97" s="179"/>
      <c r="M97" s="180" t="s">
        <v>22</v>
      </c>
      <c r="N97" s="181" t="s">
        <v>30</v>
      </c>
      <c r="O97" s="30"/>
      <c r="P97" s="166">
        <f t="shared" si="11"/>
        <v>0</v>
      </c>
      <c r="Q97" s="166">
        <v>0</v>
      </c>
      <c r="R97" s="166">
        <f t="shared" si="12"/>
        <v>0</v>
      </c>
      <c r="S97" s="166">
        <v>0</v>
      </c>
      <c r="T97" s="167">
        <f t="shared" si="13"/>
        <v>0</v>
      </c>
      <c r="AR97" s="17" t="s">
        <v>116</v>
      </c>
      <c r="AT97" s="17" t="s">
        <v>168</v>
      </c>
      <c r="AU97" s="17" t="s">
        <v>59</v>
      </c>
      <c r="AY97" s="17" t="s">
        <v>111</v>
      </c>
      <c r="BE97" s="168">
        <f t="shared" si="14"/>
        <v>0</v>
      </c>
      <c r="BF97" s="168">
        <f t="shared" si="15"/>
        <v>0</v>
      </c>
      <c r="BG97" s="168">
        <f t="shared" si="16"/>
        <v>0</v>
      </c>
      <c r="BH97" s="168">
        <f t="shared" si="17"/>
        <v>0</v>
      </c>
      <c r="BI97" s="168">
        <f t="shared" si="18"/>
        <v>0</v>
      </c>
      <c r="BJ97" s="17" t="s">
        <v>59</v>
      </c>
      <c r="BK97" s="168">
        <f t="shared" si="19"/>
        <v>0</v>
      </c>
      <c r="BL97" s="17" t="s">
        <v>76</v>
      </c>
      <c r="BM97" s="17" t="s">
        <v>567</v>
      </c>
    </row>
    <row r="98" spans="2:65" s="1" customFormat="1" ht="16.5" customHeight="1">
      <c r="B98" s="29"/>
      <c r="C98" s="172" t="s">
        <v>129</v>
      </c>
      <c r="D98" s="172" t="s">
        <v>168</v>
      </c>
      <c r="E98" s="173" t="s">
        <v>287</v>
      </c>
      <c r="F98" s="174" t="s">
        <v>288</v>
      </c>
      <c r="G98" s="175" t="s">
        <v>91</v>
      </c>
      <c r="H98" s="176">
        <v>85</v>
      </c>
      <c r="I98" s="177"/>
      <c r="J98" s="178">
        <f t="shared" si="10"/>
        <v>0</v>
      </c>
      <c r="K98" s="174" t="s">
        <v>22</v>
      </c>
      <c r="L98" s="179"/>
      <c r="M98" s="180" t="s">
        <v>22</v>
      </c>
      <c r="N98" s="181" t="s">
        <v>30</v>
      </c>
      <c r="O98" s="30"/>
      <c r="P98" s="166">
        <f t="shared" si="11"/>
        <v>0</v>
      </c>
      <c r="Q98" s="166">
        <v>0</v>
      </c>
      <c r="R98" s="166">
        <f t="shared" si="12"/>
        <v>0</v>
      </c>
      <c r="S98" s="166">
        <v>0</v>
      </c>
      <c r="T98" s="167">
        <f t="shared" si="13"/>
        <v>0</v>
      </c>
      <c r="AR98" s="17" t="s">
        <v>116</v>
      </c>
      <c r="AT98" s="17" t="s">
        <v>168</v>
      </c>
      <c r="AU98" s="17" t="s">
        <v>59</v>
      </c>
      <c r="AY98" s="17" t="s">
        <v>111</v>
      </c>
      <c r="BE98" s="168">
        <f t="shared" si="14"/>
        <v>0</v>
      </c>
      <c r="BF98" s="168">
        <f t="shared" si="15"/>
        <v>0</v>
      </c>
      <c r="BG98" s="168">
        <f t="shared" si="16"/>
        <v>0</v>
      </c>
      <c r="BH98" s="168">
        <f t="shared" si="17"/>
        <v>0</v>
      </c>
      <c r="BI98" s="168">
        <f t="shared" si="18"/>
        <v>0</v>
      </c>
      <c r="BJ98" s="17" t="s">
        <v>59</v>
      </c>
      <c r="BK98" s="168">
        <f t="shared" si="19"/>
        <v>0</v>
      </c>
      <c r="BL98" s="17" t="s">
        <v>76</v>
      </c>
      <c r="BM98" s="17" t="s">
        <v>568</v>
      </c>
    </row>
    <row r="99" spans="2:65" s="1" customFormat="1" ht="16.5" customHeight="1">
      <c r="B99" s="29"/>
      <c r="C99" s="172" t="s">
        <v>133</v>
      </c>
      <c r="D99" s="172" t="s">
        <v>168</v>
      </c>
      <c r="E99" s="173" t="s">
        <v>290</v>
      </c>
      <c r="F99" s="174" t="s">
        <v>291</v>
      </c>
      <c r="G99" s="175" t="s">
        <v>91</v>
      </c>
      <c r="H99" s="176">
        <v>10</v>
      </c>
      <c r="I99" s="177"/>
      <c r="J99" s="178">
        <f t="shared" si="10"/>
        <v>0</v>
      </c>
      <c r="K99" s="174" t="s">
        <v>22</v>
      </c>
      <c r="L99" s="179"/>
      <c r="M99" s="180" t="s">
        <v>22</v>
      </c>
      <c r="N99" s="181" t="s">
        <v>30</v>
      </c>
      <c r="O99" s="30"/>
      <c r="P99" s="166">
        <f t="shared" si="11"/>
        <v>0</v>
      </c>
      <c r="Q99" s="166">
        <v>0</v>
      </c>
      <c r="R99" s="166">
        <f t="shared" si="12"/>
        <v>0</v>
      </c>
      <c r="S99" s="166">
        <v>0</v>
      </c>
      <c r="T99" s="167">
        <f t="shared" si="13"/>
        <v>0</v>
      </c>
      <c r="AR99" s="17" t="s">
        <v>116</v>
      </c>
      <c r="AT99" s="17" t="s">
        <v>168</v>
      </c>
      <c r="AU99" s="17" t="s">
        <v>59</v>
      </c>
      <c r="AY99" s="17" t="s">
        <v>111</v>
      </c>
      <c r="BE99" s="168">
        <f t="shared" si="14"/>
        <v>0</v>
      </c>
      <c r="BF99" s="168">
        <f t="shared" si="15"/>
        <v>0</v>
      </c>
      <c r="BG99" s="168">
        <f t="shared" si="16"/>
        <v>0</v>
      </c>
      <c r="BH99" s="168">
        <f t="shared" si="17"/>
        <v>0</v>
      </c>
      <c r="BI99" s="168">
        <f t="shared" si="18"/>
        <v>0</v>
      </c>
      <c r="BJ99" s="17" t="s">
        <v>59</v>
      </c>
      <c r="BK99" s="168">
        <f t="shared" si="19"/>
        <v>0</v>
      </c>
      <c r="BL99" s="17" t="s">
        <v>76</v>
      </c>
      <c r="BM99" s="17" t="s">
        <v>569</v>
      </c>
    </row>
    <row r="100" spans="2:65" s="1" customFormat="1" ht="16.5" customHeight="1">
      <c r="B100" s="29"/>
      <c r="C100" s="172" t="s">
        <v>134</v>
      </c>
      <c r="D100" s="172" t="s">
        <v>168</v>
      </c>
      <c r="E100" s="173" t="s">
        <v>293</v>
      </c>
      <c r="F100" s="174" t="s">
        <v>294</v>
      </c>
      <c r="G100" s="175" t="s">
        <v>91</v>
      </c>
      <c r="H100" s="176">
        <v>192</v>
      </c>
      <c r="I100" s="177"/>
      <c r="J100" s="178">
        <f t="shared" si="10"/>
        <v>0</v>
      </c>
      <c r="K100" s="174" t="s">
        <v>22</v>
      </c>
      <c r="L100" s="179"/>
      <c r="M100" s="180" t="s">
        <v>22</v>
      </c>
      <c r="N100" s="181" t="s">
        <v>30</v>
      </c>
      <c r="O100" s="30"/>
      <c r="P100" s="166">
        <f t="shared" si="11"/>
        <v>0</v>
      </c>
      <c r="Q100" s="166">
        <v>0</v>
      </c>
      <c r="R100" s="166">
        <f t="shared" si="12"/>
        <v>0</v>
      </c>
      <c r="S100" s="166">
        <v>0</v>
      </c>
      <c r="T100" s="167">
        <f t="shared" si="13"/>
        <v>0</v>
      </c>
      <c r="AR100" s="17" t="s">
        <v>116</v>
      </c>
      <c r="AT100" s="17" t="s">
        <v>168</v>
      </c>
      <c r="AU100" s="17" t="s">
        <v>59</v>
      </c>
      <c r="AY100" s="17" t="s">
        <v>111</v>
      </c>
      <c r="BE100" s="168">
        <f t="shared" si="14"/>
        <v>0</v>
      </c>
      <c r="BF100" s="168">
        <f t="shared" si="15"/>
        <v>0</v>
      </c>
      <c r="BG100" s="168">
        <f t="shared" si="16"/>
        <v>0</v>
      </c>
      <c r="BH100" s="168">
        <f t="shared" si="17"/>
        <v>0</v>
      </c>
      <c r="BI100" s="168">
        <f t="shared" si="18"/>
        <v>0</v>
      </c>
      <c r="BJ100" s="17" t="s">
        <v>59</v>
      </c>
      <c r="BK100" s="168">
        <f t="shared" si="19"/>
        <v>0</v>
      </c>
      <c r="BL100" s="17" t="s">
        <v>76</v>
      </c>
      <c r="BM100" s="17" t="s">
        <v>570</v>
      </c>
    </row>
    <row r="101" spans="2:65" s="1" customFormat="1" ht="16.5" customHeight="1">
      <c r="B101" s="29"/>
      <c r="C101" s="172" t="s">
        <v>135</v>
      </c>
      <c r="D101" s="172" t="s">
        <v>168</v>
      </c>
      <c r="E101" s="173" t="s">
        <v>571</v>
      </c>
      <c r="F101" s="174" t="s">
        <v>300</v>
      </c>
      <c r="G101" s="175" t="s">
        <v>91</v>
      </c>
      <c r="H101" s="176">
        <v>35</v>
      </c>
      <c r="I101" s="177"/>
      <c r="J101" s="178">
        <f t="shared" si="10"/>
        <v>0</v>
      </c>
      <c r="K101" s="174" t="s">
        <v>22</v>
      </c>
      <c r="L101" s="179"/>
      <c r="M101" s="180" t="s">
        <v>22</v>
      </c>
      <c r="N101" s="181" t="s">
        <v>30</v>
      </c>
      <c r="O101" s="30"/>
      <c r="P101" s="166">
        <f t="shared" si="11"/>
        <v>0</v>
      </c>
      <c r="Q101" s="166">
        <v>0</v>
      </c>
      <c r="R101" s="166">
        <f t="shared" si="12"/>
        <v>0</v>
      </c>
      <c r="S101" s="166">
        <v>0</v>
      </c>
      <c r="T101" s="167">
        <f t="shared" si="13"/>
        <v>0</v>
      </c>
      <c r="AR101" s="17" t="s">
        <v>116</v>
      </c>
      <c r="AT101" s="17" t="s">
        <v>168</v>
      </c>
      <c r="AU101" s="17" t="s">
        <v>59</v>
      </c>
      <c r="AY101" s="17" t="s">
        <v>111</v>
      </c>
      <c r="BE101" s="168">
        <f t="shared" si="14"/>
        <v>0</v>
      </c>
      <c r="BF101" s="168">
        <f t="shared" si="15"/>
        <v>0</v>
      </c>
      <c r="BG101" s="168">
        <f t="shared" si="16"/>
        <v>0</v>
      </c>
      <c r="BH101" s="168">
        <f t="shared" si="17"/>
        <v>0</v>
      </c>
      <c r="BI101" s="168">
        <f t="shared" si="18"/>
        <v>0</v>
      </c>
      <c r="BJ101" s="17" t="s">
        <v>59</v>
      </c>
      <c r="BK101" s="168">
        <f t="shared" si="19"/>
        <v>0</v>
      </c>
      <c r="BL101" s="17" t="s">
        <v>76</v>
      </c>
      <c r="BM101" s="17" t="s">
        <v>572</v>
      </c>
    </row>
    <row r="102" spans="2:65" s="1" customFormat="1" ht="16.5" customHeight="1">
      <c r="B102" s="29"/>
      <c r="C102" s="172" t="s">
        <v>136</v>
      </c>
      <c r="D102" s="172" t="s">
        <v>168</v>
      </c>
      <c r="E102" s="173" t="s">
        <v>573</v>
      </c>
      <c r="F102" s="174" t="s">
        <v>303</v>
      </c>
      <c r="G102" s="175" t="s">
        <v>91</v>
      </c>
      <c r="H102" s="176">
        <v>25</v>
      </c>
      <c r="I102" s="177"/>
      <c r="J102" s="178">
        <f t="shared" si="10"/>
        <v>0</v>
      </c>
      <c r="K102" s="174" t="s">
        <v>22</v>
      </c>
      <c r="L102" s="179"/>
      <c r="M102" s="180" t="s">
        <v>22</v>
      </c>
      <c r="N102" s="181" t="s">
        <v>30</v>
      </c>
      <c r="O102" s="30"/>
      <c r="P102" s="166">
        <f t="shared" si="11"/>
        <v>0</v>
      </c>
      <c r="Q102" s="166">
        <v>0</v>
      </c>
      <c r="R102" s="166">
        <f t="shared" si="12"/>
        <v>0</v>
      </c>
      <c r="S102" s="166">
        <v>0</v>
      </c>
      <c r="T102" s="167">
        <f t="shared" si="13"/>
        <v>0</v>
      </c>
      <c r="AR102" s="17" t="s">
        <v>116</v>
      </c>
      <c r="AT102" s="17" t="s">
        <v>168</v>
      </c>
      <c r="AU102" s="17" t="s">
        <v>59</v>
      </c>
      <c r="AY102" s="17" t="s">
        <v>111</v>
      </c>
      <c r="BE102" s="168">
        <f t="shared" si="14"/>
        <v>0</v>
      </c>
      <c r="BF102" s="168">
        <f t="shared" si="15"/>
        <v>0</v>
      </c>
      <c r="BG102" s="168">
        <f t="shared" si="16"/>
        <v>0</v>
      </c>
      <c r="BH102" s="168">
        <f t="shared" si="17"/>
        <v>0</v>
      </c>
      <c r="BI102" s="168">
        <f t="shared" si="18"/>
        <v>0</v>
      </c>
      <c r="BJ102" s="17" t="s">
        <v>59</v>
      </c>
      <c r="BK102" s="168">
        <f t="shared" si="19"/>
        <v>0</v>
      </c>
      <c r="BL102" s="17" t="s">
        <v>76</v>
      </c>
      <c r="BM102" s="17" t="s">
        <v>574</v>
      </c>
    </row>
    <row r="103" spans="2:65" s="1" customFormat="1" ht="16.5" customHeight="1">
      <c r="B103" s="29"/>
      <c r="C103" s="172" t="s">
        <v>137</v>
      </c>
      <c r="D103" s="172" t="s">
        <v>168</v>
      </c>
      <c r="E103" s="173" t="s">
        <v>302</v>
      </c>
      <c r="F103" s="174" t="s">
        <v>306</v>
      </c>
      <c r="G103" s="175" t="s">
        <v>307</v>
      </c>
      <c r="H103" s="186">
        <f>(J96+J97+J98+J99+J100+J101+J102)/100</f>
        <v>0</v>
      </c>
      <c r="I103" s="177"/>
      <c r="J103" s="178">
        <f t="shared" si="10"/>
        <v>0</v>
      </c>
      <c r="K103" s="174" t="s">
        <v>22</v>
      </c>
      <c r="L103" s="179"/>
      <c r="M103" s="180" t="s">
        <v>22</v>
      </c>
      <c r="N103" s="181" t="s">
        <v>30</v>
      </c>
      <c r="O103" s="30"/>
      <c r="P103" s="166">
        <f t="shared" si="11"/>
        <v>0</v>
      </c>
      <c r="Q103" s="166">
        <v>0</v>
      </c>
      <c r="R103" s="166">
        <f t="shared" si="12"/>
        <v>0</v>
      </c>
      <c r="S103" s="166">
        <v>0</v>
      </c>
      <c r="T103" s="167">
        <f t="shared" si="13"/>
        <v>0</v>
      </c>
      <c r="AR103" s="17" t="s">
        <v>116</v>
      </c>
      <c r="AT103" s="17" t="s">
        <v>168</v>
      </c>
      <c r="AU103" s="17" t="s">
        <v>59</v>
      </c>
      <c r="AY103" s="17" t="s">
        <v>111</v>
      </c>
      <c r="BE103" s="168">
        <f t="shared" si="14"/>
        <v>0</v>
      </c>
      <c r="BF103" s="168">
        <f t="shared" si="15"/>
        <v>0</v>
      </c>
      <c r="BG103" s="168">
        <f t="shared" si="16"/>
        <v>0</v>
      </c>
      <c r="BH103" s="168">
        <f t="shared" si="17"/>
        <v>0</v>
      </c>
      <c r="BI103" s="168">
        <f t="shared" si="18"/>
        <v>0</v>
      </c>
      <c r="BJ103" s="17" t="s">
        <v>59</v>
      </c>
      <c r="BK103" s="168">
        <f t="shared" si="19"/>
        <v>0</v>
      </c>
      <c r="BL103" s="17" t="s">
        <v>76</v>
      </c>
      <c r="BM103" s="17" t="s">
        <v>575</v>
      </c>
    </row>
    <row r="104" spans="2:63" s="8" customFormat="1" ht="36.75" customHeight="1">
      <c r="B104" s="141"/>
      <c r="C104" s="142"/>
      <c r="D104" s="143" t="s">
        <v>51</v>
      </c>
      <c r="E104" s="144" t="s">
        <v>309</v>
      </c>
      <c r="F104" s="144" t="s">
        <v>310</v>
      </c>
      <c r="G104" s="142"/>
      <c r="H104" s="142"/>
      <c r="I104" s="145"/>
      <c r="J104" s="146">
        <f>BK104</f>
        <v>0</v>
      </c>
      <c r="K104" s="142"/>
      <c r="L104" s="147"/>
      <c r="M104" s="148"/>
      <c r="N104" s="149"/>
      <c r="O104" s="149"/>
      <c r="P104" s="150">
        <f>P105</f>
        <v>0</v>
      </c>
      <c r="Q104" s="149"/>
      <c r="R104" s="150">
        <f>R105</f>
        <v>0</v>
      </c>
      <c r="S104" s="149"/>
      <c r="T104" s="151">
        <f>T105</f>
        <v>0</v>
      </c>
      <c r="AR104" s="152" t="s">
        <v>59</v>
      </c>
      <c r="AT104" s="153" t="s">
        <v>51</v>
      </c>
      <c r="AU104" s="153" t="s">
        <v>52</v>
      </c>
      <c r="AY104" s="152" t="s">
        <v>111</v>
      </c>
      <c r="BK104" s="154">
        <f>BK105</f>
        <v>0</v>
      </c>
    </row>
    <row r="105" spans="2:63" s="8" customFormat="1" ht="19.5" customHeight="1">
      <c r="B105" s="141"/>
      <c r="C105" s="142"/>
      <c r="D105" s="143" t="s">
        <v>51</v>
      </c>
      <c r="E105" s="155" t="s">
        <v>311</v>
      </c>
      <c r="F105" s="155" t="s">
        <v>345</v>
      </c>
      <c r="G105" s="142"/>
      <c r="H105" s="142"/>
      <c r="I105" s="145"/>
      <c r="J105" s="156">
        <f>BK105</f>
        <v>0</v>
      </c>
      <c r="K105" s="142"/>
      <c r="L105" s="147"/>
      <c r="M105" s="148"/>
      <c r="N105" s="149"/>
      <c r="O105" s="149"/>
      <c r="P105" s="150">
        <f>SUM(P106:P115)</f>
        <v>0</v>
      </c>
      <c r="Q105" s="149"/>
      <c r="R105" s="150">
        <f>SUM(R106:R115)</f>
        <v>0</v>
      </c>
      <c r="S105" s="149"/>
      <c r="T105" s="151">
        <f>SUM(T106:T115)</f>
        <v>0</v>
      </c>
      <c r="AR105" s="152" t="s">
        <v>59</v>
      </c>
      <c r="AT105" s="153" t="s">
        <v>51</v>
      </c>
      <c r="AU105" s="153" t="s">
        <v>59</v>
      </c>
      <c r="AY105" s="152" t="s">
        <v>111</v>
      </c>
      <c r="BK105" s="154">
        <f>SUM(BK106:BK115)</f>
        <v>0</v>
      </c>
    </row>
    <row r="106" spans="2:65" s="1" customFormat="1" ht="16.5" customHeight="1">
      <c r="B106" s="29"/>
      <c r="C106" s="172" t="s">
        <v>138</v>
      </c>
      <c r="D106" s="172" t="s">
        <v>168</v>
      </c>
      <c r="E106" s="173" t="s">
        <v>576</v>
      </c>
      <c r="F106" s="174" t="s">
        <v>314</v>
      </c>
      <c r="G106" s="175" t="s">
        <v>192</v>
      </c>
      <c r="H106" s="176">
        <v>1</v>
      </c>
      <c r="I106" s="177"/>
      <c r="J106" s="178">
        <f aca="true" t="shared" si="20" ref="J106:J115">ROUND(I106*H106,2)</f>
        <v>0</v>
      </c>
      <c r="K106" s="174" t="s">
        <v>22</v>
      </c>
      <c r="L106" s="179"/>
      <c r="M106" s="180" t="s">
        <v>22</v>
      </c>
      <c r="N106" s="181" t="s">
        <v>30</v>
      </c>
      <c r="O106" s="30"/>
      <c r="P106" s="166">
        <f aca="true" t="shared" si="21" ref="P106:P115">O106*H106</f>
        <v>0</v>
      </c>
      <c r="Q106" s="166">
        <v>0</v>
      </c>
      <c r="R106" s="166">
        <f aca="true" t="shared" si="22" ref="R106:R115">Q106*H106</f>
        <v>0</v>
      </c>
      <c r="S106" s="166">
        <v>0</v>
      </c>
      <c r="T106" s="167">
        <f aca="true" t="shared" si="23" ref="T106:T115">S106*H106</f>
        <v>0</v>
      </c>
      <c r="AR106" s="17" t="s">
        <v>116</v>
      </c>
      <c r="AT106" s="17" t="s">
        <v>168</v>
      </c>
      <c r="AU106" s="17" t="s">
        <v>61</v>
      </c>
      <c r="AY106" s="17" t="s">
        <v>111</v>
      </c>
      <c r="BE106" s="168">
        <f aca="true" t="shared" si="24" ref="BE106:BE115">IF(N106="základní",J106,0)</f>
        <v>0</v>
      </c>
      <c r="BF106" s="168">
        <f aca="true" t="shared" si="25" ref="BF106:BF115">IF(N106="snížená",J106,0)</f>
        <v>0</v>
      </c>
      <c r="BG106" s="168">
        <f aca="true" t="shared" si="26" ref="BG106:BG115">IF(N106="zákl. přenesená",J106,0)</f>
        <v>0</v>
      </c>
      <c r="BH106" s="168">
        <f aca="true" t="shared" si="27" ref="BH106:BH115">IF(N106="sníž. přenesená",J106,0)</f>
        <v>0</v>
      </c>
      <c r="BI106" s="168">
        <f aca="true" t="shared" si="28" ref="BI106:BI115">IF(N106="nulová",J106,0)</f>
        <v>0</v>
      </c>
      <c r="BJ106" s="17" t="s">
        <v>59</v>
      </c>
      <c r="BK106" s="168">
        <f aca="true" t="shared" si="29" ref="BK106:BK115">ROUND(I106*H106,2)</f>
        <v>0</v>
      </c>
      <c r="BL106" s="17" t="s">
        <v>76</v>
      </c>
      <c r="BM106" s="17" t="s">
        <v>577</v>
      </c>
    </row>
    <row r="107" spans="2:65" s="1" customFormat="1" ht="16.5" customHeight="1">
      <c r="B107" s="29"/>
      <c r="C107" s="172" t="s">
        <v>139</v>
      </c>
      <c r="D107" s="172" t="s">
        <v>168</v>
      </c>
      <c r="E107" s="173" t="s">
        <v>578</v>
      </c>
      <c r="F107" s="174" t="s">
        <v>317</v>
      </c>
      <c r="G107" s="175" t="s">
        <v>318</v>
      </c>
      <c r="H107" s="176">
        <v>1</v>
      </c>
      <c r="I107" s="177"/>
      <c r="J107" s="178">
        <f t="shared" si="20"/>
        <v>0</v>
      </c>
      <c r="K107" s="174" t="s">
        <v>22</v>
      </c>
      <c r="L107" s="179"/>
      <c r="M107" s="180" t="s">
        <v>22</v>
      </c>
      <c r="N107" s="181" t="s">
        <v>30</v>
      </c>
      <c r="O107" s="30"/>
      <c r="P107" s="166">
        <f t="shared" si="21"/>
        <v>0</v>
      </c>
      <c r="Q107" s="166">
        <v>0</v>
      </c>
      <c r="R107" s="166">
        <f t="shared" si="22"/>
        <v>0</v>
      </c>
      <c r="S107" s="166">
        <v>0</v>
      </c>
      <c r="T107" s="167">
        <f t="shared" si="23"/>
        <v>0</v>
      </c>
      <c r="AR107" s="17" t="s">
        <v>116</v>
      </c>
      <c r="AT107" s="17" t="s">
        <v>168</v>
      </c>
      <c r="AU107" s="17" t="s">
        <v>61</v>
      </c>
      <c r="AY107" s="17" t="s">
        <v>111</v>
      </c>
      <c r="BE107" s="168">
        <f t="shared" si="24"/>
        <v>0</v>
      </c>
      <c r="BF107" s="168">
        <f t="shared" si="25"/>
        <v>0</v>
      </c>
      <c r="BG107" s="168">
        <f t="shared" si="26"/>
        <v>0</v>
      </c>
      <c r="BH107" s="168">
        <f t="shared" si="27"/>
        <v>0</v>
      </c>
      <c r="BI107" s="168">
        <f t="shared" si="28"/>
        <v>0</v>
      </c>
      <c r="BJ107" s="17" t="s">
        <v>59</v>
      </c>
      <c r="BK107" s="168">
        <f t="shared" si="29"/>
        <v>0</v>
      </c>
      <c r="BL107" s="17" t="s">
        <v>76</v>
      </c>
      <c r="BM107" s="17" t="s">
        <v>579</v>
      </c>
    </row>
    <row r="108" spans="2:65" s="1" customFormat="1" ht="16.5" customHeight="1">
      <c r="B108" s="29"/>
      <c r="C108" s="172" t="s">
        <v>140</v>
      </c>
      <c r="D108" s="172" t="s">
        <v>168</v>
      </c>
      <c r="E108" s="173" t="s">
        <v>580</v>
      </c>
      <c r="F108" s="174" t="s">
        <v>321</v>
      </c>
      <c r="G108" s="175" t="s">
        <v>192</v>
      </c>
      <c r="H108" s="176">
        <v>4</v>
      </c>
      <c r="I108" s="177"/>
      <c r="J108" s="178">
        <f t="shared" si="20"/>
        <v>0</v>
      </c>
      <c r="K108" s="174" t="s">
        <v>22</v>
      </c>
      <c r="L108" s="179"/>
      <c r="M108" s="180" t="s">
        <v>22</v>
      </c>
      <c r="N108" s="181" t="s">
        <v>30</v>
      </c>
      <c r="O108" s="30"/>
      <c r="P108" s="166">
        <f t="shared" si="21"/>
        <v>0</v>
      </c>
      <c r="Q108" s="166">
        <v>0</v>
      </c>
      <c r="R108" s="166">
        <f t="shared" si="22"/>
        <v>0</v>
      </c>
      <c r="S108" s="166">
        <v>0</v>
      </c>
      <c r="T108" s="167">
        <f t="shared" si="23"/>
        <v>0</v>
      </c>
      <c r="AR108" s="17" t="s">
        <v>116</v>
      </c>
      <c r="AT108" s="17" t="s">
        <v>168</v>
      </c>
      <c r="AU108" s="17" t="s">
        <v>61</v>
      </c>
      <c r="AY108" s="17" t="s">
        <v>111</v>
      </c>
      <c r="BE108" s="168">
        <f t="shared" si="24"/>
        <v>0</v>
      </c>
      <c r="BF108" s="168">
        <f t="shared" si="25"/>
        <v>0</v>
      </c>
      <c r="BG108" s="168">
        <f t="shared" si="26"/>
        <v>0</v>
      </c>
      <c r="BH108" s="168">
        <f t="shared" si="27"/>
        <v>0</v>
      </c>
      <c r="BI108" s="168">
        <f t="shared" si="28"/>
        <v>0</v>
      </c>
      <c r="BJ108" s="17" t="s">
        <v>59</v>
      </c>
      <c r="BK108" s="168">
        <f t="shared" si="29"/>
        <v>0</v>
      </c>
      <c r="BL108" s="17" t="s">
        <v>76</v>
      </c>
      <c r="BM108" s="17" t="s">
        <v>581</v>
      </c>
    </row>
    <row r="109" spans="2:65" s="1" customFormat="1" ht="16.5" customHeight="1">
      <c r="B109" s="29"/>
      <c r="C109" s="172" t="s">
        <v>141</v>
      </c>
      <c r="D109" s="172" t="s">
        <v>168</v>
      </c>
      <c r="E109" s="173" t="s">
        <v>323</v>
      </c>
      <c r="F109" s="174" t="s">
        <v>324</v>
      </c>
      <c r="G109" s="175" t="s">
        <v>192</v>
      </c>
      <c r="H109" s="176">
        <v>7</v>
      </c>
      <c r="I109" s="177"/>
      <c r="J109" s="178">
        <f t="shared" si="20"/>
        <v>0</v>
      </c>
      <c r="K109" s="174" t="s">
        <v>22</v>
      </c>
      <c r="L109" s="179"/>
      <c r="M109" s="180" t="s">
        <v>22</v>
      </c>
      <c r="N109" s="181" t="s">
        <v>30</v>
      </c>
      <c r="O109" s="30"/>
      <c r="P109" s="166">
        <f t="shared" si="21"/>
        <v>0</v>
      </c>
      <c r="Q109" s="166">
        <v>0</v>
      </c>
      <c r="R109" s="166">
        <f t="shared" si="22"/>
        <v>0</v>
      </c>
      <c r="S109" s="166">
        <v>0</v>
      </c>
      <c r="T109" s="167">
        <f t="shared" si="23"/>
        <v>0</v>
      </c>
      <c r="AR109" s="17" t="s">
        <v>116</v>
      </c>
      <c r="AT109" s="17" t="s">
        <v>168</v>
      </c>
      <c r="AU109" s="17" t="s">
        <v>61</v>
      </c>
      <c r="AY109" s="17" t="s">
        <v>111</v>
      </c>
      <c r="BE109" s="168">
        <f t="shared" si="24"/>
        <v>0</v>
      </c>
      <c r="BF109" s="168">
        <f t="shared" si="25"/>
        <v>0</v>
      </c>
      <c r="BG109" s="168">
        <f t="shared" si="26"/>
        <v>0</v>
      </c>
      <c r="BH109" s="168">
        <f t="shared" si="27"/>
        <v>0</v>
      </c>
      <c r="BI109" s="168">
        <f t="shared" si="28"/>
        <v>0</v>
      </c>
      <c r="BJ109" s="17" t="s">
        <v>59</v>
      </c>
      <c r="BK109" s="168">
        <f t="shared" si="29"/>
        <v>0</v>
      </c>
      <c r="BL109" s="17" t="s">
        <v>76</v>
      </c>
      <c r="BM109" s="17" t="s">
        <v>582</v>
      </c>
    </row>
    <row r="110" spans="2:65" s="1" customFormat="1" ht="16.5" customHeight="1">
      <c r="B110" s="29"/>
      <c r="C110" s="172" t="s">
        <v>142</v>
      </c>
      <c r="D110" s="172" t="s">
        <v>168</v>
      </c>
      <c r="E110" s="173" t="s">
        <v>326</v>
      </c>
      <c r="F110" s="174" t="s">
        <v>327</v>
      </c>
      <c r="G110" s="175" t="s">
        <v>192</v>
      </c>
      <c r="H110" s="176">
        <v>2</v>
      </c>
      <c r="I110" s="177"/>
      <c r="J110" s="178">
        <f t="shared" si="20"/>
        <v>0</v>
      </c>
      <c r="K110" s="174" t="s">
        <v>22</v>
      </c>
      <c r="L110" s="179"/>
      <c r="M110" s="180" t="s">
        <v>22</v>
      </c>
      <c r="N110" s="181" t="s">
        <v>30</v>
      </c>
      <c r="O110" s="30"/>
      <c r="P110" s="166">
        <f t="shared" si="21"/>
        <v>0</v>
      </c>
      <c r="Q110" s="166">
        <v>0</v>
      </c>
      <c r="R110" s="166">
        <f t="shared" si="22"/>
        <v>0</v>
      </c>
      <c r="S110" s="166">
        <v>0</v>
      </c>
      <c r="T110" s="167">
        <f t="shared" si="23"/>
        <v>0</v>
      </c>
      <c r="AR110" s="17" t="s">
        <v>116</v>
      </c>
      <c r="AT110" s="17" t="s">
        <v>168</v>
      </c>
      <c r="AU110" s="17" t="s">
        <v>61</v>
      </c>
      <c r="AY110" s="17" t="s">
        <v>111</v>
      </c>
      <c r="BE110" s="168">
        <f t="shared" si="24"/>
        <v>0</v>
      </c>
      <c r="BF110" s="168">
        <f t="shared" si="25"/>
        <v>0</v>
      </c>
      <c r="BG110" s="168">
        <f t="shared" si="26"/>
        <v>0</v>
      </c>
      <c r="BH110" s="168">
        <f t="shared" si="27"/>
        <v>0</v>
      </c>
      <c r="BI110" s="168">
        <f t="shared" si="28"/>
        <v>0</v>
      </c>
      <c r="BJ110" s="17" t="s">
        <v>59</v>
      </c>
      <c r="BK110" s="168">
        <f t="shared" si="29"/>
        <v>0</v>
      </c>
      <c r="BL110" s="17" t="s">
        <v>76</v>
      </c>
      <c r="BM110" s="17" t="s">
        <v>583</v>
      </c>
    </row>
    <row r="111" spans="2:65" s="1" customFormat="1" ht="16.5" customHeight="1">
      <c r="B111" s="29"/>
      <c r="C111" s="172" t="s">
        <v>143</v>
      </c>
      <c r="D111" s="172" t="s">
        <v>168</v>
      </c>
      <c r="E111" s="173" t="s">
        <v>329</v>
      </c>
      <c r="F111" s="174" t="s">
        <v>330</v>
      </c>
      <c r="G111" s="175" t="s">
        <v>192</v>
      </c>
      <c r="H111" s="176">
        <v>33</v>
      </c>
      <c r="I111" s="177"/>
      <c r="J111" s="178">
        <f t="shared" si="20"/>
        <v>0</v>
      </c>
      <c r="K111" s="174" t="s">
        <v>22</v>
      </c>
      <c r="L111" s="179"/>
      <c r="M111" s="180" t="s">
        <v>22</v>
      </c>
      <c r="N111" s="181" t="s">
        <v>30</v>
      </c>
      <c r="O111" s="30"/>
      <c r="P111" s="166">
        <f t="shared" si="21"/>
        <v>0</v>
      </c>
      <c r="Q111" s="166">
        <v>0</v>
      </c>
      <c r="R111" s="166">
        <f t="shared" si="22"/>
        <v>0</v>
      </c>
      <c r="S111" s="166">
        <v>0</v>
      </c>
      <c r="T111" s="167">
        <f t="shared" si="23"/>
        <v>0</v>
      </c>
      <c r="AR111" s="17" t="s">
        <v>116</v>
      </c>
      <c r="AT111" s="17" t="s">
        <v>168</v>
      </c>
      <c r="AU111" s="17" t="s">
        <v>61</v>
      </c>
      <c r="AY111" s="17" t="s">
        <v>111</v>
      </c>
      <c r="BE111" s="168">
        <f t="shared" si="24"/>
        <v>0</v>
      </c>
      <c r="BF111" s="168">
        <f t="shared" si="25"/>
        <v>0</v>
      </c>
      <c r="BG111" s="168">
        <f t="shared" si="26"/>
        <v>0</v>
      </c>
      <c r="BH111" s="168">
        <f t="shared" si="27"/>
        <v>0</v>
      </c>
      <c r="BI111" s="168">
        <f t="shared" si="28"/>
        <v>0</v>
      </c>
      <c r="BJ111" s="17" t="s">
        <v>59</v>
      </c>
      <c r="BK111" s="168">
        <f t="shared" si="29"/>
        <v>0</v>
      </c>
      <c r="BL111" s="17" t="s">
        <v>76</v>
      </c>
      <c r="BM111" s="17" t="s">
        <v>584</v>
      </c>
    </row>
    <row r="112" spans="2:65" s="1" customFormat="1" ht="16.5" customHeight="1">
      <c r="B112" s="29"/>
      <c r="C112" s="172" t="s">
        <v>144</v>
      </c>
      <c r="D112" s="172" t="s">
        <v>168</v>
      </c>
      <c r="E112" s="173" t="s">
        <v>332</v>
      </c>
      <c r="F112" s="174" t="s">
        <v>333</v>
      </c>
      <c r="G112" s="175" t="s">
        <v>192</v>
      </c>
      <c r="H112" s="176">
        <v>1</v>
      </c>
      <c r="I112" s="177"/>
      <c r="J112" s="178">
        <f t="shared" si="20"/>
        <v>0</v>
      </c>
      <c r="K112" s="174" t="s">
        <v>22</v>
      </c>
      <c r="L112" s="179"/>
      <c r="M112" s="180" t="s">
        <v>22</v>
      </c>
      <c r="N112" s="181" t="s">
        <v>30</v>
      </c>
      <c r="O112" s="30"/>
      <c r="P112" s="166">
        <f t="shared" si="21"/>
        <v>0</v>
      </c>
      <c r="Q112" s="166">
        <v>0</v>
      </c>
      <c r="R112" s="166">
        <f t="shared" si="22"/>
        <v>0</v>
      </c>
      <c r="S112" s="166">
        <v>0</v>
      </c>
      <c r="T112" s="167">
        <f t="shared" si="23"/>
        <v>0</v>
      </c>
      <c r="AR112" s="17" t="s">
        <v>116</v>
      </c>
      <c r="AT112" s="17" t="s">
        <v>168</v>
      </c>
      <c r="AU112" s="17" t="s">
        <v>61</v>
      </c>
      <c r="AY112" s="17" t="s">
        <v>111</v>
      </c>
      <c r="BE112" s="168">
        <f t="shared" si="24"/>
        <v>0</v>
      </c>
      <c r="BF112" s="168">
        <f t="shared" si="25"/>
        <v>0</v>
      </c>
      <c r="BG112" s="168">
        <f t="shared" si="26"/>
        <v>0</v>
      </c>
      <c r="BH112" s="168">
        <f t="shared" si="27"/>
        <v>0</v>
      </c>
      <c r="BI112" s="168">
        <f t="shared" si="28"/>
        <v>0</v>
      </c>
      <c r="BJ112" s="17" t="s">
        <v>59</v>
      </c>
      <c r="BK112" s="168">
        <f t="shared" si="29"/>
        <v>0</v>
      </c>
      <c r="BL112" s="17" t="s">
        <v>76</v>
      </c>
      <c r="BM112" s="17" t="s">
        <v>585</v>
      </c>
    </row>
    <row r="113" spans="2:65" s="1" customFormat="1" ht="16.5" customHeight="1">
      <c r="B113" s="29"/>
      <c r="C113" s="172" t="s">
        <v>145</v>
      </c>
      <c r="D113" s="172" t="s">
        <v>168</v>
      </c>
      <c r="E113" s="173" t="s">
        <v>335</v>
      </c>
      <c r="F113" s="174" t="s">
        <v>336</v>
      </c>
      <c r="G113" s="175" t="s">
        <v>192</v>
      </c>
      <c r="H113" s="176">
        <v>1</v>
      </c>
      <c r="I113" s="177"/>
      <c r="J113" s="178">
        <f t="shared" si="20"/>
        <v>0</v>
      </c>
      <c r="K113" s="174" t="s">
        <v>22</v>
      </c>
      <c r="L113" s="179"/>
      <c r="M113" s="180" t="s">
        <v>22</v>
      </c>
      <c r="N113" s="181" t="s">
        <v>30</v>
      </c>
      <c r="O113" s="30"/>
      <c r="P113" s="166">
        <f t="shared" si="21"/>
        <v>0</v>
      </c>
      <c r="Q113" s="166">
        <v>0</v>
      </c>
      <c r="R113" s="166">
        <f t="shared" si="22"/>
        <v>0</v>
      </c>
      <c r="S113" s="166">
        <v>0</v>
      </c>
      <c r="T113" s="167">
        <f t="shared" si="23"/>
        <v>0</v>
      </c>
      <c r="AR113" s="17" t="s">
        <v>116</v>
      </c>
      <c r="AT113" s="17" t="s">
        <v>168</v>
      </c>
      <c r="AU113" s="17" t="s">
        <v>61</v>
      </c>
      <c r="AY113" s="17" t="s">
        <v>111</v>
      </c>
      <c r="BE113" s="168">
        <f t="shared" si="24"/>
        <v>0</v>
      </c>
      <c r="BF113" s="168">
        <f t="shared" si="25"/>
        <v>0</v>
      </c>
      <c r="BG113" s="168">
        <f t="shared" si="26"/>
        <v>0</v>
      </c>
      <c r="BH113" s="168">
        <f t="shared" si="27"/>
        <v>0</v>
      </c>
      <c r="BI113" s="168">
        <f t="shared" si="28"/>
        <v>0</v>
      </c>
      <c r="BJ113" s="17" t="s">
        <v>59</v>
      </c>
      <c r="BK113" s="168">
        <f t="shared" si="29"/>
        <v>0</v>
      </c>
      <c r="BL113" s="17" t="s">
        <v>76</v>
      </c>
      <c r="BM113" s="17" t="s">
        <v>586</v>
      </c>
    </row>
    <row r="114" spans="2:65" s="1" customFormat="1" ht="16.5" customHeight="1">
      <c r="B114" s="29"/>
      <c r="C114" s="172" t="s">
        <v>146</v>
      </c>
      <c r="D114" s="172" t="s">
        <v>168</v>
      </c>
      <c r="E114" s="173" t="s">
        <v>338</v>
      </c>
      <c r="F114" s="174" t="s">
        <v>339</v>
      </c>
      <c r="G114" s="175" t="s">
        <v>192</v>
      </c>
      <c r="H114" s="176">
        <v>1</v>
      </c>
      <c r="I114" s="177"/>
      <c r="J114" s="178">
        <f t="shared" si="20"/>
        <v>0</v>
      </c>
      <c r="K114" s="174" t="s">
        <v>22</v>
      </c>
      <c r="L114" s="179"/>
      <c r="M114" s="180" t="s">
        <v>22</v>
      </c>
      <c r="N114" s="181" t="s">
        <v>30</v>
      </c>
      <c r="O114" s="30"/>
      <c r="P114" s="166">
        <f t="shared" si="21"/>
        <v>0</v>
      </c>
      <c r="Q114" s="166">
        <v>0</v>
      </c>
      <c r="R114" s="166">
        <f t="shared" si="22"/>
        <v>0</v>
      </c>
      <c r="S114" s="166">
        <v>0</v>
      </c>
      <c r="T114" s="167">
        <f t="shared" si="23"/>
        <v>0</v>
      </c>
      <c r="AR114" s="17" t="s">
        <v>116</v>
      </c>
      <c r="AT114" s="17" t="s">
        <v>168</v>
      </c>
      <c r="AU114" s="17" t="s">
        <v>61</v>
      </c>
      <c r="AY114" s="17" t="s">
        <v>111</v>
      </c>
      <c r="BE114" s="168">
        <f t="shared" si="24"/>
        <v>0</v>
      </c>
      <c r="BF114" s="168">
        <f t="shared" si="25"/>
        <v>0</v>
      </c>
      <c r="BG114" s="168">
        <f t="shared" si="26"/>
        <v>0</v>
      </c>
      <c r="BH114" s="168">
        <f t="shared" si="27"/>
        <v>0</v>
      </c>
      <c r="BI114" s="168">
        <f t="shared" si="28"/>
        <v>0</v>
      </c>
      <c r="BJ114" s="17" t="s">
        <v>59</v>
      </c>
      <c r="BK114" s="168">
        <f t="shared" si="29"/>
        <v>0</v>
      </c>
      <c r="BL114" s="17" t="s">
        <v>76</v>
      </c>
      <c r="BM114" s="17" t="s">
        <v>587</v>
      </c>
    </row>
    <row r="115" spans="2:65" s="1" customFormat="1" ht="16.5" customHeight="1">
      <c r="B115" s="29"/>
      <c r="C115" s="172" t="s">
        <v>147</v>
      </c>
      <c r="D115" s="172" t="s">
        <v>168</v>
      </c>
      <c r="E115" s="173" t="s">
        <v>588</v>
      </c>
      <c r="F115" s="174" t="s">
        <v>589</v>
      </c>
      <c r="G115" s="175" t="s">
        <v>307</v>
      </c>
      <c r="H115" s="186">
        <f>(J106+J107+J108+J109+J110+J111+J112+J113+J114)/100</f>
        <v>0</v>
      </c>
      <c r="I115" s="177"/>
      <c r="J115" s="178">
        <f t="shared" si="20"/>
        <v>0</v>
      </c>
      <c r="K115" s="174" t="s">
        <v>22</v>
      </c>
      <c r="L115" s="179"/>
      <c r="M115" s="180" t="s">
        <v>22</v>
      </c>
      <c r="N115" s="181" t="s">
        <v>30</v>
      </c>
      <c r="O115" s="30"/>
      <c r="P115" s="166">
        <f t="shared" si="21"/>
        <v>0</v>
      </c>
      <c r="Q115" s="166">
        <v>0</v>
      </c>
      <c r="R115" s="166">
        <f t="shared" si="22"/>
        <v>0</v>
      </c>
      <c r="S115" s="166">
        <v>0</v>
      </c>
      <c r="T115" s="167">
        <f t="shared" si="23"/>
        <v>0</v>
      </c>
      <c r="AR115" s="17" t="s">
        <v>116</v>
      </c>
      <c r="AT115" s="17" t="s">
        <v>168</v>
      </c>
      <c r="AU115" s="17" t="s">
        <v>61</v>
      </c>
      <c r="AY115" s="17" t="s">
        <v>111</v>
      </c>
      <c r="BE115" s="168">
        <f t="shared" si="24"/>
        <v>0</v>
      </c>
      <c r="BF115" s="168">
        <f t="shared" si="25"/>
        <v>0</v>
      </c>
      <c r="BG115" s="168">
        <f t="shared" si="26"/>
        <v>0</v>
      </c>
      <c r="BH115" s="168">
        <f t="shared" si="27"/>
        <v>0</v>
      </c>
      <c r="BI115" s="168">
        <f t="shared" si="28"/>
        <v>0</v>
      </c>
      <c r="BJ115" s="17" t="s">
        <v>59</v>
      </c>
      <c r="BK115" s="168">
        <f t="shared" si="29"/>
        <v>0</v>
      </c>
      <c r="BL115" s="17" t="s">
        <v>76</v>
      </c>
      <c r="BM115" s="17" t="s">
        <v>590</v>
      </c>
    </row>
    <row r="116" spans="2:63" s="8" customFormat="1" ht="36.75" customHeight="1">
      <c r="B116" s="141"/>
      <c r="C116" s="142"/>
      <c r="D116" s="143" t="s">
        <v>51</v>
      </c>
      <c r="E116" s="144" t="s">
        <v>366</v>
      </c>
      <c r="F116" s="144" t="s">
        <v>367</v>
      </c>
      <c r="G116" s="142"/>
      <c r="H116" s="142"/>
      <c r="I116" s="145"/>
      <c r="J116" s="146">
        <f>BK116</f>
        <v>0</v>
      </c>
      <c r="K116" s="142"/>
      <c r="L116" s="147"/>
      <c r="M116" s="148"/>
      <c r="N116" s="149"/>
      <c r="O116" s="149"/>
      <c r="P116" s="150">
        <f>SUM(P117:P122)</f>
        <v>0</v>
      </c>
      <c r="Q116" s="149"/>
      <c r="R116" s="150">
        <f>SUM(R117:R122)</f>
        <v>0</v>
      </c>
      <c r="S116" s="149"/>
      <c r="T116" s="151">
        <f>SUM(T117:T122)</f>
        <v>0</v>
      </c>
      <c r="AR116" s="152" t="s">
        <v>59</v>
      </c>
      <c r="AT116" s="153" t="s">
        <v>51</v>
      </c>
      <c r="AU116" s="153" t="s">
        <v>52</v>
      </c>
      <c r="AY116" s="152" t="s">
        <v>111</v>
      </c>
      <c r="BK116" s="154">
        <f>SUM(BK117:BK122)</f>
        <v>0</v>
      </c>
    </row>
    <row r="117" spans="2:65" s="1" customFormat="1" ht="16.5" customHeight="1">
      <c r="B117" s="29"/>
      <c r="C117" s="172" t="s">
        <v>148</v>
      </c>
      <c r="D117" s="172" t="s">
        <v>168</v>
      </c>
      <c r="E117" s="173" t="s">
        <v>368</v>
      </c>
      <c r="F117" s="174" t="s">
        <v>369</v>
      </c>
      <c r="G117" s="175" t="s">
        <v>370</v>
      </c>
      <c r="H117" s="176">
        <v>25</v>
      </c>
      <c r="I117" s="177"/>
      <c r="J117" s="178">
        <f aca="true" t="shared" si="30" ref="J117:J122">ROUND(I117*H117,2)</f>
        <v>0</v>
      </c>
      <c r="K117" s="174" t="s">
        <v>22</v>
      </c>
      <c r="L117" s="179"/>
      <c r="M117" s="180" t="s">
        <v>22</v>
      </c>
      <c r="N117" s="181" t="s">
        <v>30</v>
      </c>
      <c r="O117" s="30"/>
      <c r="P117" s="166">
        <f aca="true" t="shared" si="31" ref="P117:P122">O117*H117</f>
        <v>0</v>
      </c>
      <c r="Q117" s="166">
        <v>0</v>
      </c>
      <c r="R117" s="166">
        <f aca="true" t="shared" si="32" ref="R117:R122">Q117*H117</f>
        <v>0</v>
      </c>
      <c r="S117" s="166">
        <v>0</v>
      </c>
      <c r="T117" s="167">
        <f aca="true" t="shared" si="33" ref="T117:T122">S117*H117</f>
        <v>0</v>
      </c>
      <c r="AR117" s="17" t="s">
        <v>116</v>
      </c>
      <c r="AT117" s="17" t="s">
        <v>168</v>
      </c>
      <c r="AU117" s="17" t="s">
        <v>59</v>
      </c>
      <c r="AY117" s="17" t="s">
        <v>111</v>
      </c>
      <c r="BE117" s="168">
        <f aca="true" t="shared" si="34" ref="BE117:BE122">IF(N117="základní",J117,0)</f>
        <v>0</v>
      </c>
      <c r="BF117" s="168">
        <f aca="true" t="shared" si="35" ref="BF117:BF122">IF(N117="snížená",J117,0)</f>
        <v>0</v>
      </c>
      <c r="BG117" s="168">
        <f aca="true" t="shared" si="36" ref="BG117:BG122">IF(N117="zákl. přenesená",J117,0)</f>
        <v>0</v>
      </c>
      <c r="BH117" s="168">
        <f aca="true" t="shared" si="37" ref="BH117:BH122">IF(N117="sníž. přenesená",J117,0)</f>
        <v>0</v>
      </c>
      <c r="BI117" s="168">
        <f aca="true" t="shared" si="38" ref="BI117:BI122">IF(N117="nulová",J117,0)</f>
        <v>0</v>
      </c>
      <c r="BJ117" s="17" t="s">
        <v>59</v>
      </c>
      <c r="BK117" s="168">
        <f aca="true" t="shared" si="39" ref="BK117:BK122">ROUND(I117*H117,2)</f>
        <v>0</v>
      </c>
      <c r="BL117" s="17" t="s">
        <v>76</v>
      </c>
      <c r="BM117" s="17" t="s">
        <v>591</v>
      </c>
    </row>
    <row r="118" spans="2:65" s="1" customFormat="1" ht="16.5" customHeight="1">
      <c r="B118" s="29"/>
      <c r="C118" s="172" t="s">
        <v>149</v>
      </c>
      <c r="D118" s="172" t="s">
        <v>168</v>
      </c>
      <c r="E118" s="173" t="s">
        <v>372</v>
      </c>
      <c r="F118" s="174" t="s">
        <v>373</v>
      </c>
      <c r="G118" s="175" t="s">
        <v>374</v>
      </c>
      <c r="H118" s="176">
        <v>1</v>
      </c>
      <c r="I118" s="177"/>
      <c r="J118" s="178">
        <f t="shared" si="30"/>
        <v>0</v>
      </c>
      <c r="K118" s="174" t="s">
        <v>22</v>
      </c>
      <c r="L118" s="179"/>
      <c r="M118" s="180" t="s">
        <v>22</v>
      </c>
      <c r="N118" s="181" t="s">
        <v>30</v>
      </c>
      <c r="O118" s="30"/>
      <c r="P118" s="166">
        <f t="shared" si="31"/>
        <v>0</v>
      </c>
      <c r="Q118" s="166">
        <v>0</v>
      </c>
      <c r="R118" s="166">
        <f t="shared" si="32"/>
        <v>0</v>
      </c>
      <c r="S118" s="166">
        <v>0</v>
      </c>
      <c r="T118" s="167">
        <f t="shared" si="33"/>
        <v>0</v>
      </c>
      <c r="AR118" s="17" t="s">
        <v>116</v>
      </c>
      <c r="AT118" s="17" t="s">
        <v>168</v>
      </c>
      <c r="AU118" s="17" t="s">
        <v>59</v>
      </c>
      <c r="AY118" s="17" t="s">
        <v>111</v>
      </c>
      <c r="BE118" s="168">
        <f t="shared" si="34"/>
        <v>0</v>
      </c>
      <c r="BF118" s="168">
        <f t="shared" si="35"/>
        <v>0</v>
      </c>
      <c r="BG118" s="168">
        <f t="shared" si="36"/>
        <v>0</v>
      </c>
      <c r="BH118" s="168">
        <f t="shared" si="37"/>
        <v>0</v>
      </c>
      <c r="BI118" s="168">
        <f t="shared" si="38"/>
        <v>0</v>
      </c>
      <c r="BJ118" s="17" t="s">
        <v>59</v>
      </c>
      <c r="BK118" s="168">
        <f t="shared" si="39"/>
        <v>0</v>
      </c>
      <c r="BL118" s="17" t="s">
        <v>76</v>
      </c>
      <c r="BM118" s="17" t="s">
        <v>592</v>
      </c>
    </row>
    <row r="119" spans="2:65" s="1" customFormat="1" ht="16.5" customHeight="1">
      <c r="B119" s="29"/>
      <c r="C119" s="172" t="s">
        <v>150</v>
      </c>
      <c r="D119" s="172" t="s">
        <v>168</v>
      </c>
      <c r="E119" s="173" t="s">
        <v>593</v>
      </c>
      <c r="F119" s="174" t="s">
        <v>377</v>
      </c>
      <c r="G119" s="175" t="s">
        <v>132</v>
      </c>
      <c r="H119" s="176">
        <v>1</v>
      </c>
      <c r="I119" s="177"/>
      <c r="J119" s="178">
        <f t="shared" si="30"/>
        <v>0</v>
      </c>
      <c r="K119" s="174" t="s">
        <v>22</v>
      </c>
      <c r="L119" s="179"/>
      <c r="M119" s="180" t="s">
        <v>22</v>
      </c>
      <c r="N119" s="181" t="s">
        <v>30</v>
      </c>
      <c r="O119" s="30"/>
      <c r="P119" s="166">
        <f t="shared" si="31"/>
        <v>0</v>
      </c>
      <c r="Q119" s="166">
        <v>0</v>
      </c>
      <c r="R119" s="166">
        <f t="shared" si="32"/>
        <v>0</v>
      </c>
      <c r="S119" s="166">
        <v>0</v>
      </c>
      <c r="T119" s="167">
        <f t="shared" si="33"/>
        <v>0</v>
      </c>
      <c r="AR119" s="17" t="s">
        <v>116</v>
      </c>
      <c r="AT119" s="17" t="s">
        <v>168</v>
      </c>
      <c r="AU119" s="17" t="s">
        <v>59</v>
      </c>
      <c r="AY119" s="17" t="s">
        <v>111</v>
      </c>
      <c r="BE119" s="168">
        <f t="shared" si="34"/>
        <v>0</v>
      </c>
      <c r="BF119" s="168">
        <f t="shared" si="35"/>
        <v>0</v>
      </c>
      <c r="BG119" s="168">
        <f t="shared" si="36"/>
        <v>0</v>
      </c>
      <c r="BH119" s="168">
        <f t="shared" si="37"/>
        <v>0</v>
      </c>
      <c r="BI119" s="168">
        <f t="shared" si="38"/>
        <v>0</v>
      </c>
      <c r="BJ119" s="17" t="s">
        <v>59</v>
      </c>
      <c r="BK119" s="168">
        <f t="shared" si="39"/>
        <v>0</v>
      </c>
      <c r="BL119" s="17" t="s">
        <v>76</v>
      </c>
      <c r="BM119" s="17" t="s">
        <v>594</v>
      </c>
    </row>
    <row r="120" spans="2:65" s="1" customFormat="1" ht="16.5" customHeight="1">
      <c r="B120" s="29"/>
      <c r="C120" s="172" t="s">
        <v>151</v>
      </c>
      <c r="D120" s="172" t="s">
        <v>168</v>
      </c>
      <c r="E120" s="173" t="s">
        <v>595</v>
      </c>
      <c r="F120" s="174" t="s">
        <v>380</v>
      </c>
      <c r="G120" s="175" t="s">
        <v>132</v>
      </c>
      <c r="H120" s="176">
        <v>1</v>
      </c>
      <c r="I120" s="177"/>
      <c r="J120" s="178">
        <f t="shared" si="30"/>
        <v>0</v>
      </c>
      <c r="K120" s="174" t="s">
        <v>22</v>
      </c>
      <c r="L120" s="179"/>
      <c r="M120" s="180" t="s">
        <v>22</v>
      </c>
      <c r="N120" s="181" t="s">
        <v>30</v>
      </c>
      <c r="O120" s="30"/>
      <c r="P120" s="166">
        <f t="shared" si="31"/>
        <v>0</v>
      </c>
      <c r="Q120" s="166">
        <v>0</v>
      </c>
      <c r="R120" s="166">
        <f t="shared" si="32"/>
        <v>0</v>
      </c>
      <c r="S120" s="166">
        <v>0</v>
      </c>
      <c r="T120" s="167">
        <f t="shared" si="33"/>
        <v>0</v>
      </c>
      <c r="AR120" s="17" t="s">
        <v>116</v>
      </c>
      <c r="AT120" s="17" t="s">
        <v>168</v>
      </c>
      <c r="AU120" s="17" t="s">
        <v>59</v>
      </c>
      <c r="AY120" s="17" t="s">
        <v>111</v>
      </c>
      <c r="BE120" s="168">
        <f t="shared" si="34"/>
        <v>0</v>
      </c>
      <c r="BF120" s="168">
        <f t="shared" si="35"/>
        <v>0</v>
      </c>
      <c r="BG120" s="168">
        <f t="shared" si="36"/>
        <v>0</v>
      </c>
      <c r="BH120" s="168">
        <f t="shared" si="37"/>
        <v>0</v>
      </c>
      <c r="BI120" s="168">
        <f t="shared" si="38"/>
        <v>0</v>
      </c>
      <c r="BJ120" s="17" t="s">
        <v>59</v>
      </c>
      <c r="BK120" s="168">
        <f t="shared" si="39"/>
        <v>0</v>
      </c>
      <c r="BL120" s="17" t="s">
        <v>76</v>
      </c>
      <c r="BM120" s="17" t="s">
        <v>596</v>
      </c>
    </row>
    <row r="121" spans="2:65" s="1" customFormat="1" ht="16.5" customHeight="1">
      <c r="B121" s="29"/>
      <c r="C121" s="172" t="s">
        <v>152</v>
      </c>
      <c r="D121" s="172" t="s">
        <v>168</v>
      </c>
      <c r="E121" s="173" t="s">
        <v>597</v>
      </c>
      <c r="F121" s="174" t="s">
        <v>178</v>
      </c>
      <c r="G121" s="175" t="s">
        <v>132</v>
      </c>
      <c r="H121" s="176">
        <v>1</v>
      </c>
      <c r="I121" s="177"/>
      <c r="J121" s="178">
        <f t="shared" si="30"/>
        <v>0</v>
      </c>
      <c r="K121" s="174" t="s">
        <v>22</v>
      </c>
      <c r="L121" s="179"/>
      <c r="M121" s="180" t="s">
        <v>22</v>
      </c>
      <c r="N121" s="181" t="s">
        <v>30</v>
      </c>
      <c r="O121" s="30"/>
      <c r="P121" s="166">
        <f t="shared" si="31"/>
        <v>0</v>
      </c>
      <c r="Q121" s="166">
        <v>0</v>
      </c>
      <c r="R121" s="166">
        <f t="shared" si="32"/>
        <v>0</v>
      </c>
      <c r="S121" s="166">
        <v>0</v>
      </c>
      <c r="T121" s="167">
        <f t="shared" si="33"/>
        <v>0</v>
      </c>
      <c r="AR121" s="17" t="s">
        <v>116</v>
      </c>
      <c r="AT121" s="17" t="s">
        <v>168</v>
      </c>
      <c r="AU121" s="17" t="s">
        <v>59</v>
      </c>
      <c r="AY121" s="17" t="s">
        <v>111</v>
      </c>
      <c r="BE121" s="168">
        <f t="shared" si="34"/>
        <v>0</v>
      </c>
      <c r="BF121" s="168">
        <f t="shared" si="35"/>
        <v>0</v>
      </c>
      <c r="BG121" s="168">
        <f t="shared" si="36"/>
        <v>0</v>
      </c>
      <c r="BH121" s="168">
        <f t="shared" si="37"/>
        <v>0</v>
      </c>
      <c r="BI121" s="168">
        <f t="shared" si="38"/>
        <v>0</v>
      </c>
      <c r="BJ121" s="17" t="s">
        <v>59</v>
      </c>
      <c r="BK121" s="168">
        <f t="shared" si="39"/>
        <v>0</v>
      </c>
      <c r="BL121" s="17" t="s">
        <v>76</v>
      </c>
      <c r="BM121" s="17" t="s">
        <v>598</v>
      </c>
    </row>
    <row r="122" spans="2:65" s="1" customFormat="1" ht="25.5" customHeight="1">
      <c r="B122" s="29"/>
      <c r="C122" s="157" t="s">
        <v>153</v>
      </c>
      <c r="D122" s="157" t="s">
        <v>112</v>
      </c>
      <c r="E122" s="158" t="s">
        <v>599</v>
      </c>
      <c r="F122" s="159" t="s">
        <v>600</v>
      </c>
      <c r="G122" s="160" t="s">
        <v>132</v>
      </c>
      <c r="H122" s="161">
        <v>1</v>
      </c>
      <c r="I122" s="162"/>
      <c r="J122" s="163">
        <f t="shared" si="30"/>
        <v>0</v>
      </c>
      <c r="K122" s="159" t="s">
        <v>22</v>
      </c>
      <c r="L122" s="37"/>
      <c r="M122" s="164" t="s">
        <v>22</v>
      </c>
      <c r="N122" s="182" t="s">
        <v>30</v>
      </c>
      <c r="O122" s="183"/>
      <c r="P122" s="184">
        <f t="shared" si="31"/>
        <v>0</v>
      </c>
      <c r="Q122" s="184">
        <v>0</v>
      </c>
      <c r="R122" s="184">
        <f t="shared" si="32"/>
        <v>0</v>
      </c>
      <c r="S122" s="184">
        <v>0</v>
      </c>
      <c r="T122" s="185">
        <f t="shared" si="33"/>
        <v>0</v>
      </c>
      <c r="AR122" s="17" t="s">
        <v>76</v>
      </c>
      <c r="AT122" s="17" t="s">
        <v>112</v>
      </c>
      <c r="AU122" s="17" t="s">
        <v>59</v>
      </c>
      <c r="AY122" s="17" t="s">
        <v>111</v>
      </c>
      <c r="BE122" s="168">
        <f t="shared" si="34"/>
        <v>0</v>
      </c>
      <c r="BF122" s="168">
        <f t="shared" si="35"/>
        <v>0</v>
      </c>
      <c r="BG122" s="168">
        <f t="shared" si="36"/>
        <v>0</v>
      </c>
      <c r="BH122" s="168">
        <f t="shared" si="37"/>
        <v>0</v>
      </c>
      <c r="BI122" s="168">
        <f t="shared" si="38"/>
        <v>0</v>
      </c>
      <c r="BJ122" s="17" t="s">
        <v>59</v>
      </c>
      <c r="BK122" s="168">
        <f t="shared" si="39"/>
        <v>0</v>
      </c>
      <c r="BL122" s="17" t="s">
        <v>76</v>
      </c>
      <c r="BM122" s="17" t="s">
        <v>601</v>
      </c>
    </row>
    <row r="123" spans="2:12" s="1" customFormat="1" ht="6.75" customHeight="1">
      <c r="B123" s="32"/>
      <c r="C123" s="33"/>
      <c r="D123" s="33"/>
      <c r="E123" s="33"/>
      <c r="F123" s="33"/>
      <c r="G123" s="33"/>
      <c r="H123" s="33"/>
      <c r="I123" s="102"/>
      <c r="J123" s="33"/>
      <c r="K123" s="33"/>
      <c r="L123" s="37"/>
    </row>
  </sheetData>
  <sheetProtection formatColumns="0" formatRows="0" autoFilter="0"/>
  <autoFilter ref="C70:K122"/>
  <mergeCells count="14">
    <mergeCell ref="E58:H58"/>
    <mergeCell ref="E62:H62"/>
    <mergeCell ref="E60:H60"/>
    <mergeCell ref="E63:H63"/>
    <mergeCell ref="J36:J37"/>
    <mergeCell ref="G1:H1"/>
    <mergeCell ref="E26:H26"/>
    <mergeCell ref="E30:H30"/>
    <mergeCell ref="E28:H28"/>
    <mergeCell ref="E32:H32"/>
    <mergeCell ref="E6:H6"/>
    <mergeCell ref="E10:H10"/>
    <mergeCell ref="E8:H8"/>
    <mergeCell ref="E11:H11"/>
  </mergeCells>
  <hyperlinks>
    <hyperlink ref="F1:G1" location="C2" display="1) Krycí list soupisu"/>
    <hyperlink ref="G1:H1" location="C62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zoomScalePageLayoutView="0" workbookViewId="0" topLeftCell="A1">
      <pane ySplit="1" topLeftCell="A63" activePane="bottomLeft" state="frozen"/>
      <selection pane="topLeft" activeCell="A1" sqref="A1"/>
      <selection pane="bottomLeft" activeCell="I69" sqref="I6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91"/>
      <c r="C1" s="91"/>
      <c r="D1" s="92" t="s">
        <v>1</v>
      </c>
      <c r="E1" s="91"/>
      <c r="F1" s="93" t="s">
        <v>81</v>
      </c>
      <c r="G1" s="221" t="s">
        <v>82</v>
      </c>
      <c r="H1" s="221"/>
      <c r="I1" s="94"/>
      <c r="J1" s="93" t="s">
        <v>83</v>
      </c>
      <c r="K1" s="92" t="s">
        <v>84</v>
      </c>
      <c r="L1" s="93" t="s">
        <v>85</v>
      </c>
      <c r="M1" s="93"/>
      <c r="N1" s="93"/>
      <c r="O1" s="93"/>
      <c r="P1" s="93"/>
      <c r="Q1" s="93"/>
      <c r="R1" s="93"/>
      <c r="S1" s="93"/>
      <c r="T1" s="9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2:46" ht="6.75" customHeight="1">
      <c r="B2" s="18"/>
      <c r="C2" s="19"/>
      <c r="D2" s="19"/>
      <c r="E2" s="19"/>
      <c r="F2" s="19"/>
      <c r="G2" s="19"/>
      <c r="H2" s="19"/>
      <c r="I2" s="95"/>
      <c r="J2" s="19"/>
      <c r="K2" s="20"/>
      <c r="AT2" s="17" t="s">
        <v>61</v>
      </c>
    </row>
    <row r="3" spans="2:46" ht="36.75" customHeight="1">
      <c r="B3" s="21"/>
      <c r="C3" s="22"/>
      <c r="D3" s="23" t="s">
        <v>87</v>
      </c>
      <c r="E3" s="22"/>
      <c r="F3" s="22"/>
      <c r="G3" s="22"/>
      <c r="H3" s="22"/>
      <c r="I3" s="96"/>
      <c r="J3" s="22"/>
      <c r="K3" s="24"/>
      <c r="M3" s="25" t="s">
        <v>12</v>
      </c>
      <c r="AT3" s="17" t="s">
        <v>6</v>
      </c>
    </row>
    <row r="4" spans="2:11" ht="6.75" customHeight="1">
      <c r="B4" s="21"/>
      <c r="C4" s="22"/>
      <c r="D4" s="22"/>
      <c r="E4" s="22"/>
      <c r="F4" s="22"/>
      <c r="G4" s="22"/>
      <c r="H4" s="22"/>
      <c r="I4" s="96"/>
      <c r="J4" s="22"/>
      <c r="K4" s="24"/>
    </row>
    <row r="5" spans="2:11" ht="15">
      <c r="B5" s="21"/>
      <c r="C5" s="22"/>
      <c r="D5" s="28" t="s">
        <v>14</v>
      </c>
      <c r="E5" s="22"/>
      <c r="F5" s="22"/>
      <c r="G5" s="22"/>
      <c r="H5" s="22"/>
      <c r="I5" s="96"/>
      <c r="J5" s="22"/>
      <c r="K5" s="24"/>
    </row>
    <row r="6" spans="2:11" ht="16.5" customHeight="1">
      <c r="B6" s="21"/>
      <c r="C6" s="22"/>
      <c r="D6" s="22"/>
      <c r="E6" s="222" t="str">
        <f>'Rekapitulace stavby'!K3</f>
        <v>Rekonstrukce stoupaček a sociálních zařízení v zázemí budovy Městské knihovny v Praze</v>
      </c>
      <c r="F6" s="228"/>
      <c r="G6" s="228"/>
      <c r="H6" s="228"/>
      <c r="I6" s="96"/>
      <c r="J6" s="22"/>
      <c r="K6" s="24"/>
    </row>
    <row r="7" spans="2:11" ht="15">
      <c r="B7" s="21"/>
      <c r="C7" s="22"/>
      <c r="D7" s="28" t="s">
        <v>88</v>
      </c>
      <c r="E7" s="22"/>
      <c r="F7" s="22"/>
      <c r="G7" s="22"/>
      <c r="H7" s="22"/>
      <c r="I7" s="96"/>
      <c r="J7" s="22"/>
      <c r="K7" s="24"/>
    </row>
    <row r="8" spans="2:11" ht="16.5" customHeight="1">
      <c r="B8" s="21"/>
      <c r="C8" s="22"/>
      <c r="D8" s="22"/>
      <c r="E8" s="222" t="s">
        <v>529</v>
      </c>
      <c r="F8" s="192"/>
      <c r="G8" s="192"/>
      <c r="H8" s="192"/>
      <c r="I8" s="96"/>
      <c r="J8" s="22"/>
      <c r="K8" s="24"/>
    </row>
    <row r="9" spans="2:11" ht="15">
      <c r="B9" s="21"/>
      <c r="C9" s="22"/>
      <c r="D9" s="28" t="s">
        <v>90</v>
      </c>
      <c r="E9" s="22"/>
      <c r="F9" s="22"/>
      <c r="G9" s="22"/>
      <c r="H9" s="22"/>
      <c r="I9" s="96"/>
      <c r="J9" s="22"/>
      <c r="K9" s="24"/>
    </row>
    <row r="10" spans="2:11" s="1" customFormat="1" ht="16.5" customHeight="1">
      <c r="B10" s="29"/>
      <c r="C10" s="30"/>
      <c r="D10" s="30"/>
      <c r="E10" s="206" t="s">
        <v>530</v>
      </c>
      <c r="F10" s="223"/>
      <c r="G10" s="223"/>
      <c r="H10" s="223"/>
      <c r="I10" s="97"/>
      <c r="J10" s="30"/>
      <c r="K10" s="31"/>
    </row>
    <row r="11" spans="2:11" s="1" customFormat="1" ht="36.75" customHeight="1">
      <c r="B11" s="29"/>
      <c r="C11" s="30"/>
      <c r="D11" s="30"/>
      <c r="E11" s="224" t="s">
        <v>602</v>
      </c>
      <c r="F11" s="223"/>
      <c r="G11" s="223"/>
      <c r="H11" s="223"/>
      <c r="I11" s="97"/>
      <c r="J11" s="30"/>
      <c r="K11" s="31"/>
    </row>
    <row r="12" spans="2:11" s="1" customFormat="1" ht="14.25" customHeight="1">
      <c r="B12" s="29"/>
      <c r="C12" s="30"/>
      <c r="D12" s="28" t="s">
        <v>17</v>
      </c>
      <c r="E12" s="30"/>
      <c r="F12" s="26" t="s">
        <v>18</v>
      </c>
      <c r="G12" s="30"/>
      <c r="H12" s="30"/>
      <c r="I12" s="98" t="s">
        <v>19</v>
      </c>
      <c r="J12" s="99"/>
      <c r="K12" s="31"/>
    </row>
    <row r="13" spans="2:11" s="1" customFormat="1" ht="10.5" customHeight="1">
      <c r="B13" s="29"/>
      <c r="C13" s="30"/>
      <c r="D13" s="30"/>
      <c r="E13" s="30"/>
      <c r="F13" s="30"/>
      <c r="G13" s="30"/>
      <c r="H13" s="30"/>
      <c r="I13" s="97"/>
      <c r="J13" s="30"/>
      <c r="K13" s="31"/>
    </row>
    <row r="14" spans="2:11" s="1" customFormat="1" ht="14.25" customHeight="1">
      <c r="B14" s="29"/>
      <c r="C14" s="30"/>
      <c r="D14" s="28" t="s">
        <v>20</v>
      </c>
      <c r="E14" s="30"/>
      <c r="F14" s="30"/>
      <c r="G14" s="30"/>
      <c r="H14" s="30"/>
      <c r="I14" s="98" t="s">
        <v>21</v>
      </c>
      <c r="J14" s="26" t="s">
        <v>22</v>
      </c>
      <c r="K14" s="31"/>
    </row>
    <row r="15" spans="2:11" s="1" customFormat="1" ht="18" customHeight="1">
      <c r="B15" s="29"/>
      <c r="C15" s="30"/>
      <c r="D15" s="30"/>
      <c r="E15" s="26" t="s">
        <v>23</v>
      </c>
      <c r="F15" s="30"/>
      <c r="G15" s="30"/>
      <c r="H15" s="30"/>
      <c r="I15" s="98" t="s">
        <v>24</v>
      </c>
      <c r="J15" s="26" t="s">
        <v>22</v>
      </c>
      <c r="K15" s="31"/>
    </row>
    <row r="16" spans="2:11" s="1" customFormat="1" ht="6.75" customHeight="1">
      <c r="B16" s="29"/>
      <c r="C16" s="30"/>
      <c r="D16" s="30"/>
      <c r="E16" s="30"/>
      <c r="F16" s="30"/>
      <c r="G16" s="30"/>
      <c r="H16" s="30"/>
      <c r="I16" s="97"/>
      <c r="J16" s="30"/>
      <c r="K16" s="31"/>
    </row>
    <row r="17" spans="2:11" s="1" customFormat="1" ht="14.25" customHeight="1">
      <c r="B17" s="29"/>
      <c r="C17" s="30"/>
      <c r="D17" s="28" t="s">
        <v>25</v>
      </c>
      <c r="E17" s="30"/>
      <c r="F17" s="30"/>
      <c r="G17" s="30"/>
      <c r="H17" s="30"/>
      <c r="I17" s="98" t="s">
        <v>21</v>
      </c>
      <c r="J17" s="26">
        <f>IF('Rekapitulace stavby'!AN9="Vyplň údaj","",IF('Rekapitulace stavby'!AN9="","",'Rekapitulace stavby'!AN9))</f>
      </c>
      <c r="K17" s="31"/>
    </row>
    <row r="18" spans="2:11" s="1" customFormat="1" ht="18" customHeight="1">
      <c r="B18" s="29"/>
      <c r="C18" s="30"/>
      <c r="D18" s="30"/>
      <c r="E18" s="26">
        <f>IF('Rekapitulace stavby'!E10="Vyplň údaj","",IF('Rekapitulace stavby'!E10="","",'Rekapitulace stavby'!E10))</f>
      </c>
      <c r="F18" s="30"/>
      <c r="G18" s="30"/>
      <c r="H18" s="30"/>
      <c r="I18" s="98" t="s">
        <v>24</v>
      </c>
      <c r="J18" s="26">
        <f>IF('Rekapitulace stavby'!AN10="Vyplň údaj","",IF('Rekapitulace stavby'!AN10="","",'Rekapitulace stavby'!AN10))</f>
      </c>
      <c r="K18" s="31"/>
    </row>
    <row r="22" spans="2:11" s="1" customFormat="1" ht="6.75" customHeight="1">
      <c r="B22" s="103"/>
      <c r="C22" s="104"/>
      <c r="D22" s="104"/>
      <c r="E22" s="104"/>
      <c r="F22" s="104"/>
      <c r="G22" s="104"/>
      <c r="H22" s="104"/>
      <c r="I22" s="105"/>
      <c r="J22" s="104"/>
      <c r="K22" s="106"/>
    </row>
    <row r="23" spans="2:11" s="1" customFormat="1" ht="36.75" customHeight="1">
      <c r="B23" s="29"/>
      <c r="C23" s="23" t="s">
        <v>92</v>
      </c>
      <c r="D23" s="30"/>
      <c r="E23" s="30"/>
      <c r="F23" s="30"/>
      <c r="G23" s="30"/>
      <c r="H23" s="30"/>
      <c r="I23" s="97"/>
      <c r="J23" s="30"/>
      <c r="K23" s="31"/>
    </row>
    <row r="24" spans="2:11" s="1" customFormat="1" ht="6.75" customHeight="1">
      <c r="B24" s="29"/>
      <c r="C24" s="30"/>
      <c r="D24" s="30"/>
      <c r="E24" s="30"/>
      <c r="F24" s="30"/>
      <c r="G24" s="30"/>
      <c r="H24" s="30"/>
      <c r="I24" s="97"/>
      <c r="J24" s="30"/>
      <c r="K24" s="31"/>
    </row>
    <row r="25" spans="2:11" s="1" customFormat="1" ht="14.25" customHeight="1">
      <c r="B25" s="29"/>
      <c r="C25" s="28" t="s">
        <v>14</v>
      </c>
      <c r="D25" s="30"/>
      <c r="E25" s="30"/>
      <c r="F25" s="30"/>
      <c r="G25" s="30"/>
      <c r="H25" s="30"/>
      <c r="I25" s="97"/>
      <c r="J25" s="30"/>
      <c r="K25" s="31"/>
    </row>
    <row r="26" spans="2:11" s="1" customFormat="1" ht="16.5" customHeight="1">
      <c r="B26" s="29"/>
      <c r="C26" s="30"/>
      <c r="D26" s="30"/>
      <c r="E26" s="222" t="str">
        <f>E6</f>
        <v>Rekonstrukce stoupaček a sociálních zařízení v zázemí budovy Městské knihovny v Praze</v>
      </c>
      <c r="F26" s="228"/>
      <c r="G26" s="228"/>
      <c r="H26" s="228"/>
      <c r="I26" s="97"/>
      <c r="J26" s="30"/>
      <c r="K26" s="31"/>
    </row>
    <row r="27" spans="2:11" ht="15">
      <c r="B27" s="21"/>
      <c r="C27" s="28" t="s">
        <v>88</v>
      </c>
      <c r="D27" s="22"/>
      <c r="E27" s="22"/>
      <c r="F27" s="22"/>
      <c r="G27" s="22"/>
      <c r="H27" s="22"/>
      <c r="I27" s="96"/>
      <c r="J27" s="22"/>
      <c r="K27" s="24"/>
    </row>
    <row r="28" spans="2:11" ht="16.5" customHeight="1">
      <c r="B28" s="21"/>
      <c r="C28" s="22"/>
      <c r="D28" s="22"/>
      <c r="E28" s="222" t="s">
        <v>529</v>
      </c>
      <c r="F28" s="192"/>
      <c r="G28" s="192"/>
      <c r="H28" s="192"/>
      <c r="I28" s="96"/>
      <c r="J28" s="22"/>
      <c r="K28" s="24"/>
    </row>
    <row r="29" spans="2:11" ht="15">
      <c r="B29" s="21"/>
      <c r="C29" s="28" t="s">
        <v>90</v>
      </c>
      <c r="D29" s="22"/>
      <c r="E29" s="22"/>
      <c r="F29" s="22"/>
      <c r="G29" s="22"/>
      <c r="H29" s="22"/>
      <c r="I29" s="96"/>
      <c r="J29" s="22"/>
      <c r="K29" s="24"/>
    </row>
    <row r="30" spans="2:11" s="1" customFormat="1" ht="16.5" customHeight="1">
      <c r="B30" s="29"/>
      <c r="C30" s="30"/>
      <c r="D30" s="30"/>
      <c r="E30" s="206" t="s">
        <v>530</v>
      </c>
      <c r="F30" s="223"/>
      <c r="G30" s="223"/>
      <c r="H30" s="223"/>
      <c r="I30" s="97"/>
      <c r="J30" s="30"/>
      <c r="K30" s="31"/>
    </row>
    <row r="31" spans="2:11" s="1" customFormat="1" ht="17.25" customHeight="1">
      <c r="B31" s="29"/>
      <c r="C31" s="30"/>
      <c r="D31" s="30"/>
      <c r="E31" s="224" t="str">
        <f>E11</f>
        <v>SO223 - Vzduchotechnika</v>
      </c>
      <c r="F31" s="223"/>
      <c r="G31" s="223"/>
      <c r="H31" s="223"/>
      <c r="I31" s="97"/>
      <c r="J31" s="30"/>
      <c r="K31" s="31"/>
    </row>
    <row r="32" spans="2:11" s="1" customFormat="1" ht="6.75" customHeight="1">
      <c r="B32" s="29"/>
      <c r="C32" s="30"/>
      <c r="D32" s="30"/>
      <c r="E32" s="30"/>
      <c r="F32" s="30"/>
      <c r="G32" s="30"/>
      <c r="H32" s="30"/>
      <c r="I32" s="97"/>
      <c r="J32" s="30"/>
      <c r="K32" s="31"/>
    </row>
    <row r="33" spans="2:11" s="1" customFormat="1" ht="18" customHeight="1">
      <c r="B33" s="29"/>
      <c r="C33" s="28" t="s">
        <v>17</v>
      </c>
      <c r="D33" s="30"/>
      <c r="E33" s="30"/>
      <c r="F33" s="26" t="str">
        <f>F12</f>
        <v>Mariánské náměstí 1/98, 11001 Praha 1</v>
      </c>
      <c r="G33" s="30"/>
      <c r="H33" s="30"/>
      <c r="I33" s="98" t="s">
        <v>19</v>
      </c>
      <c r="J33" s="99">
        <f>IF(J12="","",J12)</f>
      </c>
      <c r="K33" s="31"/>
    </row>
    <row r="34" spans="2:11" s="1" customFormat="1" ht="6.75" customHeight="1">
      <c r="B34" s="29"/>
      <c r="C34" s="30"/>
      <c r="D34" s="30"/>
      <c r="E34" s="30"/>
      <c r="F34" s="30"/>
      <c r="G34" s="30"/>
      <c r="H34" s="30"/>
      <c r="I34" s="97"/>
      <c r="J34" s="30"/>
      <c r="K34" s="31"/>
    </row>
    <row r="35" spans="2:11" s="1" customFormat="1" ht="15">
      <c r="B35" s="29"/>
      <c r="C35" s="28" t="s">
        <v>20</v>
      </c>
      <c r="D35" s="30"/>
      <c r="E35" s="30"/>
      <c r="F35" s="26" t="str">
        <f>E15</f>
        <v>Hlavní město Praha</v>
      </c>
      <c r="G35" s="30"/>
      <c r="H35" s="30"/>
      <c r="I35" s="98" t="s">
        <v>26</v>
      </c>
      <c r="J35" s="196"/>
      <c r="K35" s="31"/>
    </row>
    <row r="36" spans="2:11" s="1" customFormat="1" ht="14.25" customHeight="1">
      <c r="B36" s="29"/>
      <c r="C36" s="28" t="s">
        <v>25</v>
      </c>
      <c r="D36" s="30"/>
      <c r="E36" s="30"/>
      <c r="F36" s="26">
        <f>IF(E18="","",E18)</f>
      </c>
      <c r="G36" s="30"/>
      <c r="H36" s="30"/>
      <c r="I36" s="97"/>
      <c r="J36" s="225"/>
      <c r="K36" s="31"/>
    </row>
    <row r="37" spans="2:11" s="1" customFormat="1" ht="9.75" customHeight="1">
      <c r="B37" s="29"/>
      <c r="C37" s="30"/>
      <c r="D37" s="30"/>
      <c r="E37" s="30"/>
      <c r="F37" s="30"/>
      <c r="G37" s="30"/>
      <c r="H37" s="30"/>
      <c r="I37" s="97"/>
      <c r="J37" s="30"/>
      <c r="K37" s="31"/>
    </row>
    <row r="38" spans="2:11" s="1" customFormat="1" ht="29.25" customHeight="1">
      <c r="B38" s="29"/>
      <c r="C38" s="107" t="s">
        <v>93</v>
      </c>
      <c r="D38" s="101"/>
      <c r="E38" s="101"/>
      <c r="F38" s="101"/>
      <c r="G38" s="101"/>
      <c r="H38" s="101"/>
      <c r="I38" s="108"/>
      <c r="J38" s="109" t="s">
        <v>94</v>
      </c>
      <c r="K38" s="110"/>
    </row>
    <row r="39" spans="2:11" s="1" customFormat="1" ht="9.75" customHeight="1">
      <c r="B39" s="29"/>
      <c r="C39" s="30"/>
      <c r="D39" s="30"/>
      <c r="E39" s="30"/>
      <c r="F39" s="30"/>
      <c r="G39" s="30"/>
      <c r="H39" s="30"/>
      <c r="I39" s="97"/>
      <c r="J39" s="30"/>
      <c r="K39" s="31"/>
    </row>
    <row r="40" spans="2:47" s="1" customFormat="1" ht="29.25" customHeight="1">
      <c r="B40" s="29"/>
      <c r="C40" s="111" t="s">
        <v>95</v>
      </c>
      <c r="D40" s="30"/>
      <c r="E40" s="30"/>
      <c r="F40" s="30"/>
      <c r="G40" s="30"/>
      <c r="H40" s="30"/>
      <c r="I40" s="97"/>
      <c r="J40" s="100">
        <f>J67</f>
        <v>0</v>
      </c>
      <c r="K40" s="31"/>
      <c r="AU40" s="17" t="s">
        <v>96</v>
      </c>
    </row>
    <row r="41" spans="2:11" s="5" customFormat="1" ht="24.75" customHeight="1">
      <c r="B41" s="112"/>
      <c r="C41" s="113"/>
      <c r="D41" s="114" t="s">
        <v>385</v>
      </c>
      <c r="E41" s="115"/>
      <c r="F41" s="115"/>
      <c r="G41" s="115"/>
      <c r="H41" s="115"/>
      <c r="I41" s="116"/>
      <c r="J41" s="117">
        <f>J68</f>
        <v>0</v>
      </c>
      <c r="K41" s="118"/>
    </row>
    <row r="42" spans="2:11" s="5" customFormat="1" ht="24.75" customHeight="1">
      <c r="B42" s="112"/>
      <c r="C42" s="113"/>
      <c r="D42" s="114" t="s">
        <v>386</v>
      </c>
      <c r="E42" s="115"/>
      <c r="F42" s="115"/>
      <c r="G42" s="115"/>
      <c r="H42" s="115"/>
      <c r="I42" s="116"/>
      <c r="J42" s="117">
        <f>J70</f>
        <v>0</v>
      </c>
      <c r="K42" s="118"/>
    </row>
    <row r="43" spans="2:11" s="6" customFormat="1" ht="19.5" customHeight="1">
      <c r="B43" s="119"/>
      <c r="C43" s="120"/>
      <c r="D43" s="121" t="s">
        <v>387</v>
      </c>
      <c r="E43" s="122"/>
      <c r="F43" s="122"/>
      <c r="G43" s="122"/>
      <c r="H43" s="122"/>
      <c r="I43" s="123"/>
      <c r="J43" s="124">
        <f>J71</f>
        <v>0</v>
      </c>
      <c r="K43" s="125"/>
    </row>
    <row r="44" spans="2:11" s="5" customFormat="1" ht="24.75" customHeight="1">
      <c r="B44" s="112"/>
      <c r="C44" s="113"/>
      <c r="D44" s="114" t="s">
        <v>603</v>
      </c>
      <c r="E44" s="115"/>
      <c r="F44" s="115"/>
      <c r="G44" s="115"/>
      <c r="H44" s="115"/>
      <c r="I44" s="116"/>
      <c r="J44" s="117">
        <f>J98</f>
        <v>0</v>
      </c>
      <c r="K44" s="118"/>
    </row>
    <row r="45" spans="2:11" s="1" customFormat="1" ht="21.75" customHeight="1">
      <c r="B45" s="29"/>
      <c r="C45" s="30"/>
      <c r="D45" s="30"/>
      <c r="E45" s="30"/>
      <c r="F45" s="30"/>
      <c r="G45" s="30"/>
      <c r="H45" s="30"/>
      <c r="I45" s="97"/>
      <c r="J45" s="30"/>
      <c r="K45" s="31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102"/>
      <c r="J46" s="33"/>
      <c r="K46" s="34"/>
    </row>
    <row r="50" spans="2:12" s="1" customFormat="1" ht="6.75" customHeight="1">
      <c r="B50" s="35"/>
      <c r="C50" s="36"/>
      <c r="D50" s="36"/>
      <c r="E50" s="36"/>
      <c r="F50" s="36"/>
      <c r="G50" s="36"/>
      <c r="H50" s="36"/>
      <c r="I50" s="105"/>
      <c r="J50" s="36"/>
      <c r="K50" s="36"/>
      <c r="L50" s="37"/>
    </row>
    <row r="51" spans="2:12" s="1" customFormat="1" ht="36.75" customHeight="1">
      <c r="B51" s="29"/>
      <c r="C51" s="38" t="s">
        <v>97</v>
      </c>
      <c r="D51" s="39"/>
      <c r="E51" s="39"/>
      <c r="F51" s="39"/>
      <c r="G51" s="39"/>
      <c r="H51" s="39"/>
      <c r="I51" s="126"/>
      <c r="J51" s="39"/>
      <c r="K51" s="39"/>
      <c r="L51" s="37"/>
    </row>
    <row r="52" spans="2:12" s="1" customFormat="1" ht="6.75" customHeight="1">
      <c r="B52" s="29"/>
      <c r="C52" s="39"/>
      <c r="D52" s="39"/>
      <c r="E52" s="39"/>
      <c r="F52" s="39"/>
      <c r="G52" s="39"/>
      <c r="H52" s="39"/>
      <c r="I52" s="126"/>
      <c r="J52" s="39"/>
      <c r="K52" s="39"/>
      <c r="L52" s="37"/>
    </row>
    <row r="53" spans="2:12" s="1" customFormat="1" ht="14.25" customHeight="1">
      <c r="B53" s="29"/>
      <c r="C53" s="40" t="s">
        <v>14</v>
      </c>
      <c r="D53" s="39"/>
      <c r="E53" s="39"/>
      <c r="F53" s="39"/>
      <c r="G53" s="39"/>
      <c r="H53" s="39"/>
      <c r="I53" s="126"/>
      <c r="J53" s="39"/>
      <c r="K53" s="39"/>
      <c r="L53" s="37"/>
    </row>
    <row r="54" spans="2:12" s="1" customFormat="1" ht="16.5" customHeight="1">
      <c r="B54" s="29"/>
      <c r="C54" s="39"/>
      <c r="D54" s="39"/>
      <c r="E54" s="226" t="str">
        <f>E6</f>
        <v>Rekonstrukce stoupaček a sociálních zařízení v zázemí budovy Městské knihovny v Praze</v>
      </c>
      <c r="F54" s="227"/>
      <c r="G54" s="227"/>
      <c r="H54" s="227"/>
      <c r="I54" s="126"/>
      <c r="J54" s="39"/>
      <c r="K54" s="39"/>
      <c r="L54" s="37"/>
    </row>
    <row r="55" spans="2:12" ht="15">
      <c r="B55" s="21"/>
      <c r="C55" s="40" t="s">
        <v>88</v>
      </c>
      <c r="D55" s="127"/>
      <c r="E55" s="127"/>
      <c r="F55" s="127"/>
      <c r="G55" s="127"/>
      <c r="H55" s="127"/>
      <c r="J55" s="127"/>
      <c r="K55" s="127"/>
      <c r="L55" s="128"/>
    </row>
    <row r="56" spans="2:12" ht="16.5" customHeight="1">
      <c r="B56" s="21"/>
      <c r="C56" s="127"/>
      <c r="D56" s="127"/>
      <c r="E56" s="226" t="s">
        <v>529</v>
      </c>
      <c r="F56" s="230"/>
      <c r="G56" s="230"/>
      <c r="H56" s="230"/>
      <c r="J56" s="127"/>
      <c r="K56" s="127"/>
      <c r="L56" s="128"/>
    </row>
    <row r="57" spans="2:12" ht="15">
      <c r="B57" s="21"/>
      <c r="C57" s="40" t="s">
        <v>90</v>
      </c>
      <c r="D57" s="127"/>
      <c r="E57" s="127"/>
      <c r="F57" s="127"/>
      <c r="G57" s="127"/>
      <c r="H57" s="127"/>
      <c r="J57" s="127"/>
      <c r="K57" s="127"/>
      <c r="L57" s="128"/>
    </row>
    <row r="58" spans="2:12" s="1" customFormat="1" ht="16.5" customHeight="1">
      <c r="B58" s="29"/>
      <c r="C58" s="39"/>
      <c r="D58" s="39"/>
      <c r="E58" s="229" t="s">
        <v>530</v>
      </c>
      <c r="F58" s="220"/>
      <c r="G58" s="220"/>
      <c r="H58" s="220"/>
      <c r="I58" s="126"/>
      <c r="J58" s="39"/>
      <c r="K58" s="39"/>
      <c r="L58" s="37"/>
    </row>
    <row r="59" spans="2:12" s="1" customFormat="1" ht="17.25" customHeight="1">
      <c r="B59" s="29"/>
      <c r="C59" s="39"/>
      <c r="D59" s="39"/>
      <c r="E59" s="197" t="str">
        <f>E11</f>
        <v>SO223 - Vzduchotechnika</v>
      </c>
      <c r="F59" s="220"/>
      <c r="G59" s="220"/>
      <c r="H59" s="220"/>
      <c r="I59" s="126"/>
      <c r="J59" s="39"/>
      <c r="K59" s="39"/>
      <c r="L59" s="37"/>
    </row>
    <row r="60" spans="2:12" s="1" customFormat="1" ht="6.75" customHeight="1">
      <c r="B60" s="29"/>
      <c r="C60" s="39"/>
      <c r="D60" s="39"/>
      <c r="E60" s="39"/>
      <c r="F60" s="39"/>
      <c r="G60" s="39"/>
      <c r="H60" s="39"/>
      <c r="I60" s="126"/>
      <c r="J60" s="39"/>
      <c r="K60" s="39"/>
      <c r="L60" s="37"/>
    </row>
    <row r="61" spans="2:12" s="1" customFormat="1" ht="18" customHeight="1">
      <c r="B61" s="29"/>
      <c r="C61" s="40" t="s">
        <v>17</v>
      </c>
      <c r="D61" s="39"/>
      <c r="E61" s="39"/>
      <c r="F61" s="129" t="str">
        <f>F12</f>
        <v>Mariánské náměstí 1/98, 11001 Praha 1</v>
      </c>
      <c r="G61" s="39"/>
      <c r="H61" s="39"/>
      <c r="I61" s="130" t="s">
        <v>19</v>
      </c>
      <c r="J61" s="47">
        <f>IF(J12="","",J12)</f>
      </c>
      <c r="K61" s="39"/>
      <c r="L61" s="37"/>
    </row>
    <row r="62" spans="2:12" s="1" customFormat="1" ht="6.75" customHeight="1">
      <c r="B62" s="29"/>
      <c r="C62" s="39"/>
      <c r="D62" s="39"/>
      <c r="E62" s="39"/>
      <c r="F62" s="39"/>
      <c r="G62" s="39"/>
      <c r="H62" s="39"/>
      <c r="I62" s="126"/>
      <c r="J62" s="39"/>
      <c r="K62" s="39"/>
      <c r="L62" s="37"/>
    </row>
    <row r="63" spans="2:12" s="1" customFormat="1" ht="15">
      <c r="B63" s="29"/>
      <c r="C63" s="40" t="s">
        <v>20</v>
      </c>
      <c r="D63" s="39"/>
      <c r="E63" s="39"/>
      <c r="F63" s="129" t="str">
        <f>E15</f>
        <v>Hlavní město Praha</v>
      </c>
      <c r="G63" s="39"/>
      <c r="H63" s="39"/>
      <c r="I63" s="130" t="s">
        <v>26</v>
      </c>
      <c r="J63" s="129"/>
      <c r="K63" s="39"/>
      <c r="L63" s="37"/>
    </row>
    <row r="64" spans="2:12" s="1" customFormat="1" ht="14.25" customHeight="1">
      <c r="B64" s="29"/>
      <c r="C64" s="40" t="s">
        <v>25</v>
      </c>
      <c r="D64" s="39"/>
      <c r="E64" s="39"/>
      <c r="F64" s="129">
        <f>IF(E18="","",E18)</f>
      </c>
      <c r="G64" s="39"/>
      <c r="H64" s="39"/>
      <c r="I64" s="126"/>
      <c r="J64" s="39"/>
      <c r="K64" s="39"/>
      <c r="L64" s="37"/>
    </row>
    <row r="65" spans="2:12" s="1" customFormat="1" ht="9.75" customHeight="1">
      <c r="B65" s="29"/>
      <c r="C65" s="39"/>
      <c r="D65" s="39"/>
      <c r="E65" s="39"/>
      <c r="F65" s="39"/>
      <c r="G65" s="39"/>
      <c r="H65" s="39"/>
      <c r="I65" s="126"/>
      <c r="J65" s="39"/>
      <c r="K65" s="39"/>
      <c r="L65" s="37"/>
    </row>
    <row r="66" spans="2:20" s="7" customFormat="1" ht="29.25" customHeight="1">
      <c r="B66" s="131"/>
      <c r="C66" s="132" t="s">
        <v>98</v>
      </c>
      <c r="D66" s="133" t="s">
        <v>37</v>
      </c>
      <c r="E66" s="133" t="s">
        <v>33</v>
      </c>
      <c r="F66" s="133" t="s">
        <v>99</v>
      </c>
      <c r="G66" s="133" t="s">
        <v>100</v>
      </c>
      <c r="H66" s="133" t="s">
        <v>101</v>
      </c>
      <c r="I66" s="134" t="s">
        <v>102</v>
      </c>
      <c r="J66" s="133" t="s">
        <v>94</v>
      </c>
      <c r="K66" s="135" t="s">
        <v>103</v>
      </c>
      <c r="L66" s="136"/>
      <c r="M66" s="55" t="s">
        <v>104</v>
      </c>
      <c r="N66" s="56" t="s">
        <v>29</v>
      </c>
      <c r="O66" s="56" t="s">
        <v>105</v>
      </c>
      <c r="P66" s="56" t="s">
        <v>106</v>
      </c>
      <c r="Q66" s="56" t="s">
        <v>107</v>
      </c>
      <c r="R66" s="56" t="s">
        <v>108</v>
      </c>
      <c r="S66" s="56" t="s">
        <v>109</v>
      </c>
      <c r="T66" s="57" t="s">
        <v>110</v>
      </c>
    </row>
    <row r="67" spans="2:63" s="1" customFormat="1" ht="29.25" customHeight="1">
      <c r="B67" s="29"/>
      <c r="C67" s="61" t="s">
        <v>95</v>
      </c>
      <c r="D67" s="39"/>
      <c r="E67" s="39"/>
      <c r="F67" s="39"/>
      <c r="G67" s="39"/>
      <c r="H67" s="39"/>
      <c r="I67" s="126"/>
      <c r="J67" s="137">
        <f>BK67</f>
        <v>0</v>
      </c>
      <c r="K67" s="39"/>
      <c r="L67" s="37"/>
      <c r="M67" s="58"/>
      <c r="N67" s="59"/>
      <c r="O67" s="59"/>
      <c r="P67" s="138">
        <f>P68+P70+P98</f>
        <v>0</v>
      </c>
      <c r="Q67" s="59"/>
      <c r="R67" s="138">
        <f>R68+R70+R98</f>
        <v>0.15</v>
      </c>
      <c r="S67" s="59"/>
      <c r="T67" s="139">
        <f>T68+T70+T98</f>
        <v>0</v>
      </c>
      <c r="AT67" s="17" t="s">
        <v>51</v>
      </c>
      <c r="AU67" s="17" t="s">
        <v>96</v>
      </c>
      <c r="BK67" s="140">
        <f>BK68+BK70+BK98</f>
        <v>0</v>
      </c>
    </row>
    <row r="68" spans="2:63" s="8" customFormat="1" ht="36.75" customHeight="1">
      <c r="B68" s="141"/>
      <c r="C68" s="142"/>
      <c r="D68" s="143" t="s">
        <v>51</v>
      </c>
      <c r="E68" s="144" t="s">
        <v>59</v>
      </c>
      <c r="F68" s="144" t="s">
        <v>369</v>
      </c>
      <c r="G68" s="142"/>
      <c r="H68" s="142"/>
      <c r="I68" s="145"/>
      <c r="J68" s="146">
        <f>BK68</f>
        <v>0</v>
      </c>
      <c r="K68" s="142"/>
      <c r="L68" s="147"/>
      <c r="M68" s="148"/>
      <c r="N68" s="149"/>
      <c r="O68" s="149"/>
      <c r="P68" s="150">
        <f>P69</f>
        <v>0</v>
      </c>
      <c r="Q68" s="149"/>
      <c r="R68" s="150">
        <f>R69</f>
        <v>0</v>
      </c>
      <c r="S68" s="149"/>
      <c r="T68" s="151">
        <f>T69</f>
        <v>0</v>
      </c>
      <c r="AR68" s="152" t="s">
        <v>76</v>
      </c>
      <c r="AT68" s="153" t="s">
        <v>51</v>
      </c>
      <c r="AU68" s="153" t="s">
        <v>52</v>
      </c>
      <c r="AY68" s="152" t="s">
        <v>111</v>
      </c>
      <c r="BK68" s="154">
        <f>BK69</f>
        <v>0</v>
      </c>
    </row>
    <row r="69" spans="2:65" s="1" customFormat="1" ht="25.5" customHeight="1">
      <c r="B69" s="29"/>
      <c r="C69" s="157" t="s">
        <v>59</v>
      </c>
      <c r="D69" s="157" t="s">
        <v>112</v>
      </c>
      <c r="E69" s="158" t="s">
        <v>604</v>
      </c>
      <c r="F69" s="159" t="s">
        <v>605</v>
      </c>
      <c r="G69" s="160" t="s">
        <v>393</v>
      </c>
      <c r="H69" s="161">
        <v>1</v>
      </c>
      <c r="I69" s="162"/>
      <c r="J69" s="163">
        <f>ROUND(I69*H69,2)</f>
        <v>0</v>
      </c>
      <c r="K69" s="159" t="s">
        <v>22</v>
      </c>
      <c r="L69" s="37"/>
      <c r="M69" s="164" t="s">
        <v>22</v>
      </c>
      <c r="N69" s="165" t="s">
        <v>30</v>
      </c>
      <c r="O69" s="30"/>
      <c r="P69" s="166">
        <f>O69*H69</f>
        <v>0</v>
      </c>
      <c r="Q69" s="166">
        <v>0</v>
      </c>
      <c r="R69" s="166">
        <f>Q69*H69</f>
        <v>0</v>
      </c>
      <c r="S69" s="166">
        <v>0</v>
      </c>
      <c r="T69" s="167">
        <f>S69*H69</f>
        <v>0</v>
      </c>
      <c r="AR69" s="17" t="s">
        <v>76</v>
      </c>
      <c r="AT69" s="17" t="s">
        <v>112</v>
      </c>
      <c r="AU69" s="17" t="s">
        <v>59</v>
      </c>
      <c r="AY69" s="17" t="s">
        <v>111</v>
      </c>
      <c r="BE69" s="168">
        <f>IF(N69="základní",J69,0)</f>
        <v>0</v>
      </c>
      <c r="BF69" s="168">
        <f>IF(N69="snížená",J69,0)</f>
        <v>0</v>
      </c>
      <c r="BG69" s="168">
        <f>IF(N69="zákl. přenesená",J69,0)</f>
        <v>0</v>
      </c>
      <c r="BH69" s="168">
        <f>IF(N69="sníž. přenesená",J69,0)</f>
        <v>0</v>
      </c>
      <c r="BI69" s="168">
        <f>IF(N69="nulová",J69,0)</f>
        <v>0</v>
      </c>
      <c r="BJ69" s="17" t="s">
        <v>59</v>
      </c>
      <c r="BK69" s="168">
        <f>ROUND(I69*H69,2)</f>
        <v>0</v>
      </c>
      <c r="BL69" s="17" t="s">
        <v>76</v>
      </c>
      <c r="BM69" s="17" t="s">
        <v>606</v>
      </c>
    </row>
    <row r="70" spans="2:63" s="8" customFormat="1" ht="36.75" customHeight="1">
      <c r="B70" s="141"/>
      <c r="C70" s="142"/>
      <c r="D70" s="143" t="s">
        <v>51</v>
      </c>
      <c r="E70" s="144" t="s">
        <v>61</v>
      </c>
      <c r="F70" s="144" t="s">
        <v>395</v>
      </c>
      <c r="G70" s="142"/>
      <c r="H70" s="142"/>
      <c r="I70" s="145"/>
      <c r="J70" s="146">
        <f>BK70</f>
        <v>0</v>
      </c>
      <c r="K70" s="142"/>
      <c r="L70" s="147"/>
      <c r="M70" s="148"/>
      <c r="N70" s="149"/>
      <c r="O70" s="149"/>
      <c r="P70" s="150">
        <f>P71</f>
        <v>0</v>
      </c>
      <c r="Q70" s="149"/>
      <c r="R70" s="150">
        <f>R71</f>
        <v>0</v>
      </c>
      <c r="S70" s="149"/>
      <c r="T70" s="151">
        <f>T71</f>
        <v>0</v>
      </c>
      <c r="AR70" s="152" t="s">
        <v>59</v>
      </c>
      <c r="AT70" s="153" t="s">
        <v>51</v>
      </c>
      <c r="AU70" s="153" t="s">
        <v>52</v>
      </c>
      <c r="AY70" s="152" t="s">
        <v>111</v>
      </c>
      <c r="BK70" s="154">
        <f>BK71</f>
        <v>0</v>
      </c>
    </row>
    <row r="71" spans="2:63" s="8" customFormat="1" ht="19.5" customHeight="1">
      <c r="B71" s="141"/>
      <c r="C71" s="142"/>
      <c r="D71" s="143" t="s">
        <v>51</v>
      </c>
      <c r="E71" s="155" t="s">
        <v>9</v>
      </c>
      <c r="F71" s="155" t="s">
        <v>396</v>
      </c>
      <c r="G71" s="142"/>
      <c r="H71" s="142"/>
      <c r="I71" s="145"/>
      <c r="J71" s="156">
        <f>BK71</f>
        <v>0</v>
      </c>
      <c r="K71" s="142"/>
      <c r="L71" s="147"/>
      <c r="M71" s="148"/>
      <c r="N71" s="149"/>
      <c r="O71" s="149"/>
      <c r="P71" s="150">
        <f>SUM(P72:P97)</f>
        <v>0</v>
      </c>
      <c r="Q71" s="149"/>
      <c r="R71" s="150">
        <f>SUM(R72:R97)</f>
        <v>0</v>
      </c>
      <c r="S71" s="149"/>
      <c r="T71" s="151">
        <f>SUM(T72:T97)</f>
        <v>0</v>
      </c>
      <c r="AR71" s="152" t="s">
        <v>59</v>
      </c>
      <c r="AT71" s="153" t="s">
        <v>51</v>
      </c>
      <c r="AU71" s="153" t="s">
        <v>59</v>
      </c>
      <c r="AY71" s="152" t="s">
        <v>111</v>
      </c>
      <c r="BK71" s="154">
        <f>SUM(BK72:BK97)</f>
        <v>0</v>
      </c>
    </row>
    <row r="72" spans="2:65" s="1" customFormat="1" ht="16.5" customHeight="1">
      <c r="B72" s="29"/>
      <c r="C72" s="157" t="s">
        <v>61</v>
      </c>
      <c r="D72" s="157" t="s">
        <v>112</v>
      </c>
      <c r="E72" s="158" t="s">
        <v>607</v>
      </c>
      <c r="F72" s="159" t="s">
        <v>398</v>
      </c>
      <c r="G72" s="160" t="s">
        <v>393</v>
      </c>
      <c r="H72" s="161">
        <v>2</v>
      </c>
      <c r="I72" s="162"/>
      <c r="J72" s="163">
        <f aca="true" t="shared" si="0" ref="J72:J97">ROUND(I72*H72,2)</f>
        <v>0</v>
      </c>
      <c r="K72" s="159" t="s">
        <v>22</v>
      </c>
      <c r="L72" s="37"/>
      <c r="M72" s="164" t="s">
        <v>22</v>
      </c>
      <c r="N72" s="165" t="s">
        <v>30</v>
      </c>
      <c r="O72" s="30"/>
      <c r="P72" s="166">
        <f aca="true" t="shared" si="1" ref="P72:P97">O72*H72</f>
        <v>0</v>
      </c>
      <c r="Q72" s="166">
        <v>0</v>
      </c>
      <c r="R72" s="166">
        <f aca="true" t="shared" si="2" ref="R72:R97">Q72*H72</f>
        <v>0</v>
      </c>
      <c r="S72" s="166">
        <v>0</v>
      </c>
      <c r="T72" s="167">
        <f aca="true" t="shared" si="3" ref="T72:T97">S72*H72</f>
        <v>0</v>
      </c>
      <c r="AR72" s="17" t="s">
        <v>76</v>
      </c>
      <c r="AT72" s="17" t="s">
        <v>112</v>
      </c>
      <c r="AU72" s="17" t="s">
        <v>61</v>
      </c>
      <c r="AY72" s="17" t="s">
        <v>111</v>
      </c>
      <c r="BE72" s="168">
        <f aca="true" t="shared" si="4" ref="BE72:BE97">IF(N72="základní",J72,0)</f>
        <v>0</v>
      </c>
      <c r="BF72" s="168">
        <f aca="true" t="shared" si="5" ref="BF72:BF97">IF(N72="snížená",J72,0)</f>
        <v>0</v>
      </c>
      <c r="BG72" s="168">
        <f aca="true" t="shared" si="6" ref="BG72:BG97">IF(N72="zákl. přenesená",J72,0)</f>
        <v>0</v>
      </c>
      <c r="BH72" s="168">
        <f aca="true" t="shared" si="7" ref="BH72:BH97">IF(N72="sníž. přenesená",J72,0)</f>
        <v>0</v>
      </c>
      <c r="BI72" s="168">
        <f aca="true" t="shared" si="8" ref="BI72:BI97">IF(N72="nulová",J72,0)</f>
        <v>0</v>
      </c>
      <c r="BJ72" s="17" t="s">
        <v>59</v>
      </c>
      <c r="BK72" s="168">
        <f aca="true" t="shared" si="9" ref="BK72:BK97">ROUND(I72*H72,2)</f>
        <v>0</v>
      </c>
      <c r="BL72" s="17" t="s">
        <v>76</v>
      </c>
      <c r="BM72" s="17" t="s">
        <v>608</v>
      </c>
    </row>
    <row r="73" spans="2:65" s="1" customFormat="1" ht="25.5" customHeight="1">
      <c r="B73" s="29"/>
      <c r="C73" s="172" t="s">
        <v>65</v>
      </c>
      <c r="D73" s="172" t="s">
        <v>168</v>
      </c>
      <c r="E73" s="173" t="s">
        <v>609</v>
      </c>
      <c r="F73" s="174" t="s">
        <v>610</v>
      </c>
      <c r="G73" s="175" t="s">
        <v>192</v>
      </c>
      <c r="H73" s="176">
        <v>1</v>
      </c>
      <c r="I73" s="177"/>
      <c r="J73" s="178">
        <f t="shared" si="0"/>
        <v>0</v>
      </c>
      <c r="K73" s="174" t="s">
        <v>22</v>
      </c>
      <c r="L73" s="179"/>
      <c r="M73" s="180" t="s">
        <v>22</v>
      </c>
      <c r="N73" s="181" t="s">
        <v>30</v>
      </c>
      <c r="O73" s="30"/>
      <c r="P73" s="166">
        <f t="shared" si="1"/>
        <v>0</v>
      </c>
      <c r="Q73" s="166">
        <v>0</v>
      </c>
      <c r="R73" s="166">
        <f t="shared" si="2"/>
        <v>0</v>
      </c>
      <c r="S73" s="166">
        <v>0</v>
      </c>
      <c r="T73" s="167">
        <f t="shared" si="3"/>
        <v>0</v>
      </c>
      <c r="AR73" s="17" t="s">
        <v>116</v>
      </c>
      <c r="AT73" s="17" t="s">
        <v>168</v>
      </c>
      <c r="AU73" s="17" t="s">
        <v>61</v>
      </c>
      <c r="AY73" s="17" t="s">
        <v>111</v>
      </c>
      <c r="BE73" s="168">
        <f t="shared" si="4"/>
        <v>0</v>
      </c>
      <c r="BF73" s="168">
        <f t="shared" si="5"/>
        <v>0</v>
      </c>
      <c r="BG73" s="168">
        <f t="shared" si="6"/>
        <v>0</v>
      </c>
      <c r="BH73" s="168">
        <f t="shared" si="7"/>
        <v>0</v>
      </c>
      <c r="BI73" s="168">
        <f t="shared" si="8"/>
        <v>0</v>
      </c>
      <c r="BJ73" s="17" t="s">
        <v>59</v>
      </c>
      <c r="BK73" s="168">
        <f t="shared" si="9"/>
        <v>0</v>
      </c>
      <c r="BL73" s="17" t="s">
        <v>76</v>
      </c>
      <c r="BM73" s="17" t="s">
        <v>611</v>
      </c>
    </row>
    <row r="74" spans="2:65" s="1" customFormat="1" ht="16.5" customHeight="1">
      <c r="B74" s="29"/>
      <c r="C74" s="172" t="s">
        <v>76</v>
      </c>
      <c r="D74" s="172" t="s">
        <v>168</v>
      </c>
      <c r="E74" s="173" t="s">
        <v>612</v>
      </c>
      <c r="F74" s="174" t="s">
        <v>418</v>
      </c>
      <c r="G74" s="175" t="s">
        <v>192</v>
      </c>
      <c r="H74" s="176">
        <v>2</v>
      </c>
      <c r="I74" s="177"/>
      <c r="J74" s="178">
        <f t="shared" si="0"/>
        <v>0</v>
      </c>
      <c r="K74" s="174" t="s">
        <v>22</v>
      </c>
      <c r="L74" s="179"/>
      <c r="M74" s="180" t="s">
        <v>22</v>
      </c>
      <c r="N74" s="181" t="s">
        <v>30</v>
      </c>
      <c r="O74" s="30"/>
      <c r="P74" s="166">
        <f t="shared" si="1"/>
        <v>0</v>
      </c>
      <c r="Q74" s="166">
        <v>0</v>
      </c>
      <c r="R74" s="166">
        <f t="shared" si="2"/>
        <v>0</v>
      </c>
      <c r="S74" s="166">
        <v>0</v>
      </c>
      <c r="T74" s="167">
        <f t="shared" si="3"/>
        <v>0</v>
      </c>
      <c r="AR74" s="17" t="s">
        <v>116</v>
      </c>
      <c r="AT74" s="17" t="s">
        <v>168</v>
      </c>
      <c r="AU74" s="17" t="s">
        <v>61</v>
      </c>
      <c r="AY74" s="17" t="s">
        <v>111</v>
      </c>
      <c r="BE74" s="168">
        <f t="shared" si="4"/>
        <v>0</v>
      </c>
      <c r="BF74" s="168">
        <f t="shared" si="5"/>
        <v>0</v>
      </c>
      <c r="BG74" s="168">
        <f t="shared" si="6"/>
        <v>0</v>
      </c>
      <c r="BH74" s="168">
        <f t="shared" si="7"/>
        <v>0</v>
      </c>
      <c r="BI74" s="168">
        <f t="shared" si="8"/>
        <v>0</v>
      </c>
      <c r="BJ74" s="17" t="s">
        <v>59</v>
      </c>
      <c r="BK74" s="168">
        <f t="shared" si="9"/>
        <v>0</v>
      </c>
      <c r="BL74" s="17" t="s">
        <v>76</v>
      </c>
      <c r="BM74" s="17" t="s">
        <v>613</v>
      </c>
    </row>
    <row r="75" spans="2:65" s="1" customFormat="1" ht="16.5" customHeight="1">
      <c r="B75" s="29"/>
      <c r="C75" s="172" t="s">
        <v>113</v>
      </c>
      <c r="D75" s="172" t="s">
        <v>168</v>
      </c>
      <c r="E75" s="173" t="s">
        <v>614</v>
      </c>
      <c r="F75" s="174" t="s">
        <v>421</v>
      </c>
      <c r="G75" s="175" t="s">
        <v>192</v>
      </c>
      <c r="H75" s="176">
        <v>1</v>
      </c>
      <c r="I75" s="177"/>
      <c r="J75" s="178">
        <f t="shared" si="0"/>
        <v>0</v>
      </c>
      <c r="K75" s="174" t="s">
        <v>22</v>
      </c>
      <c r="L75" s="179"/>
      <c r="M75" s="180" t="s">
        <v>22</v>
      </c>
      <c r="N75" s="181" t="s">
        <v>30</v>
      </c>
      <c r="O75" s="30"/>
      <c r="P75" s="166">
        <f t="shared" si="1"/>
        <v>0</v>
      </c>
      <c r="Q75" s="166">
        <v>0</v>
      </c>
      <c r="R75" s="166">
        <f t="shared" si="2"/>
        <v>0</v>
      </c>
      <c r="S75" s="166">
        <v>0</v>
      </c>
      <c r="T75" s="167">
        <f t="shared" si="3"/>
        <v>0</v>
      </c>
      <c r="AR75" s="17" t="s">
        <v>116</v>
      </c>
      <c r="AT75" s="17" t="s">
        <v>168</v>
      </c>
      <c r="AU75" s="17" t="s">
        <v>61</v>
      </c>
      <c r="AY75" s="17" t="s">
        <v>111</v>
      </c>
      <c r="BE75" s="168">
        <f t="shared" si="4"/>
        <v>0</v>
      </c>
      <c r="BF75" s="168">
        <f t="shared" si="5"/>
        <v>0</v>
      </c>
      <c r="BG75" s="168">
        <f t="shared" si="6"/>
        <v>0</v>
      </c>
      <c r="BH75" s="168">
        <f t="shared" si="7"/>
        <v>0</v>
      </c>
      <c r="BI75" s="168">
        <f t="shared" si="8"/>
        <v>0</v>
      </c>
      <c r="BJ75" s="17" t="s">
        <v>59</v>
      </c>
      <c r="BK75" s="168">
        <f t="shared" si="9"/>
        <v>0</v>
      </c>
      <c r="BL75" s="17" t="s">
        <v>76</v>
      </c>
      <c r="BM75" s="17" t="s">
        <v>615</v>
      </c>
    </row>
    <row r="76" spans="2:65" s="1" customFormat="1" ht="16.5" customHeight="1">
      <c r="B76" s="29"/>
      <c r="C76" s="172" t="s">
        <v>114</v>
      </c>
      <c r="D76" s="172" t="s">
        <v>168</v>
      </c>
      <c r="E76" s="173" t="s">
        <v>616</v>
      </c>
      <c r="F76" s="174" t="s">
        <v>424</v>
      </c>
      <c r="G76" s="175" t="s">
        <v>192</v>
      </c>
      <c r="H76" s="176">
        <v>1</v>
      </c>
      <c r="I76" s="177"/>
      <c r="J76" s="178">
        <f t="shared" si="0"/>
        <v>0</v>
      </c>
      <c r="K76" s="174" t="s">
        <v>22</v>
      </c>
      <c r="L76" s="179"/>
      <c r="M76" s="180" t="s">
        <v>22</v>
      </c>
      <c r="N76" s="181" t="s">
        <v>30</v>
      </c>
      <c r="O76" s="30"/>
      <c r="P76" s="166">
        <f t="shared" si="1"/>
        <v>0</v>
      </c>
      <c r="Q76" s="166">
        <v>0</v>
      </c>
      <c r="R76" s="166">
        <f t="shared" si="2"/>
        <v>0</v>
      </c>
      <c r="S76" s="166">
        <v>0</v>
      </c>
      <c r="T76" s="167">
        <f t="shared" si="3"/>
        <v>0</v>
      </c>
      <c r="AR76" s="17" t="s">
        <v>116</v>
      </c>
      <c r="AT76" s="17" t="s">
        <v>168</v>
      </c>
      <c r="AU76" s="17" t="s">
        <v>61</v>
      </c>
      <c r="AY76" s="17" t="s">
        <v>111</v>
      </c>
      <c r="BE76" s="168">
        <f t="shared" si="4"/>
        <v>0</v>
      </c>
      <c r="BF76" s="168">
        <f t="shared" si="5"/>
        <v>0</v>
      </c>
      <c r="BG76" s="168">
        <f t="shared" si="6"/>
        <v>0</v>
      </c>
      <c r="BH76" s="168">
        <f t="shared" si="7"/>
        <v>0</v>
      </c>
      <c r="BI76" s="168">
        <f t="shared" si="8"/>
        <v>0</v>
      </c>
      <c r="BJ76" s="17" t="s">
        <v>59</v>
      </c>
      <c r="BK76" s="168">
        <f t="shared" si="9"/>
        <v>0</v>
      </c>
      <c r="BL76" s="17" t="s">
        <v>76</v>
      </c>
      <c r="BM76" s="17" t="s">
        <v>617</v>
      </c>
    </row>
    <row r="77" spans="2:65" s="1" customFormat="1" ht="25.5" customHeight="1">
      <c r="B77" s="29"/>
      <c r="C77" s="172" t="s">
        <v>115</v>
      </c>
      <c r="D77" s="172" t="s">
        <v>168</v>
      </c>
      <c r="E77" s="173" t="s">
        <v>618</v>
      </c>
      <c r="F77" s="174" t="s">
        <v>619</v>
      </c>
      <c r="G77" s="175" t="s">
        <v>192</v>
      </c>
      <c r="H77" s="176">
        <v>1</v>
      </c>
      <c r="I77" s="177"/>
      <c r="J77" s="178">
        <f t="shared" si="0"/>
        <v>0</v>
      </c>
      <c r="K77" s="174" t="s">
        <v>22</v>
      </c>
      <c r="L77" s="179"/>
      <c r="M77" s="180" t="s">
        <v>22</v>
      </c>
      <c r="N77" s="181" t="s">
        <v>30</v>
      </c>
      <c r="O77" s="30"/>
      <c r="P77" s="166">
        <f t="shared" si="1"/>
        <v>0</v>
      </c>
      <c r="Q77" s="166">
        <v>0</v>
      </c>
      <c r="R77" s="166">
        <f t="shared" si="2"/>
        <v>0</v>
      </c>
      <c r="S77" s="166">
        <v>0</v>
      </c>
      <c r="T77" s="167">
        <f t="shared" si="3"/>
        <v>0</v>
      </c>
      <c r="AR77" s="17" t="s">
        <v>116</v>
      </c>
      <c r="AT77" s="17" t="s">
        <v>168</v>
      </c>
      <c r="AU77" s="17" t="s">
        <v>61</v>
      </c>
      <c r="AY77" s="17" t="s">
        <v>111</v>
      </c>
      <c r="BE77" s="168">
        <f t="shared" si="4"/>
        <v>0</v>
      </c>
      <c r="BF77" s="168">
        <f t="shared" si="5"/>
        <v>0</v>
      </c>
      <c r="BG77" s="168">
        <f t="shared" si="6"/>
        <v>0</v>
      </c>
      <c r="BH77" s="168">
        <f t="shared" si="7"/>
        <v>0</v>
      </c>
      <c r="BI77" s="168">
        <f t="shared" si="8"/>
        <v>0</v>
      </c>
      <c r="BJ77" s="17" t="s">
        <v>59</v>
      </c>
      <c r="BK77" s="168">
        <f t="shared" si="9"/>
        <v>0</v>
      </c>
      <c r="BL77" s="17" t="s">
        <v>76</v>
      </c>
      <c r="BM77" s="17" t="s">
        <v>620</v>
      </c>
    </row>
    <row r="78" spans="2:65" s="1" customFormat="1" ht="16.5" customHeight="1">
      <c r="B78" s="29"/>
      <c r="C78" s="172" t="s">
        <v>116</v>
      </c>
      <c r="D78" s="172" t="s">
        <v>168</v>
      </c>
      <c r="E78" s="173" t="s">
        <v>621</v>
      </c>
      <c r="F78" s="174" t="s">
        <v>418</v>
      </c>
      <c r="G78" s="175" t="s">
        <v>192</v>
      </c>
      <c r="H78" s="176">
        <v>2</v>
      </c>
      <c r="I78" s="177"/>
      <c r="J78" s="178">
        <f t="shared" si="0"/>
        <v>0</v>
      </c>
      <c r="K78" s="174" t="s">
        <v>22</v>
      </c>
      <c r="L78" s="179"/>
      <c r="M78" s="180" t="s">
        <v>22</v>
      </c>
      <c r="N78" s="181" t="s">
        <v>30</v>
      </c>
      <c r="O78" s="30"/>
      <c r="P78" s="166">
        <f t="shared" si="1"/>
        <v>0</v>
      </c>
      <c r="Q78" s="166">
        <v>0</v>
      </c>
      <c r="R78" s="166">
        <f t="shared" si="2"/>
        <v>0</v>
      </c>
      <c r="S78" s="166">
        <v>0</v>
      </c>
      <c r="T78" s="167">
        <f t="shared" si="3"/>
        <v>0</v>
      </c>
      <c r="AR78" s="17" t="s">
        <v>116</v>
      </c>
      <c r="AT78" s="17" t="s">
        <v>168</v>
      </c>
      <c r="AU78" s="17" t="s">
        <v>61</v>
      </c>
      <c r="AY78" s="17" t="s">
        <v>111</v>
      </c>
      <c r="BE78" s="168">
        <f t="shared" si="4"/>
        <v>0</v>
      </c>
      <c r="BF78" s="168">
        <f t="shared" si="5"/>
        <v>0</v>
      </c>
      <c r="BG78" s="168">
        <f t="shared" si="6"/>
        <v>0</v>
      </c>
      <c r="BH78" s="168">
        <f t="shared" si="7"/>
        <v>0</v>
      </c>
      <c r="BI78" s="168">
        <f t="shared" si="8"/>
        <v>0</v>
      </c>
      <c r="BJ78" s="17" t="s">
        <v>59</v>
      </c>
      <c r="BK78" s="168">
        <f t="shared" si="9"/>
        <v>0</v>
      </c>
      <c r="BL78" s="17" t="s">
        <v>76</v>
      </c>
      <c r="BM78" s="17" t="s">
        <v>622</v>
      </c>
    </row>
    <row r="79" spans="2:65" s="1" customFormat="1" ht="16.5" customHeight="1">
      <c r="B79" s="29"/>
      <c r="C79" s="172" t="s">
        <v>117</v>
      </c>
      <c r="D79" s="172" t="s">
        <v>168</v>
      </c>
      <c r="E79" s="173" t="s">
        <v>623</v>
      </c>
      <c r="F79" s="174" t="s">
        <v>421</v>
      </c>
      <c r="G79" s="175" t="s">
        <v>192</v>
      </c>
      <c r="H79" s="176">
        <v>1</v>
      </c>
      <c r="I79" s="177"/>
      <c r="J79" s="178">
        <f t="shared" si="0"/>
        <v>0</v>
      </c>
      <c r="K79" s="174" t="s">
        <v>22</v>
      </c>
      <c r="L79" s="179"/>
      <c r="M79" s="180" t="s">
        <v>22</v>
      </c>
      <c r="N79" s="181" t="s">
        <v>30</v>
      </c>
      <c r="O79" s="30"/>
      <c r="P79" s="166">
        <f t="shared" si="1"/>
        <v>0</v>
      </c>
      <c r="Q79" s="166">
        <v>0</v>
      </c>
      <c r="R79" s="166">
        <f t="shared" si="2"/>
        <v>0</v>
      </c>
      <c r="S79" s="166">
        <v>0</v>
      </c>
      <c r="T79" s="167">
        <f t="shared" si="3"/>
        <v>0</v>
      </c>
      <c r="AR79" s="17" t="s">
        <v>116</v>
      </c>
      <c r="AT79" s="17" t="s">
        <v>168</v>
      </c>
      <c r="AU79" s="17" t="s">
        <v>61</v>
      </c>
      <c r="AY79" s="17" t="s">
        <v>111</v>
      </c>
      <c r="BE79" s="168">
        <f t="shared" si="4"/>
        <v>0</v>
      </c>
      <c r="BF79" s="168">
        <f t="shared" si="5"/>
        <v>0</v>
      </c>
      <c r="BG79" s="168">
        <f t="shared" si="6"/>
        <v>0</v>
      </c>
      <c r="BH79" s="168">
        <f t="shared" si="7"/>
        <v>0</v>
      </c>
      <c r="BI79" s="168">
        <f t="shared" si="8"/>
        <v>0</v>
      </c>
      <c r="BJ79" s="17" t="s">
        <v>59</v>
      </c>
      <c r="BK79" s="168">
        <f t="shared" si="9"/>
        <v>0</v>
      </c>
      <c r="BL79" s="17" t="s">
        <v>76</v>
      </c>
      <c r="BM79" s="17" t="s">
        <v>624</v>
      </c>
    </row>
    <row r="80" spans="2:65" s="1" customFormat="1" ht="16.5" customHeight="1">
      <c r="B80" s="29"/>
      <c r="C80" s="172" t="s">
        <v>118</v>
      </c>
      <c r="D80" s="172" t="s">
        <v>168</v>
      </c>
      <c r="E80" s="173" t="s">
        <v>625</v>
      </c>
      <c r="F80" s="174" t="s">
        <v>424</v>
      </c>
      <c r="G80" s="175" t="s">
        <v>192</v>
      </c>
      <c r="H80" s="176">
        <v>1</v>
      </c>
      <c r="I80" s="177"/>
      <c r="J80" s="178">
        <f t="shared" si="0"/>
        <v>0</v>
      </c>
      <c r="K80" s="174" t="s">
        <v>22</v>
      </c>
      <c r="L80" s="179"/>
      <c r="M80" s="180" t="s">
        <v>22</v>
      </c>
      <c r="N80" s="181" t="s">
        <v>30</v>
      </c>
      <c r="O80" s="30"/>
      <c r="P80" s="166">
        <f t="shared" si="1"/>
        <v>0</v>
      </c>
      <c r="Q80" s="166">
        <v>0</v>
      </c>
      <c r="R80" s="166">
        <f t="shared" si="2"/>
        <v>0</v>
      </c>
      <c r="S80" s="166">
        <v>0</v>
      </c>
      <c r="T80" s="167">
        <f t="shared" si="3"/>
        <v>0</v>
      </c>
      <c r="AR80" s="17" t="s">
        <v>116</v>
      </c>
      <c r="AT80" s="17" t="s">
        <v>168</v>
      </c>
      <c r="AU80" s="17" t="s">
        <v>61</v>
      </c>
      <c r="AY80" s="17" t="s">
        <v>111</v>
      </c>
      <c r="BE80" s="168">
        <f t="shared" si="4"/>
        <v>0</v>
      </c>
      <c r="BF80" s="168">
        <f t="shared" si="5"/>
        <v>0</v>
      </c>
      <c r="BG80" s="168">
        <f t="shared" si="6"/>
        <v>0</v>
      </c>
      <c r="BH80" s="168">
        <f t="shared" si="7"/>
        <v>0</v>
      </c>
      <c r="BI80" s="168">
        <f t="shared" si="8"/>
        <v>0</v>
      </c>
      <c r="BJ80" s="17" t="s">
        <v>59</v>
      </c>
      <c r="BK80" s="168">
        <f t="shared" si="9"/>
        <v>0</v>
      </c>
      <c r="BL80" s="17" t="s">
        <v>76</v>
      </c>
      <c r="BM80" s="17" t="s">
        <v>626</v>
      </c>
    </row>
    <row r="81" spans="2:65" s="1" customFormat="1" ht="25.5" customHeight="1">
      <c r="B81" s="29"/>
      <c r="C81" s="172" t="s">
        <v>119</v>
      </c>
      <c r="D81" s="172" t="s">
        <v>168</v>
      </c>
      <c r="E81" s="173" t="s">
        <v>627</v>
      </c>
      <c r="F81" s="174" t="s">
        <v>427</v>
      </c>
      <c r="G81" s="175" t="s">
        <v>192</v>
      </c>
      <c r="H81" s="176">
        <v>1</v>
      </c>
      <c r="I81" s="177"/>
      <c r="J81" s="178">
        <f t="shared" si="0"/>
        <v>0</v>
      </c>
      <c r="K81" s="174" t="s">
        <v>22</v>
      </c>
      <c r="L81" s="179"/>
      <c r="M81" s="180" t="s">
        <v>22</v>
      </c>
      <c r="N81" s="181" t="s">
        <v>30</v>
      </c>
      <c r="O81" s="30"/>
      <c r="P81" s="166">
        <f t="shared" si="1"/>
        <v>0</v>
      </c>
      <c r="Q81" s="166">
        <v>0</v>
      </c>
      <c r="R81" s="166">
        <f t="shared" si="2"/>
        <v>0</v>
      </c>
      <c r="S81" s="166">
        <v>0</v>
      </c>
      <c r="T81" s="167">
        <f t="shared" si="3"/>
        <v>0</v>
      </c>
      <c r="AR81" s="17" t="s">
        <v>116</v>
      </c>
      <c r="AT81" s="17" t="s">
        <v>168</v>
      </c>
      <c r="AU81" s="17" t="s">
        <v>61</v>
      </c>
      <c r="AY81" s="17" t="s">
        <v>111</v>
      </c>
      <c r="BE81" s="168">
        <f t="shared" si="4"/>
        <v>0</v>
      </c>
      <c r="BF81" s="168">
        <f t="shared" si="5"/>
        <v>0</v>
      </c>
      <c r="BG81" s="168">
        <f t="shared" si="6"/>
        <v>0</v>
      </c>
      <c r="BH81" s="168">
        <f t="shared" si="7"/>
        <v>0</v>
      </c>
      <c r="BI81" s="168">
        <f t="shared" si="8"/>
        <v>0</v>
      </c>
      <c r="BJ81" s="17" t="s">
        <v>59</v>
      </c>
      <c r="BK81" s="168">
        <f t="shared" si="9"/>
        <v>0</v>
      </c>
      <c r="BL81" s="17" t="s">
        <v>76</v>
      </c>
      <c r="BM81" s="17" t="s">
        <v>628</v>
      </c>
    </row>
    <row r="82" spans="2:65" s="1" customFormat="1" ht="16.5" customHeight="1">
      <c r="B82" s="29"/>
      <c r="C82" s="172" t="s">
        <v>120</v>
      </c>
      <c r="D82" s="172" t="s">
        <v>168</v>
      </c>
      <c r="E82" s="173" t="s">
        <v>629</v>
      </c>
      <c r="F82" s="174" t="s">
        <v>418</v>
      </c>
      <c r="G82" s="175" t="s">
        <v>192</v>
      </c>
      <c r="H82" s="176">
        <v>2</v>
      </c>
      <c r="I82" s="177"/>
      <c r="J82" s="178">
        <f t="shared" si="0"/>
        <v>0</v>
      </c>
      <c r="K82" s="174" t="s">
        <v>22</v>
      </c>
      <c r="L82" s="179"/>
      <c r="M82" s="180" t="s">
        <v>22</v>
      </c>
      <c r="N82" s="181" t="s">
        <v>30</v>
      </c>
      <c r="O82" s="30"/>
      <c r="P82" s="166">
        <f t="shared" si="1"/>
        <v>0</v>
      </c>
      <c r="Q82" s="166">
        <v>0</v>
      </c>
      <c r="R82" s="166">
        <f t="shared" si="2"/>
        <v>0</v>
      </c>
      <c r="S82" s="166">
        <v>0</v>
      </c>
      <c r="T82" s="167">
        <f t="shared" si="3"/>
        <v>0</v>
      </c>
      <c r="AR82" s="17" t="s">
        <v>116</v>
      </c>
      <c r="AT82" s="17" t="s">
        <v>168</v>
      </c>
      <c r="AU82" s="17" t="s">
        <v>61</v>
      </c>
      <c r="AY82" s="17" t="s">
        <v>111</v>
      </c>
      <c r="BE82" s="168">
        <f t="shared" si="4"/>
        <v>0</v>
      </c>
      <c r="BF82" s="168">
        <f t="shared" si="5"/>
        <v>0</v>
      </c>
      <c r="BG82" s="168">
        <f t="shared" si="6"/>
        <v>0</v>
      </c>
      <c r="BH82" s="168">
        <f t="shared" si="7"/>
        <v>0</v>
      </c>
      <c r="BI82" s="168">
        <f t="shared" si="8"/>
        <v>0</v>
      </c>
      <c r="BJ82" s="17" t="s">
        <v>59</v>
      </c>
      <c r="BK82" s="168">
        <f t="shared" si="9"/>
        <v>0</v>
      </c>
      <c r="BL82" s="17" t="s">
        <v>76</v>
      </c>
      <c r="BM82" s="17" t="s">
        <v>630</v>
      </c>
    </row>
    <row r="83" spans="2:65" s="1" customFormat="1" ht="16.5" customHeight="1">
      <c r="B83" s="29"/>
      <c r="C83" s="172" t="s">
        <v>121</v>
      </c>
      <c r="D83" s="172" t="s">
        <v>168</v>
      </c>
      <c r="E83" s="173" t="s">
        <v>631</v>
      </c>
      <c r="F83" s="174" t="s">
        <v>432</v>
      </c>
      <c r="G83" s="175" t="s">
        <v>192</v>
      </c>
      <c r="H83" s="176">
        <v>1</v>
      </c>
      <c r="I83" s="177"/>
      <c r="J83" s="178">
        <f t="shared" si="0"/>
        <v>0</v>
      </c>
      <c r="K83" s="174" t="s">
        <v>22</v>
      </c>
      <c r="L83" s="179"/>
      <c r="M83" s="180" t="s">
        <v>22</v>
      </c>
      <c r="N83" s="181" t="s">
        <v>30</v>
      </c>
      <c r="O83" s="30"/>
      <c r="P83" s="166">
        <f t="shared" si="1"/>
        <v>0</v>
      </c>
      <c r="Q83" s="166">
        <v>0</v>
      </c>
      <c r="R83" s="166">
        <f t="shared" si="2"/>
        <v>0</v>
      </c>
      <c r="S83" s="166">
        <v>0</v>
      </c>
      <c r="T83" s="167">
        <f t="shared" si="3"/>
        <v>0</v>
      </c>
      <c r="AR83" s="17" t="s">
        <v>116</v>
      </c>
      <c r="AT83" s="17" t="s">
        <v>168</v>
      </c>
      <c r="AU83" s="17" t="s">
        <v>61</v>
      </c>
      <c r="AY83" s="17" t="s">
        <v>111</v>
      </c>
      <c r="BE83" s="168">
        <f t="shared" si="4"/>
        <v>0</v>
      </c>
      <c r="BF83" s="168">
        <f t="shared" si="5"/>
        <v>0</v>
      </c>
      <c r="BG83" s="168">
        <f t="shared" si="6"/>
        <v>0</v>
      </c>
      <c r="BH83" s="168">
        <f t="shared" si="7"/>
        <v>0</v>
      </c>
      <c r="BI83" s="168">
        <f t="shared" si="8"/>
        <v>0</v>
      </c>
      <c r="BJ83" s="17" t="s">
        <v>59</v>
      </c>
      <c r="BK83" s="168">
        <f t="shared" si="9"/>
        <v>0</v>
      </c>
      <c r="BL83" s="17" t="s">
        <v>76</v>
      </c>
      <c r="BM83" s="17" t="s">
        <v>632</v>
      </c>
    </row>
    <row r="84" spans="2:65" s="1" customFormat="1" ht="16.5" customHeight="1">
      <c r="B84" s="29"/>
      <c r="C84" s="172" t="s">
        <v>122</v>
      </c>
      <c r="D84" s="172" t="s">
        <v>168</v>
      </c>
      <c r="E84" s="173" t="s">
        <v>633</v>
      </c>
      <c r="F84" s="174" t="s">
        <v>424</v>
      </c>
      <c r="G84" s="175" t="s">
        <v>192</v>
      </c>
      <c r="H84" s="176">
        <v>1</v>
      </c>
      <c r="I84" s="177"/>
      <c r="J84" s="178">
        <f t="shared" si="0"/>
        <v>0</v>
      </c>
      <c r="K84" s="174" t="s">
        <v>22</v>
      </c>
      <c r="L84" s="179"/>
      <c r="M84" s="180" t="s">
        <v>22</v>
      </c>
      <c r="N84" s="181" t="s">
        <v>30</v>
      </c>
      <c r="O84" s="30"/>
      <c r="P84" s="166">
        <f t="shared" si="1"/>
        <v>0</v>
      </c>
      <c r="Q84" s="166">
        <v>0</v>
      </c>
      <c r="R84" s="166">
        <f t="shared" si="2"/>
        <v>0</v>
      </c>
      <c r="S84" s="166">
        <v>0</v>
      </c>
      <c r="T84" s="167">
        <f t="shared" si="3"/>
        <v>0</v>
      </c>
      <c r="AR84" s="17" t="s">
        <v>116</v>
      </c>
      <c r="AT84" s="17" t="s">
        <v>168</v>
      </c>
      <c r="AU84" s="17" t="s">
        <v>61</v>
      </c>
      <c r="AY84" s="17" t="s">
        <v>111</v>
      </c>
      <c r="BE84" s="168">
        <f t="shared" si="4"/>
        <v>0</v>
      </c>
      <c r="BF84" s="168">
        <f t="shared" si="5"/>
        <v>0</v>
      </c>
      <c r="BG84" s="168">
        <f t="shared" si="6"/>
        <v>0</v>
      </c>
      <c r="BH84" s="168">
        <f t="shared" si="7"/>
        <v>0</v>
      </c>
      <c r="BI84" s="168">
        <f t="shared" si="8"/>
        <v>0</v>
      </c>
      <c r="BJ84" s="17" t="s">
        <v>59</v>
      </c>
      <c r="BK84" s="168">
        <f t="shared" si="9"/>
        <v>0</v>
      </c>
      <c r="BL84" s="17" t="s">
        <v>76</v>
      </c>
      <c r="BM84" s="17" t="s">
        <v>634</v>
      </c>
    </row>
    <row r="85" spans="2:65" s="1" customFormat="1" ht="25.5" customHeight="1">
      <c r="B85" s="29"/>
      <c r="C85" s="172" t="s">
        <v>10</v>
      </c>
      <c r="D85" s="172" t="s">
        <v>168</v>
      </c>
      <c r="E85" s="173" t="s">
        <v>635</v>
      </c>
      <c r="F85" s="174" t="s">
        <v>636</v>
      </c>
      <c r="G85" s="175" t="s">
        <v>192</v>
      </c>
      <c r="H85" s="176">
        <v>1</v>
      </c>
      <c r="I85" s="177"/>
      <c r="J85" s="178">
        <f t="shared" si="0"/>
        <v>0</v>
      </c>
      <c r="K85" s="174" t="s">
        <v>22</v>
      </c>
      <c r="L85" s="179"/>
      <c r="M85" s="180" t="s">
        <v>22</v>
      </c>
      <c r="N85" s="181" t="s">
        <v>30</v>
      </c>
      <c r="O85" s="30"/>
      <c r="P85" s="166">
        <f t="shared" si="1"/>
        <v>0</v>
      </c>
      <c r="Q85" s="166">
        <v>0</v>
      </c>
      <c r="R85" s="166">
        <f t="shared" si="2"/>
        <v>0</v>
      </c>
      <c r="S85" s="166">
        <v>0</v>
      </c>
      <c r="T85" s="167">
        <f t="shared" si="3"/>
        <v>0</v>
      </c>
      <c r="AR85" s="17" t="s">
        <v>116</v>
      </c>
      <c r="AT85" s="17" t="s">
        <v>168</v>
      </c>
      <c r="AU85" s="17" t="s">
        <v>61</v>
      </c>
      <c r="AY85" s="17" t="s">
        <v>111</v>
      </c>
      <c r="BE85" s="168">
        <f t="shared" si="4"/>
        <v>0</v>
      </c>
      <c r="BF85" s="168">
        <f t="shared" si="5"/>
        <v>0</v>
      </c>
      <c r="BG85" s="168">
        <f t="shared" si="6"/>
        <v>0</v>
      </c>
      <c r="BH85" s="168">
        <f t="shared" si="7"/>
        <v>0</v>
      </c>
      <c r="BI85" s="168">
        <f t="shared" si="8"/>
        <v>0</v>
      </c>
      <c r="BJ85" s="17" t="s">
        <v>59</v>
      </c>
      <c r="BK85" s="168">
        <f t="shared" si="9"/>
        <v>0</v>
      </c>
      <c r="BL85" s="17" t="s">
        <v>76</v>
      </c>
      <c r="BM85" s="17" t="s">
        <v>637</v>
      </c>
    </row>
    <row r="86" spans="2:65" s="1" customFormat="1" ht="16.5" customHeight="1">
      <c r="B86" s="29"/>
      <c r="C86" s="172" t="s">
        <v>123</v>
      </c>
      <c r="D86" s="172" t="s">
        <v>168</v>
      </c>
      <c r="E86" s="173" t="s">
        <v>638</v>
      </c>
      <c r="F86" s="174" t="s">
        <v>418</v>
      </c>
      <c r="G86" s="175" t="s">
        <v>192</v>
      </c>
      <c r="H86" s="176">
        <v>2</v>
      </c>
      <c r="I86" s="177"/>
      <c r="J86" s="178">
        <f t="shared" si="0"/>
        <v>0</v>
      </c>
      <c r="K86" s="174" t="s">
        <v>22</v>
      </c>
      <c r="L86" s="179"/>
      <c r="M86" s="180" t="s">
        <v>22</v>
      </c>
      <c r="N86" s="181" t="s">
        <v>30</v>
      </c>
      <c r="O86" s="30"/>
      <c r="P86" s="166">
        <f t="shared" si="1"/>
        <v>0</v>
      </c>
      <c r="Q86" s="166">
        <v>0</v>
      </c>
      <c r="R86" s="166">
        <f t="shared" si="2"/>
        <v>0</v>
      </c>
      <c r="S86" s="166">
        <v>0</v>
      </c>
      <c r="T86" s="167">
        <f t="shared" si="3"/>
        <v>0</v>
      </c>
      <c r="AR86" s="17" t="s">
        <v>116</v>
      </c>
      <c r="AT86" s="17" t="s">
        <v>168</v>
      </c>
      <c r="AU86" s="17" t="s">
        <v>61</v>
      </c>
      <c r="AY86" s="17" t="s">
        <v>111</v>
      </c>
      <c r="BE86" s="168">
        <f t="shared" si="4"/>
        <v>0</v>
      </c>
      <c r="BF86" s="168">
        <f t="shared" si="5"/>
        <v>0</v>
      </c>
      <c r="BG86" s="168">
        <f t="shared" si="6"/>
        <v>0</v>
      </c>
      <c r="BH86" s="168">
        <f t="shared" si="7"/>
        <v>0</v>
      </c>
      <c r="BI86" s="168">
        <f t="shared" si="8"/>
        <v>0</v>
      </c>
      <c r="BJ86" s="17" t="s">
        <v>59</v>
      </c>
      <c r="BK86" s="168">
        <f t="shared" si="9"/>
        <v>0</v>
      </c>
      <c r="BL86" s="17" t="s">
        <v>76</v>
      </c>
      <c r="BM86" s="17" t="s">
        <v>639</v>
      </c>
    </row>
    <row r="87" spans="2:65" s="1" customFormat="1" ht="16.5" customHeight="1">
      <c r="B87" s="29"/>
      <c r="C87" s="172" t="s">
        <v>124</v>
      </c>
      <c r="D87" s="172" t="s">
        <v>168</v>
      </c>
      <c r="E87" s="173" t="s">
        <v>640</v>
      </c>
      <c r="F87" s="174" t="s">
        <v>432</v>
      </c>
      <c r="G87" s="175" t="s">
        <v>192</v>
      </c>
      <c r="H87" s="176">
        <v>1</v>
      </c>
      <c r="I87" s="177"/>
      <c r="J87" s="178">
        <f t="shared" si="0"/>
        <v>0</v>
      </c>
      <c r="K87" s="174" t="s">
        <v>22</v>
      </c>
      <c r="L87" s="179"/>
      <c r="M87" s="180" t="s">
        <v>22</v>
      </c>
      <c r="N87" s="181" t="s">
        <v>30</v>
      </c>
      <c r="O87" s="30"/>
      <c r="P87" s="166">
        <f t="shared" si="1"/>
        <v>0</v>
      </c>
      <c r="Q87" s="166">
        <v>0</v>
      </c>
      <c r="R87" s="166">
        <f t="shared" si="2"/>
        <v>0</v>
      </c>
      <c r="S87" s="166">
        <v>0</v>
      </c>
      <c r="T87" s="167">
        <f t="shared" si="3"/>
        <v>0</v>
      </c>
      <c r="AR87" s="17" t="s">
        <v>116</v>
      </c>
      <c r="AT87" s="17" t="s">
        <v>168</v>
      </c>
      <c r="AU87" s="17" t="s">
        <v>61</v>
      </c>
      <c r="AY87" s="17" t="s">
        <v>111</v>
      </c>
      <c r="BE87" s="168">
        <f t="shared" si="4"/>
        <v>0</v>
      </c>
      <c r="BF87" s="168">
        <f t="shared" si="5"/>
        <v>0</v>
      </c>
      <c r="BG87" s="168">
        <f t="shared" si="6"/>
        <v>0</v>
      </c>
      <c r="BH87" s="168">
        <f t="shared" si="7"/>
        <v>0</v>
      </c>
      <c r="BI87" s="168">
        <f t="shared" si="8"/>
        <v>0</v>
      </c>
      <c r="BJ87" s="17" t="s">
        <v>59</v>
      </c>
      <c r="BK87" s="168">
        <f t="shared" si="9"/>
        <v>0</v>
      </c>
      <c r="BL87" s="17" t="s">
        <v>76</v>
      </c>
      <c r="BM87" s="17" t="s">
        <v>641</v>
      </c>
    </row>
    <row r="88" spans="2:65" s="1" customFormat="1" ht="16.5" customHeight="1">
      <c r="B88" s="29"/>
      <c r="C88" s="172" t="s">
        <v>125</v>
      </c>
      <c r="D88" s="172" t="s">
        <v>168</v>
      </c>
      <c r="E88" s="173" t="s">
        <v>642</v>
      </c>
      <c r="F88" s="174" t="s">
        <v>424</v>
      </c>
      <c r="G88" s="175" t="s">
        <v>192</v>
      </c>
      <c r="H88" s="176">
        <v>1</v>
      </c>
      <c r="I88" s="177"/>
      <c r="J88" s="178">
        <f t="shared" si="0"/>
        <v>0</v>
      </c>
      <c r="K88" s="174" t="s">
        <v>22</v>
      </c>
      <c r="L88" s="179"/>
      <c r="M88" s="180" t="s">
        <v>22</v>
      </c>
      <c r="N88" s="181" t="s">
        <v>30</v>
      </c>
      <c r="O88" s="30"/>
      <c r="P88" s="166">
        <f t="shared" si="1"/>
        <v>0</v>
      </c>
      <c r="Q88" s="166">
        <v>0</v>
      </c>
      <c r="R88" s="166">
        <f t="shared" si="2"/>
        <v>0</v>
      </c>
      <c r="S88" s="166">
        <v>0</v>
      </c>
      <c r="T88" s="167">
        <f t="shared" si="3"/>
        <v>0</v>
      </c>
      <c r="AR88" s="17" t="s">
        <v>116</v>
      </c>
      <c r="AT88" s="17" t="s">
        <v>168</v>
      </c>
      <c r="AU88" s="17" t="s">
        <v>61</v>
      </c>
      <c r="AY88" s="17" t="s">
        <v>111</v>
      </c>
      <c r="BE88" s="168">
        <f t="shared" si="4"/>
        <v>0</v>
      </c>
      <c r="BF88" s="168">
        <f t="shared" si="5"/>
        <v>0</v>
      </c>
      <c r="BG88" s="168">
        <f t="shared" si="6"/>
        <v>0</v>
      </c>
      <c r="BH88" s="168">
        <f t="shared" si="7"/>
        <v>0</v>
      </c>
      <c r="BI88" s="168">
        <f t="shared" si="8"/>
        <v>0</v>
      </c>
      <c r="BJ88" s="17" t="s">
        <v>59</v>
      </c>
      <c r="BK88" s="168">
        <f t="shared" si="9"/>
        <v>0</v>
      </c>
      <c r="BL88" s="17" t="s">
        <v>76</v>
      </c>
      <c r="BM88" s="17" t="s">
        <v>643</v>
      </c>
    </row>
    <row r="89" spans="2:65" s="1" customFormat="1" ht="16.5" customHeight="1">
      <c r="B89" s="29"/>
      <c r="C89" s="172" t="s">
        <v>126</v>
      </c>
      <c r="D89" s="172" t="s">
        <v>168</v>
      </c>
      <c r="E89" s="173" t="s">
        <v>644</v>
      </c>
      <c r="F89" s="174" t="s">
        <v>443</v>
      </c>
      <c r="G89" s="175" t="s">
        <v>192</v>
      </c>
      <c r="H89" s="176">
        <v>6</v>
      </c>
      <c r="I89" s="177"/>
      <c r="J89" s="178">
        <f t="shared" si="0"/>
        <v>0</v>
      </c>
      <c r="K89" s="174" t="s">
        <v>22</v>
      </c>
      <c r="L89" s="179"/>
      <c r="M89" s="180" t="s">
        <v>22</v>
      </c>
      <c r="N89" s="181" t="s">
        <v>30</v>
      </c>
      <c r="O89" s="30"/>
      <c r="P89" s="166">
        <f t="shared" si="1"/>
        <v>0</v>
      </c>
      <c r="Q89" s="166">
        <v>0</v>
      </c>
      <c r="R89" s="166">
        <f t="shared" si="2"/>
        <v>0</v>
      </c>
      <c r="S89" s="166">
        <v>0</v>
      </c>
      <c r="T89" s="167">
        <f t="shared" si="3"/>
        <v>0</v>
      </c>
      <c r="AR89" s="17" t="s">
        <v>116</v>
      </c>
      <c r="AT89" s="17" t="s">
        <v>168</v>
      </c>
      <c r="AU89" s="17" t="s">
        <v>61</v>
      </c>
      <c r="AY89" s="17" t="s">
        <v>111</v>
      </c>
      <c r="BE89" s="168">
        <f t="shared" si="4"/>
        <v>0</v>
      </c>
      <c r="BF89" s="168">
        <f t="shared" si="5"/>
        <v>0</v>
      </c>
      <c r="BG89" s="168">
        <f t="shared" si="6"/>
        <v>0</v>
      </c>
      <c r="BH89" s="168">
        <f t="shared" si="7"/>
        <v>0</v>
      </c>
      <c r="BI89" s="168">
        <f t="shared" si="8"/>
        <v>0</v>
      </c>
      <c r="BJ89" s="17" t="s">
        <v>59</v>
      </c>
      <c r="BK89" s="168">
        <f t="shared" si="9"/>
        <v>0</v>
      </c>
      <c r="BL89" s="17" t="s">
        <v>76</v>
      </c>
      <c r="BM89" s="17" t="s">
        <v>645</v>
      </c>
    </row>
    <row r="90" spans="2:65" s="1" customFormat="1" ht="16.5" customHeight="1">
      <c r="B90" s="29"/>
      <c r="C90" s="172" t="s">
        <v>127</v>
      </c>
      <c r="D90" s="172" t="s">
        <v>168</v>
      </c>
      <c r="E90" s="173" t="s">
        <v>646</v>
      </c>
      <c r="F90" s="174" t="s">
        <v>446</v>
      </c>
      <c r="G90" s="175" t="s">
        <v>192</v>
      </c>
      <c r="H90" s="176">
        <v>10</v>
      </c>
      <c r="I90" s="177"/>
      <c r="J90" s="178">
        <f t="shared" si="0"/>
        <v>0</v>
      </c>
      <c r="K90" s="174" t="s">
        <v>22</v>
      </c>
      <c r="L90" s="179"/>
      <c r="M90" s="180" t="s">
        <v>22</v>
      </c>
      <c r="N90" s="181" t="s">
        <v>30</v>
      </c>
      <c r="O90" s="30"/>
      <c r="P90" s="166">
        <f t="shared" si="1"/>
        <v>0</v>
      </c>
      <c r="Q90" s="166">
        <v>0</v>
      </c>
      <c r="R90" s="166">
        <f t="shared" si="2"/>
        <v>0</v>
      </c>
      <c r="S90" s="166">
        <v>0</v>
      </c>
      <c r="T90" s="167">
        <f t="shared" si="3"/>
        <v>0</v>
      </c>
      <c r="AR90" s="17" t="s">
        <v>116</v>
      </c>
      <c r="AT90" s="17" t="s">
        <v>168</v>
      </c>
      <c r="AU90" s="17" t="s">
        <v>61</v>
      </c>
      <c r="AY90" s="17" t="s">
        <v>111</v>
      </c>
      <c r="BE90" s="168">
        <f t="shared" si="4"/>
        <v>0</v>
      </c>
      <c r="BF90" s="168">
        <f t="shared" si="5"/>
        <v>0</v>
      </c>
      <c r="BG90" s="168">
        <f t="shared" si="6"/>
        <v>0</v>
      </c>
      <c r="BH90" s="168">
        <f t="shared" si="7"/>
        <v>0</v>
      </c>
      <c r="BI90" s="168">
        <f t="shared" si="8"/>
        <v>0</v>
      </c>
      <c r="BJ90" s="17" t="s">
        <v>59</v>
      </c>
      <c r="BK90" s="168">
        <f t="shared" si="9"/>
        <v>0</v>
      </c>
      <c r="BL90" s="17" t="s">
        <v>76</v>
      </c>
      <c r="BM90" s="17" t="s">
        <v>647</v>
      </c>
    </row>
    <row r="91" spans="2:65" s="1" customFormat="1" ht="16.5" customHeight="1">
      <c r="B91" s="29"/>
      <c r="C91" s="172" t="s">
        <v>9</v>
      </c>
      <c r="D91" s="172" t="s">
        <v>168</v>
      </c>
      <c r="E91" s="173" t="s">
        <v>648</v>
      </c>
      <c r="F91" s="174" t="s">
        <v>449</v>
      </c>
      <c r="G91" s="175" t="s">
        <v>450</v>
      </c>
      <c r="H91" s="176">
        <v>10</v>
      </c>
      <c r="I91" s="177"/>
      <c r="J91" s="178">
        <f t="shared" si="0"/>
        <v>0</v>
      </c>
      <c r="K91" s="174" t="s">
        <v>22</v>
      </c>
      <c r="L91" s="179"/>
      <c r="M91" s="180" t="s">
        <v>22</v>
      </c>
      <c r="N91" s="181" t="s">
        <v>30</v>
      </c>
      <c r="O91" s="30"/>
      <c r="P91" s="166">
        <f t="shared" si="1"/>
        <v>0</v>
      </c>
      <c r="Q91" s="166">
        <v>0</v>
      </c>
      <c r="R91" s="166">
        <f t="shared" si="2"/>
        <v>0</v>
      </c>
      <c r="S91" s="166">
        <v>0</v>
      </c>
      <c r="T91" s="167">
        <f t="shared" si="3"/>
        <v>0</v>
      </c>
      <c r="AR91" s="17" t="s">
        <v>116</v>
      </c>
      <c r="AT91" s="17" t="s">
        <v>168</v>
      </c>
      <c r="AU91" s="17" t="s">
        <v>61</v>
      </c>
      <c r="AY91" s="17" t="s">
        <v>111</v>
      </c>
      <c r="BE91" s="168">
        <f t="shared" si="4"/>
        <v>0</v>
      </c>
      <c r="BF91" s="168">
        <f t="shared" si="5"/>
        <v>0</v>
      </c>
      <c r="BG91" s="168">
        <f t="shared" si="6"/>
        <v>0</v>
      </c>
      <c r="BH91" s="168">
        <f t="shared" si="7"/>
        <v>0</v>
      </c>
      <c r="BI91" s="168">
        <f t="shared" si="8"/>
        <v>0</v>
      </c>
      <c r="BJ91" s="17" t="s">
        <v>59</v>
      </c>
      <c r="BK91" s="168">
        <f t="shared" si="9"/>
        <v>0</v>
      </c>
      <c r="BL91" s="17" t="s">
        <v>76</v>
      </c>
      <c r="BM91" s="17" t="s">
        <v>649</v>
      </c>
    </row>
    <row r="92" spans="2:65" s="1" customFormat="1" ht="16.5" customHeight="1">
      <c r="B92" s="29"/>
      <c r="C92" s="172" t="s">
        <v>128</v>
      </c>
      <c r="D92" s="172" t="s">
        <v>168</v>
      </c>
      <c r="E92" s="173" t="s">
        <v>650</v>
      </c>
      <c r="F92" s="174" t="s">
        <v>453</v>
      </c>
      <c r="G92" s="175" t="s">
        <v>450</v>
      </c>
      <c r="H92" s="176">
        <v>40</v>
      </c>
      <c r="I92" s="177"/>
      <c r="J92" s="178">
        <f t="shared" si="0"/>
        <v>0</v>
      </c>
      <c r="K92" s="174" t="s">
        <v>22</v>
      </c>
      <c r="L92" s="179"/>
      <c r="M92" s="180" t="s">
        <v>22</v>
      </c>
      <c r="N92" s="181" t="s">
        <v>30</v>
      </c>
      <c r="O92" s="30"/>
      <c r="P92" s="166">
        <f t="shared" si="1"/>
        <v>0</v>
      </c>
      <c r="Q92" s="166">
        <v>0</v>
      </c>
      <c r="R92" s="166">
        <f t="shared" si="2"/>
        <v>0</v>
      </c>
      <c r="S92" s="166">
        <v>0</v>
      </c>
      <c r="T92" s="167">
        <f t="shared" si="3"/>
        <v>0</v>
      </c>
      <c r="AR92" s="17" t="s">
        <v>116</v>
      </c>
      <c r="AT92" s="17" t="s">
        <v>168</v>
      </c>
      <c r="AU92" s="17" t="s">
        <v>61</v>
      </c>
      <c r="AY92" s="17" t="s">
        <v>111</v>
      </c>
      <c r="BE92" s="168">
        <f t="shared" si="4"/>
        <v>0</v>
      </c>
      <c r="BF92" s="168">
        <f t="shared" si="5"/>
        <v>0</v>
      </c>
      <c r="BG92" s="168">
        <f t="shared" si="6"/>
        <v>0</v>
      </c>
      <c r="BH92" s="168">
        <f t="shared" si="7"/>
        <v>0</v>
      </c>
      <c r="BI92" s="168">
        <f t="shared" si="8"/>
        <v>0</v>
      </c>
      <c r="BJ92" s="17" t="s">
        <v>59</v>
      </c>
      <c r="BK92" s="168">
        <f t="shared" si="9"/>
        <v>0</v>
      </c>
      <c r="BL92" s="17" t="s">
        <v>76</v>
      </c>
      <c r="BM92" s="17" t="s">
        <v>651</v>
      </c>
    </row>
    <row r="93" spans="2:65" s="1" customFormat="1" ht="16.5" customHeight="1">
      <c r="B93" s="29"/>
      <c r="C93" s="172" t="s">
        <v>129</v>
      </c>
      <c r="D93" s="172" t="s">
        <v>168</v>
      </c>
      <c r="E93" s="173" t="s">
        <v>652</v>
      </c>
      <c r="F93" s="174" t="s">
        <v>456</v>
      </c>
      <c r="G93" s="175" t="s">
        <v>450</v>
      </c>
      <c r="H93" s="176">
        <v>50</v>
      </c>
      <c r="I93" s="177"/>
      <c r="J93" s="178">
        <f t="shared" si="0"/>
        <v>0</v>
      </c>
      <c r="K93" s="174" t="s">
        <v>22</v>
      </c>
      <c r="L93" s="179"/>
      <c r="M93" s="180" t="s">
        <v>22</v>
      </c>
      <c r="N93" s="181" t="s">
        <v>30</v>
      </c>
      <c r="O93" s="30"/>
      <c r="P93" s="166">
        <f t="shared" si="1"/>
        <v>0</v>
      </c>
      <c r="Q93" s="166">
        <v>0</v>
      </c>
      <c r="R93" s="166">
        <f t="shared" si="2"/>
        <v>0</v>
      </c>
      <c r="S93" s="166">
        <v>0</v>
      </c>
      <c r="T93" s="167">
        <f t="shared" si="3"/>
        <v>0</v>
      </c>
      <c r="AR93" s="17" t="s">
        <v>116</v>
      </c>
      <c r="AT93" s="17" t="s">
        <v>168</v>
      </c>
      <c r="AU93" s="17" t="s">
        <v>61</v>
      </c>
      <c r="AY93" s="17" t="s">
        <v>111</v>
      </c>
      <c r="BE93" s="168">
        <f t="shared" si="4"/>
        <v>0</v>
      </c>
      <c r="BF93" s="168">
        <f t="shared" si="5"/>
        <v>0</v>
      </c>
      <c r="BG93" s="168">
        <f t="shared" si="6"/>
        <v>0</v>
      </c>
      <c r="BH93" s="168">
        <f t="shared" si="7"/>
        <v>0</v>
      </c>
      <c r="BI93" s="168">
        <f t="shared" si="8"/>
        <v>0</v>
      </c>
      <c r="BJ93" s="17" t="s">
        <v>59</v>
      </c>
      <c r="BK93" s="168">
        <f t="shared" si="9"/>
        <v>0</v>
      </c>
      <c r="BL93" s="17" t="s">
        <v>76</v>
      </c>
      <c r="BM93" s="17" t="s">
        <v>653</v>
      </c>
    </row>
    <row r="94" spans="2:65" s="1" customFormat="1" ht="16.5" customHeight="1">
      <c r="B94" s="29"/>
      <c r="C94" s="172" t="s">
        <v>133</v>
      </c>
      <c r="D94" s="172" t="s">
        <v>168</v>
      </c>
      <c r="E94" s="173" t="s">
        <v>654</v>
      </c>
      <c r="F94" s="174" t="s">
        <v>655</v>
      </c>
      <c r="G94" s="175" t="s">
        <v>192</v>
      </c>
      <c r="H94" s="176">
        <v>2</v>
      </c>
      <c r="I94" s="177"/>
      <c r="J94" s="178">
        <f t="shared" si="0"/>
        <v>0</v>
      </c>
      <c r="K94" s="174" t="s">
        <v>22</v>
      </c>
      <c r="L94" s="179"/>
      <c r="M94" s="180" t="s">
        <v>22</v>
      </c>
      <c r="N94" s="181" t="s">
        <v>30</v>
      </c>
      <c r="O94" s="30"/>
      <c r="P94" s="166">
        <f t="shared" si="1"/>
        <v>0</v>
      </c>
      <c r="Q94" s="166">
        <v>0</v>
      </c>
      <c r="R94" s="166">
        <f t="shared" si="2"/>
        <v>0</v>
      </c>
      <c r="S94" s="166">
        <v>0</v>
      </c>
      <c r="T94" s="167">
        <f t="shared" si="3"/>
        <v>0</v>
      </c>
      <c r="AR94" s="17" t="s">
        <v>116</v>
      </c>
      <c r="AT94" s="17" t="s">
        <v>168</v>
      </c>
      <c r="AU94" s="17" t="s">
        <v>61</v>
      </c>
      <c r="AY94" s="17" t="s">
        <v>111</v>
      </c>
      <c r="BE94" s="168">
        <f t="shared" si="4"/>
        <v>0</v>
      </c>
      <c r="BF94" s="168">
        <f t="shared" si="5"/>
        <v>0</v>
      </c>
      <c r="BG94" s="168">
        <f t="shared" si="6"/>
        <v>0</v>
      </c>
      <c r="BH94" s="168">
        <f t="shared" si="7"/>
        <v>0</v>
      </c>
      <c r="BI94" s="168">
        <f t="shared" si="8"/>
        <v>0</v>
      </c>
      <c r="BJ94" s="17" t="s">
        <v>59</v>
      </c>
      <c r="BK94" s="168">
        <f t="shared" si="9"/>
        <v>0</v>
      </c>
      <c r="BL94" s="17" t="s">
        <v>76</v>
      </c>
      <c r="BM94" s="17" t="s">
        <v>656</v>
      </c>
    </row>
    <row r="95" spans="2:65" s="1" customFormat="1" ht="25.5" customHeight="1">
      <c r="B95" s="29"/>
      <c r="C95" s="172" t="s">
        <v>134</v>
      </c>
      <c r="D95" s="172" t="s">
        <v>168</v>
      </c>
      <c r="E95" s="173" t="s">
        <v>657</v>
      </c>
      <c r="F95" s="174" t="s">
        <v>468</v>
      </c>
      <c r="G95" s="175" t="s">
        <v>86</v>
      </c>
      <c r="H95" s="176">
        <v>15</v>
      </c>
      <c r="I95" s="177"/>
      <c r="J95" s="178">
        <f t="shared" si="0"/>
        <v>0</v>
      </c>
      <c r="K95" s="174" t="s">
        <v>22</v>
      </c>
      <c r="L95" s="179"/>
      <c r="M95" s="180" t="s">
        <v>22</v>
      </c>
      <c r="N95" s="181" t="s">
        <v>30</v>
      </c>
      <c r="O95" s="30"/>
      <c r="P95" s="166">
        <f t="shared" si="1"/>
        <v>0</v>
      </c>
      <c r="Q95" s="166">
        <v>0</v>
      </c>
      <c r="R95" s="166">
        <f t="shared" si="2"/>
        <v>0</v>
      </c>
      <c r="S95" s="166">
        <v>0</v>
      </c>
      <c r="T95" s="167">
        <f t="shared" si="3"/>
        <v>0</v>
      </c>
      <c r="AR95" s="17" t="s">
        <v>116</v>
      </c>
      <c r="AT95" s="17" t="s">
        <v>168</v>
      </c>
      <c r="AU95" s="17" t="s">
        <v>61</v>
      </c>
      <c r="AY95" s="17" t="s">
        <v>111</v>
      </c>
      <c r="BE95" s="168">
        <f t="shared" si="4"/>
        <v>0</v>
      </c>
      <c r="BF95" s="168">
        <f t="shared" si="5"/>
        <v>0</v>
      </c>
      <c r="BG95" s="168">
        <f t="shared" si="6"/>
        <v>0</v>
      </c>
      <c r="BH95" s="168">
        <f t="shared" si="7"/>
        <v>0</v>
      </c>
      <c r="BI95" s="168">
        <f t="shared" si="8"/>
        <v>0</v>
      </c>
      <c r="BJ95" s="17" t="s">
        <v>59</v>
      </c>
      <c r="BK95" s="168">
        <f t="shared" si="9"/>
        <v>0</v>
      </c>
      <c r="BL95" s="17" t="s">
        <v>76</v>
      </c>
      <c r="BM95" s="17" t="s">
        <v>658</v>
      </c>
    </row>
    <row r="96" spans="2:65" s="1" customFormat="1" ht="16.5" customHeight="1">
      <c r="B96" s="29"/>
      <c r="C96" s="172" t="s">
        <v>135</v>
      </c>
      <c r="D96" s="172" t="s">
        <v>168</v>
      </c>
      <c r="E96" s="173" t="s">
        <v>659</v>
      </c>
      <c r="F96" s="174" t="s">
        <v>660</v>
      </c>
      <c r="G96" s="175" t="s">
        <v>450</v>
      </c>
      <c r="H96" s="176">
        <v>10</v>
      </c>
      <c r="I96" s="177"/>
      <c r="J96" s="178">
        <f t="shared" si="0"/>
        <v>0</v>
      </c>
      <c r="K96" s="174" t="s">
        <v>22</v>
      </c>
      <c r="L96" s="179"/>
      <c r="M96" s="180" t="s">
        <v>22</v>
      </c>
      <c r="N96" s="181" t="s">
        <v>30</v>
      </c>
      <c r="O96" s="30"/>
      <c r="P96" s="166">
        <f t="shared" si="1"/>
        <v>0</v>
      </c>
      <c r="Q96" s="166">
        <v>0</v>
      </c>
      <c r="R96" s="166">
        <f t="shared" si="2"/>
        <v>0</v>
      </c>
      <c r="S96" s="166">
        <v>0</v>
      </c>
      <c r="T96" s="167">
        <f t="shared" si="3"/>
        <v>0</v>
      </c>
      <c r="AR96" s="17" t="s">
        <v>116</v>
      </c>
      <c r="AT96" s="17" t="s">
        <v>168</v>
      </c>
      <c r="AU96" s="17" t="s">
        <v>61</v>
      </c>
      <c r="AY96" s="17" t="s">
        <v>111</v>
      </c>
      <c r="BE96" s="168">
        <f t="shared" si="4"/>
        <v>0</v>
      </c>
      <c r="BF96" s="168">
        <f t="shared" si="5"/>
        <v>0</v>
      </c>
      <c r="BG96" s="168">
        <f t="shared" si="6"/>
        <v>0</v>
      </c>
      <c r="BH96" s="168">
        <f t="shared" si="7"/>
        <v>0</v>
      </c>
      <c r="BI96" s="168">
        <f t="shared" si="8"/>
        <v>0</v>
      </c>
      <c r="BJ96" s="17" t="s">
        <v>59</v>
      </c>
      <c r="BK96" s="168">
        <f t="shared" si="9"/>
        <v>0</v>
      </c>
      <c r="BL96" s="17" t="s">
        <v>76</v>
      </c>
      <c r="BM96" s="17" t="s">
        <v>661</v>
      </c>
    </row>
    <row r="97" spans="2:65" s="1" customFormat="1" ht="16.5" customHeight="1">
      <c r="B97" s="29"/>
      <c r="C97" s="172" t="s">
        <v>136</v>
      </c>
      <c r="D97" s="172" t="s">
        <v>168</v>
      </c>
      <c r="E97" s="173" t="s">
        <v>662</v>
      </c>
      <c r="F97" s="174" t="s">
        <v>663</v>
      </c>
      <c r="G97" s="175" t="s">
        <v>86</v>
      </c>
      <c r="H97" s="176">
        <v>5</v>
      </c>
      <c r="I97" s="177"/>
      <c r="J97" s="178">
        <f t="shared" si="0"/>
        <v>0</v>
      </c>
      <c r="K97" s="174" t="s">
        <v>22</v>
      </c>
      <c r="L97" s="179"/>
      <c r="M97" s="180" t="s">
        <v>22</v>
      </c>
      <c r="N97" s="181" t="s">
        <v>30</v>
      </c>
      <c r="O97" s="30"/>
      <c r="P97" s="166">
        <f t="shared" si="1"/>
        <v>0</v>
      </c>
      <c r="Q97" s="166">
        <v>0</v>
      </c>
      <c r="R97" s="166">
        <f t="shared" si="2"/>
        <v>0</v>
      </c>
      <c r="S97" s="166">
        <v>0</v>
      </c>
      <c r="T97" s="167">
        <f t="shared" si="3"/>
        <v>0</v>
      </c>
      <c r="AR97" s="17" t="s">
        <v>116</v>
      </c>
      <c r="AT97" s="17" t="s">
        <v>168</v>
      </c>
      <c r="AU97" s="17" t="s">
        <v>61</v>
      </c>
      <c r="AY97" s="17" t="s">
        <v>111</v>
      </c>
      <c r="BE97" s="168">
        <f t="shared" si="4"/>
        <v>0</v>
      </c>
      <c r="BF97" s="168">
        <f t="shared" si="5"/>
        <v>0</v>
      </c>
      <c r="BG97" s="168">
        <f t="shared" si="6"/>
        <v>0</v>
      </c>
      <c r="BH97" s="168">
        <f t="shared" si="7"/>
        <v>0</v>
      </c>
      <c r="BI97" s="168">
        <f t="shared" si="8"/>
        <v>0</v>
      </c>
      <c r="BJ97" s="17" t="s">
        <v>59</v>
      </c>
      <c r="BK97" s="168">
        <f t="shared" si="9"/>
        <v>0</v>
      </c>
      <c r="BL97" s="17" t="s">
        <v>76</v>
      </c>
      <c r="BM97" s="17" t="s">
        <v>664</v>
      </c>
    </row>
    <row r="98" spans="2:63" s="8" customFormat="1" ht="36.75" customHeight="1">
      <c r="B98" s="141"/>
      <c r="C98" s="142"/>
      <c r="D98" s="143" t="s">
        <v>51</v>
      </c>
      <c r="E98" s="144" t="s">
        <v>65</v>
      </c>
      <c r="F98" s="144" t="s">
        <v>487</v>
      </c>
      <c r="G98" s="142"/>
      <c r="H98" s="142"/>
      <c r="I98" s="145"/>
      <c r="J98" s="146">
        <f>BK98</f>
        <v>0</v>
      </c>
      <c r="K98" s="142"/>
      <c r="L98" s="147"/>
      <c r="M98" s="148"/>
      <c r="N98" s="149"/>
      <c r="O98" s="149"/>
      <c r="P98" s="150">
        <f>SUM(P99:P111)</f>
        <v>0</v>
      </c>
      <c r="Q98" s="149"/>
      <c r="R98" s="150">
        <f>SUM(R99:R111)</f>
        <v>0.15</v>
      </c>
      <c r="S98" s="149"/>
      <c r="T98" s="151">
        <f>SUM(T99:T111)</f>
        <v>0</v>
      </c>
      <c r="AR98" s="152" t="s">
        <v>59</v>
      </c>
      <c r="AT98" s="153" t="s">
        <v>51</v>
      </c>
      <c r="AU98" s="153" t="s">
        <v>52</v>
      </c>
      <c r="AY98" s="152" t="s">
        <v>111</v>
      </c>
      <c r="BK98" s="154">
        <f>SUM(BK99:BK111)</f>
        <v>0</v>
      </c>
    </row>
    <row r="99" spans="2:65" s="1" customFormat="1" ht="38.25" customHeight="1">
      <c r="B99" s="29"/>
      <c r="C99" s="157" t="s">
        <v>137</v>
      </c>
      <c r="D99" s="157" t="s">
        <v>112</v>
      </c>
      <c r="E99" s="158" t="s">
        <v>665</v>
      </c>
      <c r="F99" s="159" t="s">
        <v>666</v>
      </c>
      <c r="G99" s="160" t="s">
        <v>393</v>
      </c>
      <c r="H99" s="161">
        <v>1</v>
      </c>
      <c r="I99" s="162"/>
      <c r="J99" s="163">
        <f aca="true" t="shared" si="10" ref="J99:J110">ROUND(I99*H99,2)</f>
        <v>0</v>
      </c>
      <c r="K99" s="159" t="s">
        <v>22</v>
      </c>
      <c r="L99" s="37"/>
      <c r="M99" s="164" t="s">
        <v>22</v>
      </c>
      <c r="N99" s="165" t="s">
        <v>30</v>
      </c>
      <c r="O99" s="30"/>
      <c r="P99" s="166">
        <f aca="true" t="shared" si="11" ref="P99:P110">O99*H99</f>
        <v>0</v>
      </c>
      <c r="Q99" s="166">
        <v>0</v>
      </c>
      <c r="R99" s="166">
        <f aca="true" t="shared" si="12" ref="R99:R110">Q99*H99</f>
        <v>0</v>
      </c>
      <c r="S99" s="166">
        <v>0</v>
      </c>
      <c r="T99" s="167">
        <f aca="true" t="shared" si="13" ref="T99:T110">S99*H99</f>
        <v>0</v>
      </c>
      <c r="AR99" s="17" t="s">
        <v>76</v>
      </c>
      <c r="AT99" s="17" t="s">
        <v>112</v>
      </c>
      <c r="AU99" s="17" t="s">
        <v>59</v>
      </c>
      <c r="AY99" s="17" t="s">
        <v>111</v>
      </c>
      <c r="BE99" s="168">
        <f aca="true" t="shared" si="14" ref="BE99:BE110">IF(N99="základní",J99,0)</f>
        <v>0</v>
      </c>
      <c r="BF99" s="168">
        <f aca="true" t="shared" si="15" ref="BF99:BF110">IF(N99="snížená",J99,0)</f>
        <v>0</v>
      </c>
      <c r="BG99" s="168">
        <f aca="true" t="shared" si="16" ref="BG99:BG110">IF(N99="zákl. přenesená",J99,0)</f>
        <v>0</v>
      </c>
      <c r="BH99" s="168">
        <f aca="true" t="shared" si="17" ref="BH99:BH110">IF(N99="sníž. přenesená",J99,0)</f>
        <v>0</v>
      </c>
      <c r="BI99" s="168">
        <f aca="true" t="shared" si="18" ref="BI99:BI110">IF(N99="nulová",J99,0)</f>
        <v>0</v>
      </c>
      <c r="BJ99" s="17" t="s">
        <v>59</v>
      </c>
      <c r="BK99" s="168">
        <f aca="true" t="shared" si="19" ref="BK99:BK110">ROUND(I99*H99,2)</f>
        <v>0</v>
      </c>
      <c r="BL99" s="17" t="s">
        <v>76</v>
      </c>
      <c r="BM99" s="17" t="s">
        <v>667</v>
      </c>
    </row>
    <row r="100" spans="2:65" s="1" customFormat="1" ht="25.5" customHeight="1">
      <c r="B100" s="29"/>
      <c r="C100" s="157" t="s">
        <v>138</v>
      </c>
      <c r="D100" s="157" t="s">
        <v>112</v>
      </c>
      <c r="E100" s="158" t="s">
        <v>668</v>
      </c>
      <c r="F100" s="159" t="s">
        <v>669</v>
      </c>
      <c r="G100" s="160" t="s">
        <v>393</v>
      </c>
      <c r="H100" s="161">
        <v>1</v>
      </c>
      <c r="I100" s="162"/>
      <c r="J100" s="163">
        <f t="shared" si="10"/>
        <v>0</v>
      </c>
      <c r="K100" s="159" t="s">
        <v>22</v>
      </c>
      <c r="L100" s="37"/>
      <c r="M100" s="164" t="s">
        <v>22</v>
      </c>
      <c r="N100" s="165" t="s">
        <v>30</v>
      </c>
      <c r="O100" s="30"/>
      <c r="P100" s="166">
        <f t="shared" si="11"/>
        <v>0</v>
      </c>
      <c r="Q100" s="166">
        <v>0</v>
      </c>
      <c r="R100" s="166">
        <f t="shared" si="12"/>
        <v>0</v>
      </c>
      <c r="S100" s="166">
        <v>0</v>
      </c>
      <c r="T100" s="167">
        <f t="shared" si="13"/>
        <v>0</v>
      </c>
      <c r="AR100" s="17" t="s">
        <v>76</v>
      </c>
      <c r="AT100" s="17" t="s">
        <v>112</v>
      </c>
      <c r="AU100" s="17" t="s">
        <v>59</v>
      </c>
      <c r="AY100" s="17" t="s">
        <v>111</v>
      </c>
      <c r="BE100" s="168">
        <f t="shared" si="14"/>
        <v>0</v>
      </c>
      <c r="BF100" s="168">
        <f t="shared" si="15"/>
        <v>0</v>
      </c>
      <c r="BG100" s="168">
        <f t="shared" si="16"/>
        <v>0</v>
      </c>
      <c r="BH100" s="168">
        <f t="shared" si="17"/>
        <v>0</v>
      </c>
      <c r="BI100" s="168">
        <f t="shared" si="18"/>
        <v>0</v>
      </c>
      <c r="BJ100" s="17" t="s">
        <v>59</v>
      </c>
      <c r="BK100" s="168">
        <f t="shared" si="19"/>
        <v>0</v>
      </c>
      <c r="BL100" s="17" t="s">
        <v>76</v>
      </c>
      <c r="BM100" s="17" t="s">
        <v>670</v>
      </c>
    </row>
    <row r="101" spans="2:65" s="1" customFormat="1" ht="16.5" customHeight="1">
      <c r="B101" s="29"/>
      <c r="C101" s="157" t="s">
        <v>139</v>
      </c>
      <c r="D101" s="157" t="s">
        <v>112</v>
      </c>
      <c r="E101" s="158" t="s">
        <v>671</v>
      </c>
      <c r="F101" s="159" t="s">
        <v>498</v>
      </c>
      <c r="G101" s="160" t="s">
        <v>393</v>
      </c>
      <c r="H101" s="161">
        <v>1</v>
      </c>
      <c r="I101" s="162"/>
      <c r="J101" s="163">
        <f t="shared" si="10"/>
        <v>0</v>
      </c>
      <c r="K101" s="159" t="s">
        <v>22</v>
      </c>
      <c r="L101" s="37"/>
      <c r="M101" s="164" t="s">
        <v>22</v>
      </c>
      <c r="N101" s="165" t="s">
        <v>30</v>
      </c>
      <c r="O101" s="30"/>
      <c r="P101" s="166">
        <f t="shared" si="11"/>
        <v>0</v>
      </c>
      <c r="Q101" s="166">
        <v>0</v>
      </c>
      <c r="R101" s="166">
        <f t="shared" si="12"/>
        <v>0</v>
      </c>
      <c r="S101" s="166">
        <v>0</v>
      </c>
      <c r="T101" s="167">
        <f t="shared" si="13"/>
        <v>0</v>
      </c>
      <c r="AR101" s="17" t="s">
        <v>76</v>
      </c>
      <c r="AT101" s="17" t="s">
        <v>112</v>
      </c>
      <c r="AU101" s="17" t="s">
        <v>59</v>
      </c>
      <c r="AY101" s="17" t="s">
        <v>111</v>
      </c>
      <c r="BE101" s="168">
        <f t="shared" si="14"/>
        <v>0</v>
      </c>
      <c r="BF101" s="168">
        <f t="shared" si="15"/>
        <v>0</v>
      </c>
      <c r="BG101" s="168">
        <f t="shared" si="16"/>
        <v>0</v>
      </c>
      <c r="BH101" s="168">
        <f t="shared" si="17"/>
        <v>0</v>
      </c>
      <c r="BI101" s="168">
        <f t="shared" si="18"/>
        <v>0</v>
      </c>
      <c r="BJ101" s="17" t="s">
        <v>59</v>
      </c>
      <c r="BK101" s="168">
        <f t="shared" si="19"/>
        <v>0</v>
      </c>
      <c r="BL101" s="17" t="s">
        <v>76</v>
      </c>
      <c r="BM101" s="17" t="s">
        <v>672</v>
      </c>
    </row>
    <row r="102" spans="2:65" s="1" customFormat="1" ht="16.5" customHeight="1">
      <c r="B102" s="29"/>
      <c r="C102" s="157" t="s">
        <v>140</v>
      </c>
      <c r="D102" s="157" t="s">
        <v>112</v>
      </c>
      <c r="E102" s="158" t="s">
        <v>673</v>
      </c>
      <c r="F102" s="159" t="s">
        <v>501</v>
      </c>
      <c r="G102" s="160" t="s">
        <v>393</v>
      </c>
      <c r="H102" s="161">
        <v>1</v>
      </c>
      <c r="I102" s="162"/>
      <c r="J102" s="163">
        <f t="shared" si="10"/>
        <v>0</v>
      </c>
      <c r="K102" s="159" t="s">
        <v>22</v>
      </c>
      <c r="L102" s="37"/>
      <c r="M102" s="164" t="s">
        <v>22</v>
      </c>
      <c r="N102" s="165" t="s">
        <v>30</v>
      </c>
      <c r="O102" s="30"/>
      <c r="P102" s="166">
        <f t="shared" si="11"/>
        <v>0</v>
      </c>
      <c r="Q102" s="166">
        <v>0</v>
      </c>
      <c r="R102" s="166">
        <f t="shared" si="12"/>
        <v>0</v>
      </c>
      <c r="S102" s="166">
        <v>0</v>
      </c>
      <c r="T102" s="167">
        <f t="shared" si="13"/>
        <v>0</v>
      </c>
      <c r="AR102" s="17" t="s">
        <v>76</v>
      </c>
      <c r="AT102" s="17" t="s">
        <v>112</v>
      </c>
      <c r="AU102" s="17" t="s">
        <v>59</v>
      </c>
      <c r="AY102" s="17" t="s">
        <v>111</v>
      </c>
      <c r="BE102" s="168">
        <f t="shared" si="14"/>
        <v>0</v>
      </c>
      <c r="BF102" s="168">
        <f t="shared" si="15"/>
        <v>0</v>
      </c>
      <c r="BG102" s="168">
        <f t="shared" si="16"/>
        <v>0</v>
      </c>
      <c r="BH102" s="168">
        <f t="shared" si="17"/>
        <v>0</v>
      </c>
      <c r="BI102" s="168">
        <f t="shared" si="18"/>
        <v>0</v>
      </c>
      <c r="BJ102" s="17" t="s">
        <v>59</v>
      </c>
      <c r="BK102" s="168">
        <f t="shared" si="19"/>
        <v>0</v>
      </c>
      <c r="BL102" s="17" t="s">
        <v>76</v>
      </c>
      <c r="BM102" s="17" t="s">
        <v>674</v>
      </c>
    </row>
    <row r="103" spans="2:65" s="1" customFormat="1" ht="25.5" customHeight="1">
      <c r="B103" s="29"/>
      <c r="C103" s="157" t="s">
        <v>141</v>
      </c>
      <c r="D103" s="157" t="s">
        <v>112</v>
      </c>
      <c r="E103" s="158" t="s">
        <v>675</v>
      </c>
      <c r="F103" s="159" t="s">
        <v>504</v>
      </c>
      <c r="G103" s="160" t="s">
        <v>393</v>
      </c>
      <c r="H103" s="161">
        <v>1</v>
      </c>
      <c r="I103" s="162"/>
      <c r="J103" s="163">
        <f t="shared" si="10"/>
        <v>0</v>
      </c>
      <c r="K103" s="159" t="s">
        <v>22</v>
      </c>
      <c r="L103" s="37"/>
      <c r="M103" s="164" t="s">
        <v>22</v>
      </c>
      <c r="N103" s="165" t="s">
        <v>30</v>
      </c>
      <c r="O103" s="30"/>
      <c r="P103" s="166">
        <f t="shared" si="11"/>
        <v>0</v>
      </c>
      <c r="Q103" s="166">
        <v>0</v>
      </c>
      <c r="R103" s="166">
        <f t="shared" si="12"/>
        <v>0</v>
      </c>
      <c r="S103" s="166">
        <v>0</v>
      </c>
      <c r="T103" s="167">
        <f t="shared" si="13"/>
        <v>0</v>
      </c>
      <c r="AR103" s="17" t="s">
        <v>76</v>
      </c>
      <c r="AT103" s="17" t="s">
        <v>112</v>
      </c>
      <c r="AU103" s="17" t="s">
        <v>59</v>
      </c>
      <c r="AY103" s="17" t="s">
        <v>111</v>
      </c>
      <c r="BE103" s="168">
        <f t="shared" si="14"/>
        <v>0</v>
      </c>
      <c r="BF103" s="168">
        <f t="shared" si="15"/>
        <v>0</v>
      </c>
      <c r="BG103" s="168">
        <f t="shared" si="16"/>
        <v>0</v>
      </c>
      <c r="BH103" s="168">
        <f t="shared" si="17"/>
        <v>0</v>
      </c>
      <c r="BI103" s="168">
        <f t="shared" si="18"/>
        <v>0</v>
      </c>
      <c r="BJ103" s="17" t="s">
        <v>59</v>
      </c>
      <c r="BK103" s="168">
        <f t="shared" si="19"/>
        <v>0</v>
      </c>
      <c r="BL103" s="17" t="s">
        <v>76</v>
      </c>
      <c r="BM103" s="17" t="s">
        <v>676</v>
      </c>
    </row>
    <row r="104" spans="2:65" s="1" customFormat="1" ht="16.5" customHeight="1">
      <c r="B104" s="29"/>
      <c r="C104" s="157" t="s">
        <v>142</v>
      </c>
      <c r="D104" s="157" t="s">
        <v>112</v>
      </c>
      <c r="E104" s="158" t="s">
        <v>677</v>
      </c>
      <c r="F104" s="159" t="s">
        <v>507</v>
      </c>
      <c r="G104" s="160" t="s">
        <v>393</v>
      </c>
      <c r="H104" s="161">
        <v>1</v>
      </c>
      <c r="I104" s="162"/>
      <c r="J104" s="163">
        <f t="shared" si="10"/>
        <v>0</v>
      </c>
      <c r="K104" s="159" t="s">
        <v>22</v>
      </c>
      <c r="L104" s="37"/>
      <c r="M104" s="164" t="s">
        <v>22</v>
      </c>
      <c r="N104" s="165" t="s">
        <v>30</v>
      </c>
      <c r="O104" s="30"/>
      <c r="P104" s="166">
        <f t="shared" si="11"/>
        <v>0</v>
      </c>
      <c r="Q104" s="166">
        <v>0</v>
      </c>
      <c r="R104" s="166">
        <f t="shared" si="12"/>
        <v>0</v>
      </c>
      <c r="S104" s="166">
        <v>0</v>
      </c>
      <c r="T104" s="167">
        <f t="shared" si="13"/>
        <v>0</v>
      </c>
      <c r="AR104" s="17" t="s">
        <v>76</v>
      </c>
      <c r="AT104" s="17" t="s">
        <v>112</v>
      </c>
      <c r="AU104" s="17" t="s">
        <v>59</v>
      </c>
      <c r="AY104" s="17" t="s">
        <v>111</v>
      </c>
      <c r="BE104" s="168">
        <f t="shared" si="14"/>
        <v>0</v>
      </c>
      <c r="BF104" s="168">
        <f t="shared" si="15"/>
        <v>0</v>
      </c>
      <c r="BG104" s="168">
        <f t="shared" si="16"/>
        <v>0</v>
      </c>
      <c r="BH104" s="168">
        <f t="shared" si="17"/>
        <v>0</v>
      </c>
      <c r="BI104" s="168">
        <f t="shared" si="18"/>
        <v>0</v>
      </c>
      <c r="BJ104" s="17" t="s">
        <v>59</v>
      </c>
      <c r="BK104" s="168">
        <f t="shared" si="19"/>
        <v>0</v>
      </c>
      <c r="BL104" s="17" t="s">
        <v>76</v>
      </c>
      <c r="BM104" s="17" t="s">
        <v>678</v>
      </c>
    </row>
    <row r="105" spans="2:65" s="1" customFormat="1" ht="25.5" customHeight="1">
      <c r="B105" s="29"/>
      <c r="C105" s="157" t="s">
        <v>143</v>
      </c>
      <c r="D105" s="157" t="s">
        <v>112</v>
      </c>
      <c r="E105" s="158" t="s">
        <v>679</v>
      </c>
      <c r="F105" s="159" t="s">
        <v>510</v>
      </c>
      <c r="G105" s="160" t="s">
        <v>393</v>
      </c>
      <c r="H105" s="161">
        <v>1</v>
      </c>
      <c r="I105" s="162"/>
      <c r="J105" s="163">
        <f t="shared" si="10"/>
        <v>0</v>
      </c>
      <c r="K105" s="159" t="s">
        <v>22</v>
      </c>
      <c r="L105" s="37"/>
      <c r="M105" s="164" t="s">
        <v>22</v>
      </c>
      <c r="N105" s="165" t="s">
        <v>30</v>
      </c>
      <c r="O105" s="30"/>
      <c r="P105" s="166">
        <f t="shared" si="11"/>
        <v>0</v>
      </c>
      <c r="Q105" s="166">
        <v>0</v>
      </c>
      <c r="R105" s="166">
        <f t="shared" si="12"/>
        <v>0</v>
      </c>
      <c r="S105" s="166">
        <v>0</v>
      </c>
      <c r="T105" s="167">
        <f t="shared" si="13"/>
        <v>0</v>
      </c>
      <c r="AR105" s="17" t="s">
        <v>76</v>
      </c>
      <c r="AT105" s="17" t="s">
        <v>112</v>
      </c>
      <c r="AU105" s="17" t="s">
        <v>59</v>
      </c>
      <c r="AY105" s="17" t="s">
        <v>111</v>
      </c>
      <c r="BE105" s="168">
        <f t="shared" si="14"/>
        <v>0</v>
      </c>
      <c r="BF105" s="168">
        <f t="shared" si="15"/>
        <v>0</v>
      </c>
      <c r="BG105" s="168">
        <f t="shared" si="16"/>
        <v>0</v>
      </c>
      <c r="BH105" s="168">
        <f t="shared" si="17"/>
        <v>0</v>
      </c>
      <c r="BI105" s="168">
        <f t="shared" si="18"/>
        <v>0</v>
      </c>
      <c r="BJ105" s="17" t="s">
        <v>59</v>
      </c>
      <c r="BK105" s="168">
        <f t="shared" si="19"/>
        <v>0</v>
      </c>
      <c r="BL105" s="17" t="s">
        <v>76</v>
      </c>
      <c r="BM105" s="17" t="s">
        <v>680</v>
      </c>
    </row>
    <row r="106" spans="2:65" s="1" customFormat="1" ht="16.5" customHeight="1">
      <c r="B106" s="29"/>
      <c r="C106" s="157" t="s">
        <v>144</v>
      </c>
      <c r="D106" s="157" t="s">
        <v>112</v>
      </c>
      <c r="E106" s="158" t="s">
        <v>681</v>
      </c>
      <c r="F106" s="159" t="s">
        <v>682</v>
      </c>
      <c r="G106" s="160" t="s">
        <v>393</v>
      </c>
      <c r="H106" s="161">
        <v>1</v>
      </c>
      <c r="I106" s="162"/>
      <c r="J106" s="163">
        <f t="shared" si="10"/>
        <v>0</v>
      </c>
      <c r="K106" s="159" t="s">
        <v>22</v>
      </c>
      <c r="L106" s="37"/>
      <c r="M106" s="164" t="s">
        <v>22</v>
      </c>
      <c r="N106" s="165" t="s">
        <v>30</v>
      </c>
      <c r="O106" s="30"/>
      <c r="P106" s="166">
        <f t="shared" si="11"/>
        <v>0</v>
      </c>
      <c r="Q106" s="166">
        <v>0</v>
      </c>
      <c r="R106" s="166">
        <f t="shared" si="12"/>
        <v>0</v>
      </c>
      <c r="S106" s="166">
        <v>0</v>
      </c>
      <c r="T106" s="167">
        <f t="shared" si="13"/>
        <v>0</v>
      </c>
      <c r="AR106" s="17" t="s">
        <v>76</v>
      </c>
      <c r="AT106" s="17" t="s">
        <v>112</v>
      </c>
      <c r="AU106" s="17" t="s">
        <v>59</v>
      </c>
      <c r="AY106" s="17" t="s">
        <v>111</v>
      </c>
      <c r="BE106" s="168">
        <f t="shared" si="14"/>
        <v>0</v>
      </c>
      <c r="BF106" s="168">
        <f t="shared" si="15"/>
        <v>0</v>
      </c>
      <c r="BG106" s="168">
        <f t="shared" si="16"/>
        <v>0</v>
      </c>
      <c r="BH106" s="168">
        <f t="shared" si="17"/>
        <v>0</v>
      </c>
      <c r="BI106" s="168">
        <f t="shared" si="18"/>
        <v>0</v>
      </c>
      <c r="BJ106" s="17" t="s">
        <v>59</v>
      </c>
      <c r="BK106" s="168">
        <f t="shared" si="19"/>
        <v>0</v>
      </c>
      <c r="BL106" s="17" t="s">
        <v>76</v>
      </c>
      <c r="BM106" s="17" t="s">
        <v>683</v>
      </c>
    </row>
    <row r="107" spans="2:65" s="1" customFormat="1" ht="16.5" customHeight="1">
      <c r="B107" s="29"/>
      <c r="C107" s="157" t="s">
        <v>145</v>
      </c>
      <c r="D107" s="157" t="s">
        <v>112</v>
      </c>
      <c r="E107" s="158" t="s">
        <v>684</v>
      </c>
      <c r="F107" s="159" t="s">
        <v>516</v>
      </c>
      <c r="G107" s="160" t="s">
        <v>393</v>
      </c>
      <c r="H107" s="161">
        <v>1</v>
      </c>
      <c r="I107" s="162"/>
      <c r="J107" s="163">
        <f t="shared" si="10"/>
        <v>0</v>
      </c>
      <c r="K107" s="159" t="s">
        <v>22</v>
      </c>
      <c r="L107" s="37"/>
      <c r="M107" s="164" t="s">
        <v>22</v>
      </c>
      <c r="N107" s="165" t="s">
        <v>30</v>
      </c>
      <c r="O107" s="30"/>
      <c r="P107" s="166">
        <f t="shared" si="11"/>
        <v>0</v>
      </c>
      <c r="Q107" s="166">
        <v>0</v>
      </c>
      <c r="R107" s="166">
        <f t="shared" si="12"/>
        <v>0</v>
      </c>
      <c r="S107" s="166">
        <v>0</v>
      </c>
      <c r="T107" s="167">
        <f t="shared" si="13"/>
        <v>0</v>
      </c>
      <c r="AR107" s="17" t="s">
        <v>76</v>
      </c>
      <c r="AT107" s="17" t="s">
        <v>112</v>
      </c>
      <c r="AU107" s="17" t="s">
        <v>59</v>
      </c>
      <c r="AY107" s="17" t="s">
        <v>111</v>
      </c>
      <c r="BE107" s="168">
        <f t="shared" si="14"/>
        <v>0</v>
      </c>
      <c r="BF107" s="168">
        <f t="shared" si="15"/>
        <v>0</v>
      </c>
      <c r="BG107" s="168">
        <f t="shared" si="16"/>
        <v>0</v>
      </c>
      <c r="BH107" s="168">
        <f t="shared" si="17"/>
        <v>0</v>
      </c>
      <c r="BI107" s="168">
        <f t="shared" si="18"/>
        <v>0</v>
      </c>
      <c r="BJ107" s="17" t="s">
        <v>59</v>
      </c>
      <c r="BK107" s="168">
        <f t="shared" si="19"/>
        <v>0</v>
      </c>
      <c r="BL107" s="17" t="s">
        <v>76</v>
      </c>
      <c r="BM107" s="17" t="s">
        <v>685</v>
      </c>
    </row>
    <row r="108" spans="2:65" s="1" customFormat="1" ht="16.5" customHeight="1">
      <c r="B108" s="29"/>
      <c r="C108" s="157" t="s">
        <v>146</v>
      </c>
      <c r="D108" s="157" t="s">
        <v>112</v>
      </c>
      <c r="E108" s="158" t="s">
        <v>686</v>
      </c>
      <c r="F108" s="159" t="s">
        <v>519</v>
      </c>
      <c r="G108" s="160" t="s">
        <v>393</v>
      </c>
      <c r="H108" s="161">
        <v>1</v>
      </c>
      <c r="I108" s="162"/>
      <c r="J108" s="163">
        <f t="shared" si="10"/>
        <v>0</v>
      </c>
      <c r="K108" s="159" t="s">
        <v>22</v>
      </c>
      <c r="L108" s="37"/>
      <c r="M108" s="164" t="s">
        <v>22</v>
      </c>
      <c r="N108" s="165" t="s">
        <v>30</v>
      </c>
      <c r="O108" s="30"/>
      <c r="P108" s="166">
        <f t="shared" si="11"/>
        <v>0</v>
      </c>
      <c r="Q108" s="166">
        <v>0</v>
      </c>
      <c r="R108" s="166">
        <f t="shared" si="12"/>
        <v>0</v>
      </c>
      <c r="S108" s="166">
        <v>0</v>
      </c>
      <c r="T108" s="167">
        <f t="shared" si="13"/>
        <v>0</v>
      </c>
      <c r="AR108" s="17" t="s">
        <v>76</v>
      </c>
      <c r="AT108" s="17" t="s">
        <v>112</v>
      </c>
      <c r="AU108" s="17" t="s">
        <v>59</v>
      </c>
      <c r="AY108" s="17" t="s">
        <v>111</v>
      </c>
      <c r="BE108" s="168">
        <f t="shared" si="14"/>
        <v>0</v>
      </c>
      <c r="BF108" s="168">
        <f t="shared" si="15"/>
        <v>0</v>
      </c>
      <c r="BG108" s="168">
        <f t="shared" si="16"/>
        <v>0</v>
      </c>
      <c r="BH108" s="168">
        <f t="shared" si="17"/>
        <v>0</v>
      </c>
      <c r="BI108" s="168">
        <f t="shared" si="18"/>
        <v>0</v>
      </c>
      <c r="BJ108" s="17" t="s">
        <v>59</v>
      </c>
      <c r="BK108" s="168">
        <f t="shared" si="19"/>
        <v>0</v>
      </c>
      <c r="BL108" s="17" t="s">
        <v>76</v>
      </c>
      <c r="BM108" s="17" t="s">
        <v>687</v>
      </c>
    </row>
    <row r="109" spans="2:65" s="1" customFormat="1" ht="16.5" customHeight="1">
      <c r="B109" s="29"/>
      <c r="C109" s="157" t="s">
        <v>147</v>
      </c>
      <c r="D109" s="157" t="s">
        <v>112</v>
      </c>
      <c r="E109" s="158" t="s">
        <v>688</v>
      </c>
      <c r="F109" s="159" t="s">
        <v>522</v>
      </c>
      <c r="G109" s="160" t="s">
        <v>393</v>
      </c>
      <c r="H109" s="161">
        <v>1</v>
      </c>
      <c r="I109" s="162"/>
      <c r="J109" s="163">
        <f t="shared" si="10"/>
        <v>0</v>
      </c>
      <c r="K109" s="159" t="s">
        <v>22</v>
      </c>
      <c r="L109" s="37"/>
      <c r="M109" s="164" t="s">
        <v>22</v>
      </c>
      <c r="N109" s="165" t="s">
        <v>30</v>
      </c>
      <c r="O109" s="30"/>
      <c r="P109" s="166">
        <f t="shared" si="11"/>
        <v>0</v>
      </c>
      <c r="Q109" s="166">
        <v>0</v>
      </c>
      <c r="R109" s="166">
        <f t="shared" si="12"/>
        <v>0</v>
      </c>
      <c r="S109" s="166">
        <v>0</v>
      </c>
      <c r="T109" s="167">
        <f t="shared" si="13"/>
        <v>0</v>
      </c>
      <c r="AR109" s="17" t="s">
        <v>76</v>
      </c>
      <c r="AT109" s="17" t="s">
        <v>112</v>
      </c>
      <c r="AU109" s="17" t="s">
        <v>59</v>
      </c>
      <c r="AY109" s="17" t="s">
        <v>111</v>
      </c>
      <c r="BE109" s="168">
        <f t="shared" si="14"/>
        <v>0</v>
      </c>
      <c r="BF109" s="168">
        <f t="shared" si="15"/>
        <v>0</v>
      </c>
      <c r="BG109" s="168">
        <f t="shared" si="16"/>
        <v>0</v>
      </c>
      <c r="BH109" s="168">
        <f t="shared" si="17"/>
        <v>0</v>
      </c>
      <c r="BI109" s="168">
        <f t="shared" si="18"/>
        <v>0</v>
      </c>
      <c r="BJ109" s="17" t="s">
        <v>59</v>
      </c>
      <c r="BK109" s="168">
        <f t="shared" si="19"/>
        <v>0</v>
      </c>
      <c r="BL109" s="17" t="s">
        <v>76</v>
      </c>
      <c r="BM109" s="17" t="s">
        <v>689</v>
      </c>
    </row>
    <row r="110" spans="2:65" s="1" customFormat="1" ht="16.5" customHeight="1">
      <c r="B110" s="29"/>
      <c r="C110" s="157" t="s">
        <v>148</v>
      </c>
      <c r="D110" s="157" t="s">
        <v>112</v>
      </c>
      <c r="E110" s="158" t="s">
        <v>526</v>
      </c>
      <c r="F110" s="159" t="s">
        <v>527</v>
      </c>
      <c r="G110" s="160" t="s">
        <v>132</v>
      </c>
      <c r="H110" s="161">
        <v>1</v>
      </c>
      <c r="I110" s="162"/>
      <c r="J110" s="163">
        <f t="shared" si="10"/>
        <v>0</v>
      </c>
      <c r="K110" s="159" t="s">
        <v>22</v>
      </c>
      <c r="L110" s="37"/>
      <c r="M110" s="164" t="s">
        <v>22</v>
      </c>
      <c r="N110" s="165" t="s">
        <v>30</v>
      </c>
      <c r="O110" s="30"/>
      <c r="P110" s="166">
        <f t="shared" si="11"/>
        <v>0</v>
      </c>
      <c r="Q110" s="166">
        <v>0.15</v>
      </c>
      <c r="R110" s="166">
        <f t="shared" si="12"/>
        <v>0.15</v>
      </c>
      <c r="S110" s="166">
        <v>0</v>
      </c>
      <c r="T110" s="167">
        <f t="shared" si="13"/>
        <v>0</v>
      </c>
      <c r="AR110" s="17" t="s">
        <v>76</v>
      </c>
      <c r="AT110" s="17" t="s">
        <v>112</v>
      </c>
      <c r="AU110" s="17" t="s">
        <v>59</v>
      </c>
      <c r="AY110" s="17" t="s">
        <v>111</v>
      </c>
      <c r="BE110" s="168">
        <f t="shared" si="14"/>
        <v>0</v>
      </c>
      <c r="BF110" s="168">
        <f t="shared" si="15"/>
        <v>0</v>
      </c>
      <c r="BG110" s="168">
        <f t="shared" si="16"/>
        <v>0</v>
      </c>
      <c r="BH110" s="168">
        <f t="shared" si="17"/>
        <v>0</v>
      </c>
      <c r="BI110" s="168">
        <f t="shared" si="18"/>
        <v>0</v>
      </c>
      <c r="BJ110" s="17" t="s">
        <v>59</v>
      </c>
      <c r="BK110" s="168">
        <f t="shared" si="19"/>
        <v>0</v>
      </c>
      <c r="BL110" s="17" t="s">
        <v>76</v>
      </c>
      <c r="BM110" s="17" t="s">
        <v>690</v>
      </c>
    </row>
    <row r="111" spans="2:47" s="1" customFormat="1" ht="40.5">
      <c r="B111" s="29"/>
      <c r="C111" s="39"/>
      <c r="D111" s="169" t="s">
        <v>161</v>
      </c>
      <c r="E111" s="39"/>
      <c r="F111" s="170" t="s">
        <v>177</v>
      </c>
      <c r="G111" s="39"/>
      <c r="H111" s="39"/>
      <c r="I111" s="126"/>
      <c r="J111" s="39"/>
      <c r="K111" s="39"/>
      <c r="L111" s="37"/>
      <c r="M111" s="188"/>
      <c r="N111" s="183"/>
      <c r="O111" s="183"/>
      <c r="P111" s="183"/>
      <c r="Q111" s="183"/>
      <c r="R111" s="183"/>
      <c r="S111" s="183"/>
      <c r="T111" s="189"/>
      <c r="AT111" s="17" t="s">
        <v>161</v>
      </c>
      <c r="AU111" s="17" t="s">
        <v>59</v>
      </c>
    </row>
    <row r="112" spans="2:12" s="1" customFormat="1" ht="6.75" customHeight="1">
      <c r="B112" s="32"/>
      <c r="C112" s="33"/>
      <c r="D112" s="33"/>
      <c r="E112" s="33"/>
      <c r="F112" s="33"/>
      <c r="G112" s="33"/>
      <c r="H112" s="33"/>
      <c r="I112" s="102"/>
      <c r="J112" s="33"/>
      <c r="K112" s="33"/>
      <c r="L112" s="37"/>
    </row>
  </sheetData>
  <sheetProtection formatColumns="0" formatRows="0" autoFilter="0"/>
  <autoFilter ref="C66:K111"/>
  <mergeCells count="14">
    <mergeCell ref="E54:H54"/>
    <mergeCell ref="E58:H58"/>
    <mergeCell ref="E56:H56"/>
    <mergeCell ref="E59:H59"/>
    <mergeCell ref="J35:J36"/>
    <mergeCell ref="G1:H1"/>
    <mergeCell ref="E26:H26"/>
    <mergeCell ref="E30:H30"/>
    <mergeCell ref="E28:H28"/>
    <mergeCell ref="E31:H31"/>
    <mergeCell ref="E6:H6"/>
    <mergeCell ref="E10:H10"/>
    <mergeCell ref="E8:H8"/>
    <mergeCell ref="E11:H11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 Sivák</dc:creator>
  <cp:keywords/>
  <dc:description/>
  <cp:lastModifiedBy>Petr Dubský</cp:lastModifiedBy>
  <cp:lastPrinted>2018-06-14T10:26:54Z</cp:lastPrinted>
  <dcterms:created xsi:type="dcterms:W3CDTF">2018-02-15T15:13:30Z</dcterms:created>
  <dcterms:modified xsi:type="dcterms:W3CDTF">2018-06-15T06:05:17Z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