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816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<sst xmlns="http://schemas.openxmlformats.org/spreadsheetml/2006/main" count="224" uniqueCount="116">
  <si>
    <t>vstupní chodba</t>
  </si>
  <si>
    <t>chodba u sklepních kójí</t>
  </si>
  <si>
    <t>sušárna</t>
  </si>
  <si>
    <t>hlavní kritérium - cena</t>
  </si>
  <si>
    <t>další kritéria - délka prací, záruka, materiál podlah - odolnost, hlučnost, snadný úklid</t>
  </si>
  <si>
    <t>Výměra</t>
  </si>
  <si>
    <t>Popis prací, konstrukce, materiál</t>
  </si>
  <si>
    <t>MJ</t>
  </si>
  <si>
    <t>m2</t>
  </si>
  <si>
    <t>Odstranění  stávající dlažby</t>
  </si>
  <si>
    <t>Montáž a dodávka ocelové zárubně 800/1970 , vč. nátěru</t>
  </si>
  <si>
    <t>Dodávka a montáž dlažby typu Taurus 300/300 mm</t>
  </si>
  <si>
    <t>Sokl z řezaných dlaždic výšky 7,5 cm, dodávka a montáž vč. lepicího a spárovacího  tmelu</t>
  </si>
  <si>
    <t>Odstranění stávající dlažby</t>
  </si>
  <si>
    <t>Malba stěn a stropů - vnitřní malba typu Primalex se zvýšenou otěruvzdorností - odstín bílý.</t>
  </si>
  <si>
    <t>Demontáž stávající podlahové krytiny</t>
  </si>
  <si>
    <t>Dodávka a montáž PVC krytiny v rolích</t>
  </si>
  <si>
    <t>Soklové lišty z PVC</t>
  </si>
  <si>
    <t>Chodba před sklepními kójemi</t>
  </si>
  <si>
    <t>Schodišťový prostor</t>
  </si>
  <si>
    <t>Dodávka a montáž dlažby v 1.NP typu Taurus 300/300 mm</t>
  </si>
  <si>
    <t>Sokl z řezaných dlaždic výšky 7,5 cm, dodávka a montáž vč. lepicího a spárovacího  tmelu - 1.NP</t>
  </si>
  <si>
    <t>Cena MJ</t>
  </si>
  <si>
    <t>Celkem</t>
  </si>
  <si>
    <t>Poznámky</t>
  </si>
  <si>
    <t>Oprava podkladu, nivelační stěrka a penetrace</t>
  </si>
  <si>
    <t>Omítka příčky vápenocementovou omítkou s výztužnou sítí (perlinka) z obou stran příčky - dilatační spára v napojení na navazující konstrukce</t>
  </si>
  <si>
    <t>Dodávka a montáž dlažby typu Taurus (300/300 mm)</t>
  </si>
  <si>
    <t>ks</t>
  </si>
  <si>
    <t>bm</t>
  </si>
  <si>
    <t>Výměna oplechování stropu pilířku (1,45 x 0,4 m)</t>
  </si>
  <si>
    <t>Nátěr plechových dvířek pilířku (1,0 x 0,5 m)</t>
  </si>
  <si>
    <t>Nová dlažba - mrazuvzdorná 300/300 (ref.Taurus) - vzor a odstín bude určen dodatečně, vč.nalepení a vyspárování mrazuvzornými hmotami. Ponechat stojany na kola</t>
  </si>
  <si>
    <t>Nové rohože (0,9 x 0,45 m) - dodávka a montáž</t>
  </si>
  <si>
    <t>Vstupní chodba (rozměry 4,7 x 1,85 m)</t>
  </si>
  <si>
    <t>Nová rohož (0,9 x 0,45 m) - dodávka a montáž</t>
  </si>
  <si>
    <t>Lodžie v přízemí - 1,2 x 6 m - výška 2,6 m - 3 ks</t>
  </si>
  <si>
    <t>2.NP</t>
  </si>
  <si>
    <t>Výměna PVC na schodišťových ramenech</t>
  </si>
  <si>
    <t>Obklad stupnů i části podstupnic - položit vcelku</t>
  </si>
  <si>
    <t>Nášlapy schody</t>
  </si>
  <si>
    <t>schodů</t>
  </si>
  <si>
    <t xml:space="preserve">Hrana schody </t>
  </si>
  <si>
    <t>Ostatní</t>
  </si>
  <si>
    <t>PVC nové hrany kolem schodišťového otvoru</t>
  </si>
  <si>
    <t>Rekapitulace výměr</t>
  </si>
  <si>
    <r>
      <t xml:space="preserve">PVC </t>
    </r>
    <r>
      <rPr>
        <b/>
        <sz val="11"/>
        <color indexed="8"/>
        <rFont val="Calibri"/>
        <family val="2"/>
      </rPr>
      <t>Novoflor standard</t>
    </r>
    <r>
      <rPr>
        <sz val="11"/>
        <color theme="1"/>
        <rFont val="Calibri"/>
        <family val="2"/>
      </rPr>
      <t xml:space="preserve"> plocha CELKEM</t>
    </r>
  </si>
  <si>
    <t>z toho jen chodby (podesty)</t>
  </si>
  <si>
    <t>z toho nášlap schody do š. 30 cm</t>
  </si>
  <si>
    <t>PVC hrana schodová vzor 1891</t>
  </si>
  <si>
    <t>PVC lišta soklová vzor 1363</t>
  </si>
  <si>
    <t>2.-8.NP</t>
  </si>
  <si>
    <t>1.NP</t>
  </si>
  <si>
    <t>celkem 1.-8.NP</t>
  </si>
  <si>
    <t>0,3 x 1,20 x 14 x 7 ramen</t>
  </si>
  <si>
    <t>1,2 x 15 x 7 ramen</t>
  </si>
  <si>
    <t>hran</t>
  </si>
  <si>
    <t>Dodávka a montáž dlažby typu Taurus 300/300 mm (po odečtení rohože)</t>
  </si>
  <si>
    <t>sokl</t>
  </si>
  <si>
    <t>Výměna PVC/dlažby na podestách/chodbách v 1.-8.NP</t>
  </si>
  <si>
    <t>venkovní podesty (3x)</t>
  </si>
  <si>
    <t>celkem 2.-8.NP</t>
  </si>
  <si>
    <t>Malba</t>
  </si>
  <si>
    <t>Sušárna (rozměry 4,7 x 3,9 m)</t>
  </si>
  <si>
    <t>8.NP</t>
  </si>
  <si>
    <t>světlík</t>
  </si>
  <si>
    <t>Malba stěn a stropů fasádní akrylátovou barvou odolnou povětrnosti - odstín dle stávajícího stavu, včetně opravy podkladu</t>
  </si>
  <si>
    <t>5A</t>
  </si>
  <si>
    <t>5B</t>
  </si>
  <si>
    <t>Nové rohože, jen pokud to bude vyžadovat stávající stav rohoží + rámů</t>
  </si>
  <si>
    <t>Malba pilířku fasádní akrylátovou barvou odolnou povětrnosti - odstín dle stávajícího stavu, včetně opravy podkladu</t>
  </si>
  <si>
    <t>Oprava stávající rohože (0,9 x 0,45 m) + montáž zpět na původní místo</t>
  </si>
  <si>
    <t>Vyzdění nové příčky z pórobetonových tvárnic (Ytong apod.), tl. 100 mm, dle technických montážních pokynů dodavatele (napojení na podlahu, stávající stěny a strop - pružná výplň,  atd.). Osadit zpět držáky na prádelní  šňůry.</t>
  </si>
  <si>
    <t>Montáž a dodávka dřevěných dveří 800/1970 (levé), otvírání směrem do sušárny - plné, hladké vč. povrchové úpravy nátěrem), s větracími mřížkami dole a nahoře</t>
  </si>
  <si>
    <t>20B</t>
  </si>
  <si>
    <t>20A</t>
  </si>
  <si>
    <t>Nová rohož, jen pokud to bude vyžadovat stávající stav rohože + rámu</t>
  </si>
  <si>
    <t>Nátěr radiátoru + trubek topení</t>
  </si>
  <si>
    <t>v součinnosti s fy Hořák, které předávací stanice patří</t>
  </si>
  <si>
    <t>25A</t>
  </si>
  <si>
    <t>25B</t>
  </si>
  <si>
    <t>26A</t>
  </si>
  <si>
    <t>26B</t>
  </si>
  <si>
    <t>Vyspravení povrchu, nivelační stěrka, penetrace</t>
  </si>
  <si>
    <t>32A</t>
  </si>
  <si>
    <t>32B</t>
  </si>
  <si>
    <t>33A</t>
  </si>
  <si>
    <t>33B</t>
  </si>
  <si>
    <t>Malba stěn a stropů celého prostoru chodby (stávající emailovou malbu do výšky cca 130 cm ponechat) - vnitřní malba typu Primalex se zvýšenou otěruvzdorností - odstín bílý.</t>
  </si>
  <si>
    <t>Malba stěn a stropů (včetně světlíku v 8. NP) (stávající emailovou malbu do výšky cca 130 cm ponechat) - vnitřní malba typu Primalex se zvýšenou otěruvzdorností - odstín bílý.</t>
  </si>
  <si>
    <t>Podstupnice</t>
  </si>
  <si>
    <t>kusů</t>
  </si>
  <si>
    <t>1,2 x 15 x 7 x 0,2</t>
  </si>
  <si>
    <t>Demontáž PVC vč. lišt na chodbách v 1. až 8. NP</t>
  </si>
  <si>
    <t>Nátěr podstupnic na schodišťových ramenech z 1. do 8. NP, odstín dle stávající emailové malby na boku</t>
  </si>
  <si>
    <t>Vyspravení povrchů, nivelační stěrka, penetrace (chodby i schod.ramena) v 1. až 8. NP</t>
  </si>
  <si>
    <t>Demontáž PVC vč. schodových hran na schodišťových ramenech z 1. do 8. NP</t>
  </si>
  <si>
    <t>Dodávka a montáž dlažby na schodišťových ramenech z 1. do 8. NP  typu Taurus (rozměr dle tvaru stupně - předběžně 200/200mm)</t>
  </si>
  <si>
    <t>40A</t>
  </si>
  <si>
    <t>Dodávka a montáž PVC krytiny v rolích na schodišťových ramenech z  1. do 8. NP - vč. schodových hran</t>
  </si>
  <si>
    <t>Dodávka a montáž dlažby na chodbách v 2. až 8. NP typu Taurus 300/300 mm</t>
  </si>
  <si>
    <t>Dodávka a montáž PVC krytiny v rolích na chodbách v 2. až 8. NP</t>
  </si>
  <si>
    <t>Soklové lišty z PVC - chodby 2. až 8. NP</t>
  </si>
  <si>
    <t>Sokl z řezaných dlaždic výšky 7,5 cm, dodávka a montáž vč. lepicího a spárovacího  tmelu - chodby 2. až 8. NP</t>
  </si>
  <si>
    <t>40B</t>
  </si>
  <si>
    <t>41A</t>
  </si>
  <si>
    <t>41B</t>
  </si>
  <si>
    <t>42A</t>
  </si>
  <si>
    <t>42B</t>
  </si>
  <si>
    <t>PVC hrany kolem schodišťového otvoru</t>
  </si>
  <si>
    <t>Nátěr stojanů na kola + montáž zpět na původní místa</t>
  </si>
  <si>
    <t>Demontáž příčky mezi chodbou a sušárnou (předávací stanicí) vč. dveří. Demontovat držáky na prádelní šňůry.</t>
  </si>
  <si>
    <t>Vyspravení podkladu podlahy, nivelační stěrka, penetrace</t>
  </si>
  <si>
    <t>Vyčištění + nátěr betonové podlahy pod předávací stanicí</t>
  </si>
  <si>
    <t>2.-8.NP, vč. světlíku</t>
  </si>
  <si>
    <t>celkem 1.-8.NP, včetně světlíku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</si>
</sst>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4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horizontal="center"/>
    </xf>
    <xf numFmtId="0" fontId="22" fillId="33" borderId="38" xfId="0" applyFont="1" applyFill="1" applyBorder="1" applyAlignment="1">
      <alignment horizontal="left" vertical="center" wrapText="1"/>
    </xf>
    <xf numFmtId="0" fontId="22" fillId="33" borderId="39" xfId="0" applyFont="1" applyFill="1" applyBorder="1" applyAlignment="1">
      <alignment horizontal="left" vertical="center" wrapText="1"/>
    </xf>
    <xf numFmtId="0" fontId="22" fillId="33" borderId="4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9"/>
  <sheetViews>
    <sheetView tabSelected="1" zoomScalePageLayoutView="0" workbookViewId="0" topLeftCell="A1">
      <selection activeCell="B75" sqref="B75"/>
    </sheetView>
  </sheetViews>
  <sheetFormatPr defaultColWidth="9.140625" defaultRowHeight="15"/>
  <cols>
    <col min="1" max="1" width="7.421875" style="5" customWidth="1"/>
    <col min="2" max="2" width="67.00390625" style="4" customWidth="1"/>
    <col min="3" max="3" width="9.00390625" style="0" customWidth="1"/>
    <col min="4" max="4" width="5.140625" style="0" customWidth="1"/>
    <col min="5" max="5" width="13.140625" style="0" customWidth="1"/>
    <col min="6" max="6" width="11.00390625" style="0" customWidth="1"/>
    <col min="7" max="7" width="33.00390625" style="4" customWidth="1"/>
    <col min="8" max="8" width="9.140625" style="4" customWidth="1"/>
    <col min="9" max="9" width="31.00390625" style="4" customWidth="1"/>
  </cols>
  <sheetData>
    <row r="3" ht="14.25">
      <c r="B3" s="4" t="s">
        <v>3</v>
      </c>
    </row>
    <row r="4" ht="28.5">
      <c r="B4" s="4" t="s">
        <v>4</v>
      </c>
    </row>
    <row r="7" ht="15" thickBot="1"/>
    <row r="8" spans="1:9" s="3" customFormat="1" ht="15" thickBot="1">
      <c r="A8" s="7"/>
      <c r="B8" s="8" t="s">
        <v>6</v>
      </c>
      <c r="C8" s="9" t="s">
        <v>5</v>
      </c>
      <c r="D8" s="10" t="s">
        <v>7</v>
      </c>
      <c r="E8" s="11" t="s">
        <v>22</v>
      </c>
      <c r="F8" s="12" t="s">
        <v>23</v>
      </c>
      <c r="G8" s="13" t="s">
        <v>24</v>
      </c>
      <c r="H8" s="60"/>
      <c r="I8" s="4"/>
    </row>
    <row r="9" ht="15" thickBot="1"/>
    <row r="10" spans="2:7" ht="15" thickBot="1">
      <c r="B10" s="67" t="s">
        <v>36</v>
      </c>
      <c r="C10" s="68"/>
      <c r="D10" s="68"/>
      <c r="E10" s="68"/>
      <c r="F10" s="68"/>
      <c r="G10" s="69"/>
    </row>
    <row r="12" spans="1:4" ht="28.5">
      <c r="A12" s="5">
        <v>1</v>
      </c>
      <c r="B12" s="4" t="s">
        <v>66</v>
      </c>
      <c r="C12" s="59">
        <f>List3!H45</f>
        <v>79.35000000000001</v>
      </c>
      <c r="D12" t="s">
        <v>8</v>
      </c>
    </row>
    <row r="13" spans="1:4" ht="14.25">
      <c r="A13" s="5">
        <v>2</v>
      </c>
      <c r="B13" s="4" t="s">
        <v>9</v>
      </c>
      <c r="C13">
        <f>List3!H10</f>
        <v>21.599999999999998</v>
      </c>
      <c r="D13" t="s">
        <v>8</v>
      </c>
    </row>
    <row r="14" spans="1:4" ht="14.25">
      <c r="A14" s="5">
        <v>3</v>
      </c>
      <c r="B14" s="4" t="s">
        <v>25</v>
      </c>
      <c r="C14">
        <f>List3!H10</f>
        <v>21.599999999999998</v>
      </c>
      <c r="D14" t="s">
        <v>8</v>
      </c>
    </row>
    <row r="15" spans="1:4" ht="42.75">
      <c r="A15" s="5">
        <v>4</v>
      </c>
      <c r="B15" s="4" t="s">
        <v>32</v>
      </c>
      <c r="C15">
        <f>List3!H10-2*0.9*0.45</f>
        <v>20.79</v>
      </c>
      <c r="D15" t="s">
        <v>8</v>
      </c>
    </row>
    <row r="16" spans="1:9" s="59" customFormat="1" ht="28.5">
      <c r="A16" s="5" t="s">
        <v>67</v>
      </c>
      <c r="B16" s="64" t="s">
        <v>71</v>
      </c>
      <c r="C16" s="59">
        <v>2</v>
      </c>
      <c r="D16" s="59" t="s">
        <v>28</v>
      </c>
      <c r="G16" s="62" t="s">
        <v>69</v>
      </c>
      <c r="H16" s="4"/>
      <c r="I16" s="4"/>
    </row>
    <row r="17" spans="1:9" s="63" customFormat="1" ht="28.5">
      <c r="A17" s="61" t="s">
        <v>68</v>
      </c>
      <c r="B17" s="64" t="s">
        <v>33</v>
      </c>
      <c r="C17" s="63">
        <v>2</v>
      </c>
      <c r="D17" s="63" t="s">
        <v>28</v>
      </c>
      <c r="G17" s="62" t="s">
        <v>69</v>
      </c>
      <c r="H17" s="62"/>
      <c r="I17" s="62"/>
    </row>
    <row r="18" spans="1:4" ht="28.5">
      <c r="A18" s="5">
        <v>6</v>
      </c>
      <c r="B18" s="4" t="s">
        <v>12</v>
      </c>
      <c r="C18">
        <f>List3!H29</f>
        <v>23.000000000000004</v>
      </c>
      <c r="D18" t="s">
        <v>29</v>
      </c>
    </row>
    <row r="19" spans="1:4" ht="14.25">
      <c r="A19" s="5">
        <v>7</v>
      </c>
      <c r="B19" s="4" t="s">
        <v>110</v>
      </c>
      <c r="C19">
        <v>2</v>
      </c>
      <c r="D19" t="s">
        <v>28</v>
      </c>
    </row>
    <row r="20" spans="1:4" ht="14.25">
      <c r="A20" s="5">
        <v>8</v>
      </c>
      <c r="B20" s="4" t="s">
        <v>30</v>
      </c>
      <c r="C20">
        <f>1.45*0.4</f>
        <v>0.58</v>
      </c>
      <c r="D20" t="s">
        <v>8</v>
      </c>
    </row>
    <row r="21" spans="1:4" ht="28.5">
      <c r="A21" s="5">
        <v>9</v>
      </c>
      <c r="B21" s="4" t="s">
        <v>70</v>
      </c>
      <c r="C21">
        <f>2*(1.4*1.3+0.4*1.3)-1*0.5</f>
        <v>4.18</v>
      </c>
      <c r="D21" t="s">
        <v>8</v>
      </c>
    </row>
    <row r="22" spans="1:4" ht="14.25">
      <c r="A22" s="5">
        <v>10</v>
      </c>
      <c r="B22" s="4" t="s">
        <v>31</v>
      </c>
      <c r="C22">
        <f>1*0.5</f>
        <v>0.5</v>
      </c>
      <c r="D22" t="s">
        <v>8</v>
      </c>
    </row>
    <row r="23" ht="15" thickBot="1"/>
    <row r="24" spans="2:7" ht="15" thickBot="1">
      <c r="B24" s="67" t="s">
        <v>34</v>
      </c>
      <c r="C24" s="68"/>
      <c r="D24" s="68"/>
      <c r="E24" s="68"/>
      <c r="F24" s="68"/>
      <c r="G24" s="69"/>
    </row>
    <row r="25" ht="14.25">
      <c r="B25" s="6"/>
    </row>
    <row r="26" spans="1:4" ht="28.5">
      <c r="A26" s="5">
        <v>11</v>
      </c>
      <c r="B26" s="4" t="s">
        <v>111</v>
      </c>
      <c r="C26">
        <f>2.55*4.7</f>
        <v>11.985</v>
      </c>
      <c r="D26" t="s">
        <v>8</v>
      </c>
    </row>
    <row r="27" spans="1:7" ht="42.75">
      <c r="A27" s="5">
        <v>12</v>
      </c>
      <c r="B27" s="4" t="s">
        <v>72</v>
      </c>
      <c r="C27">
        <f>2.55*4.7-0.8*2</f>
        <v>10.385</v>
      </c>
      <c r="D27" t="s">
        <v>8</v>
      </c>
      <c r="G27" s="62"/>
    </row>
    <row r="28" spans="1:4" ht="14.25">
      <c r="A28" s="5">
        <v>13</v>
      </c>
      <c r="B28" s="4" t="s">
        <v>10</v>
      </c>
      <c r="C28">
        <v>1</v>
      </c>
      <c r="D28" t="s">
        <v>28</v>
      </c>
    </row>
    <row r="29" spans="1:7" ht="30" customHeight="1">
      <c r="A29" s="5">
        <v>14</v>
      </c>
      <c r="B29" s="62" t="s">
        <v>73</v>
      </c>
      <c r="C29">
        <v>1</v>
      </c>
      <c r="D29" t="s">
        <v>28</v>
      </c>
      <c r="G29" s="62"/>
    </row>
    <row r="30" spans="1:4" ht="28.5">
      <c r="A30" s="5">
        <v>15</v>
      </c>
      <c r="B30" s="4" t="s">
        <v>26</v>
      </c>
      <c r="C30">
        <f>2*(2.55*4.7-0.8*2)</f>
        <v>20.77</v>
      </c>
      <c r="D30" t="s">
        <v>8</v>
      </c>
    </row>
    <row r="31" spans="1:4" ht="42.75">
      <c r="A31" s="5">
        <v>16</v>
      </c>
      <c r="B31" s="4" t="s">
        <v>88</v>
      </c>
      <c r="C31">
        <f>List3!H43</f>
        <v>20.319999999999997</v>
      </c>
      <c r="D31" t="s">
        <v>8</v>
      </c>
    </row>
    <row r="32" spans="1:4" ht="14.25">
      <c r="A32" s="5">
        <v>17</v>
      </c>
      <c r="B32" s="4" t="s">
        <v>13</v>
      </c>
      <c r="C32">
        <f>List3!H8</f>
        <v>8.695</v>
      </c>
      <c r="D32" t="s">
        <v>8</v>
      </c>
    </row>
    <row r="33" spans="1:4" ht="14.25">
      <c r="A33" s="5">
        <v>18</v>
      </c>
      <c r="B33" s="4" t="s">
        <v>112</v>
      </c>
      <c r="C33">
        <f>List3!H8</f>
        <v>8.695</v>
      </c>
      <c r="D33" t="s">
        <v>8</v>
      </c>
    </row>
    <row r="34" spans="1:4" ht="14.25">
      <c r="A34" s="5">
        <v>19</v>
      </c>
      <c r="B34" s="4" t="s">
        <v>57</v>
      </c>
      <c r="C34">
        <f>List3!H8-0.9*0.45</f>
        <v>8.290000000000001</v>
      </c>
      <c r="D34" t="s">
        <v>8</v>
      </c>
    </row>
    <row r="35" spans="1:9" s="59" customFormat="1" ht="28.5">
      <c r="A35" s="5" t="s">
        <v>75</v>
      </c>
      <c r="B35" s="64" t="s">
        <v>71</v>
      </c>
      <c r="C35" s="59">
        <v>1</v>
      </c>
      <c r="D35" s="59" t="s">
        <v>28</v>
      </c>
      <c r="G35" s="62" t="s">
        <v>76</v>
      </c>
      <c r="H35" s="4"/>
      <c r="I35" s="4"/>
    </row>
    <row r="36" spans="1:9" s="63" customFormat="1" ht="28.5">
      <c r="A36" s="61" t="s">
        <v>74</v>
      </c>
      <c r="B36" s="65" t="s">
        <v>35</v>
      </c>
      <c r="C36" s="63">
        <v>1</v>
      </c>
      <c r="D36" s="63" t="s">
        <v>28</v>
      </c>
      <c r="G36" s="62" t="s">
        <v>76</v>
      </c>
      <c r="H36" s="62"/>
      <c r="I36" s="62"/>
    </row>
    <row r="37" spans="1:4" ht="28.5">
      <c r="A37" s="5">
        <v>21</v>
      </c>
      <c r="B37" s="4" t="s">
        <v>12</v>
      </c>
      <c r="C37">
        <f>List3!H27</f>
        <v>9.4</v>
      </c>
      <c r="D37" t="s">
        <v>29</v>
      </c>
    </row>
    <row r="38" ht="15" thickBot="1"/>
    <row r="39" spans="2:7" ht="15" thickBot="1">
      <c r="B39" s="67" t="s">
        <v>63</v>
      </c>
      <c r="C39" s="68"/>
      <c r="D39" s="68"/>
      <c r="E39" s="68"/>
      <c r="F39" s="68"/>
      <c r="G39" s="69"/>
    </row>
    <row r="40" ht="14.25">
      <c r="B40" s="60"/>
    </row>
    <row r="41" spans="1:9" ht="28.5">
      <c r="A41" s="5">
        <v>22</v>
      </c>
      <c r="B41" s="4" t="s">
        <v>14</v>
      </c>
      <c r="C41">
        <f>List3!H42</f>
        <v>59.83999999999999</v>
      </c>
      <c r="D41" t="s">
        <v>8</v>
      </c>
      <c r="G41" s="62" t="s">
        <v>78</v>
      </c>
      <c r="H41" s="62"/>
      <c r="I41" s="62"/>
    </row>
    <row r="42" spans="1:4" ht="14.25">
      <c r="A42" s="5">
        <v>23</v>
      </c>
      <c r="B42" s="4" t="s">
        <v>15</v>
      </c>
      <c r="C42">
        <f>List3!H7</f>
        <v>9.4</v>
      </c>
      <c r="D42" t="s">
        <v>8</v>
      </c>
    </row>
    <row r="43" spans="1:4" ht="14.25">
      <c r="A43" s="5">
        <v>24</v>
      </c>
      <c r="B43" s="4" t="s">
        <v>83</v>
      </c>
      <c r="C43">
        <f>List3!H7</f>
        <v>9.4</v>
      </c>
      <c r="D43" t="s">
        <v>8</v>
      </c>
    </row>
    <row r="44" spans="1:4" ht="14.25">
      <c r="A44" s="5" t="s">
        <v>79</v>
      </c>
      <c r="B44" s="4" t="s">
        <v>27</v>
      </c>
      <c r="C44">
        <f>List3!H7</f>
        <v>9.4</v>
      </c>
      <c r="D44" t="s">
        <v>8</v>
      </c>
    </row>
    <row r="45" spans="1:4" ht="14.25">
      <c r="A45" s="5" t="s">
        <v>80</v>
      </c>
      <c r="B45" s="4" t="s">
        <v>16</v>
      </c>
      <c r="C45">
        <f>List3!H7</f>
        <v>9.4</v>
      </c>
      <c r="D45" t="s">
        <v>8</v>
      </c>
    </row>
    <row r="46" spans="1:4" ht="28.5">
      <c r="A46" s="5" t="s">
        <v>81</v>
      </c>
      <c r="B46" s="4" t="s">
        <v>12</v>
      </c>
      <c r="C46">
        <f>List3!H26</f>
        <v>7.8999999999999995</v>
      </c>
      <c r="D46" t="s">
        <v>29</v>
      </c>
    </row>
    <row r="47" spans="1:4" ht="14.25">
      <c r="A47" s="5" t="s">
        <v>82</v>
      </c>
      <c r="B47" s="4" t="s">
        <v>17</v>
      </c>
      <c r="C47">
        <f>List3!H26</f>
        <v>7.8999999999999995</v>
      </c>
      <c r="D47" t="s">
        <v>29</v>
      </c>
    </row>
    <row r="48" spans="1:9" s="63" customFormat="1" ht="14.25">
      <c r="A48" s="61">
        <v>27</v>
      </c>
      <c r="B48" s="62" t="s">
        <v>77</v>
      </c>
      <c r="G48" s="62"/>
      <c r="H48" s="62"/>
      <c r="I48" s="62"/>
    </row>
    <row r="49" spans="1:9" s="63" customFormat="1" ht="28.5">
      <c r="A49" s="61">
        <v>28</v>
      </c>
      <c r="B49" s="65" t="s">
        <v>113</v>
      </c>
      <c r="C49" s="63">
        <f>1.9*4.7</f>
        <v>8.93</v>
      </c>
      <c r="D49" s="63" t="s">
        <v>8</v>
      </c>
      <c r="G49" s="62" t="s">
        <v>78</v>
      </c>
      <c r="H49" s="62"/>
      <c r="I49" s="62"/>
    </row>
    <row r="50" ht="15" thickBot="1"/>
    <row r="51" spans="2:7" ht="15" thickBot="1">
      <c r="B51" s="67" t="s">
        <v>18</v>
      </c>
      <c r="C51" s="68"/>
      <c r="D51" s="68"/>
      <c r="E51" s="68"/>
      <c r="F51" s="68"/>
      <c r="G51" s="69"/>
    </row>
    <row r="52" ht="14.25">
      <c r="B52" s="6"/>
    </row>
    <row r="53" spans="1:4" ht="28.5">
      <c r="A53" s="5">
        <v>29</v>
      </c>
      <c r="B53" s="4" t="s">
        <v>14</v>
      </c>
      <c r="C53">
        <f>List3!H44</f>
        <v>52.74</v>
      </c>
      <c r="D53" t="s">
        <v>8</v>
      </c>
    </row>
    <row r="54" spans="1:4" ht="14.25">
      <c r="A54" s="5">
        <v>30</v>
      </c>
      <c r="B54" s="4" t="s">
        <v>15</v>
      </c>
      <c r="C54">
        <f>List3!H9</f>
        <v>12.025</v>
      </c>
      <c r="D54" t="s">
        <v>8</v>
      </c>
    </row>
    <row r="55" spans="1:4" ht="14.25">
      <c r="A55" s="5">
        <v>31</v>
      </c>
      <c r="B55" s="4" t="s">
        <v>83</v>
      </c>
      <c r="C55">
        <f>List3!H9</f>
        <v>12.025</v>
      </c>
      <c r="D55" t="s">
        <v>8</v>
      </c>
    </row>
    <row r="56" spans="1:4" ht="14.25">
      <c r="A56" s="5" t="s">
        <v>84</v>
      </c>
      <c r="B56" s="4" t="s">
        <v>11</v>
      </c>
      <c r="C56">
        <f>List3!H9</f>
        <v>12.025</v>
      </c>
      <c r="D56" t="s">
        <v>8</v>
      </c>
    </row>
    <row r="57" spans="1:4" ht="14.25">
      <c r="A57" s="5" t="s">
        <v>85</v>
      </c>
      <c r="B57" s="4" t="s">
        <v>16</v>
      </c>
      <c r="C57">
        <f>List3!H9</f>
        <v>12.025</v>
      </c>
      <c r="D57" t="s">
        <v>8</v>
      </c>
    </row>
    <row r="58" spans="1:4" ht="28.5">
      <c r="A58" s="5" t="s">
        <v>86</v>
      </c>
      <c r="B58" s="4" t="s">
        <v>12</v>
      </c>
      <c r="C58">
        <f>List3!H28</f>
        <v>13.500000000000005</v>
      </c>
      <c r="D58" t="s">
        <v>29</v>
      </c>
    </row>
    <row r="59" spans="1:4" ht="14.25">
      <c r="A59" s="5" t="s">
        <v>87</v>
      </c>
      <c r="B59" s="4" t="s">
        <v>17</v>
      </c>
      <c r="C59">
        <f>List3!H28</f>
        <v>13.500000000000005</v>
      </c>
      <c r="D59" t="s">
        <v>29</v>
      </c>
    </row>
    <row r="60" ht="15" thickBot="1"/>
    <row r="61" spans="2:7" ht="15" thickBot="1">
      <c r="B61" s="67" t="s">
        <v>19</v>
      </c>
      <c r="C61" s="68"/>
      <c r="D61" s="68"/>
      <c r="E61" s="68"/>
      <c r="F61" s="68"/>
      <c r="G61" s="69"/>
    </row>
    <row r="62" ht="14.25">
      <c r="B62" s="6"/>
    </row>
    <row r="63" spans="1:4" ht="42.75">
      <c r="A63" s="5">
        <v>34</v>
      </c>
      <c r="B63" s="4" t="s">
        <v>89</v>
      </c>
      <c r="C63" s="63">
        <f>List3!H41</f>
        <v>431.75849999999997</v>
      </c>
      <c r="D63" t="s">
        <v>8</v>
      </c>
    </row>
    <row r="64" spans="1:9" ht="14.25">
      <c r="A64" s="5">
        <v>35</v>
      </c>
      <c r="B64" s="62" t="s">
        <v>93</v>
      </c>
      <c r="C64">
        <f>List3!H6</f>
        <v>140.31</v>
      </c>
      <c r="D64" t="s">
        <v>8</v>
      </c>
      <c r="G64" s="62"/>
      <c r="H64" s="62"/>
      <c r="I64" s="62"/>
    </row>
    <row r="65" spans="1:4" ht="14.25">
      <c r="A65" s="5">
        <v>36</v>
      </c>
      <c r="B65" s="4" t="s">
        <v>96</v>
      </c>
      <c r="C65">
        <f>List3!H17</f>
        <v>35.28</v>
      </c>
      <c r="D65" t="s">
        <v>8</v>
      </c>
    </row>
    <row r="66" spans="1:4" ht="28.5">
      <c r="A66" s="5">
        <v>37</v>
      </c>
      <c r="B66" s="4" t="s">
        <v>95</v>
      </c>
      <c r="C66">
        <f>C65+C64</f>
        <v>175.59</v>
      </c>
      <c r="D66" t="s">
        <v>8</v>
      </c>
    </row>
    <row r="67" spans="1:4" ht="14.25">
      <c r="A67" s="5">
        <v>38</v>
      </c>
      <c r="B67" s="4" t="s">
        <v>20</v>
      </c>
      <c r="C67">
        <f>List3!H3</f>
        <v>24.039999999999996</v>
      </c>
      <c r="D67" t="s">
        <v>8</v>
      </c>
    </row>
    <row r="68" spans="1:4" ht="28.5">
      <c r="A68" s="5">
        <v>39</v>
      </c>
      <c r="B68" s="4" t="s">
        <v>21</v>
      </c>
      <c r="C68">
        <f>List3!H23</f>
        <v>23.05</v>
      </c>
      <c r="D68" t="s">
        <v>29</v>
      </c>
    </row>
    <row r="69" spans="1:7" ht="28.5">
      <c r="A69" s="5" t="s">
        <v>98</v>
      </c>
      <c r="B69" s="4" t="s">
        <v>97</v>
      </c>
      <c r="C69">
        <f>List3!H17</f>
        <v>35.28</v>
      </c>
      <c r="D69" t="s">
        <v>8</v>
      </c>
      <c r="G69" s="62"/>
    </row>
    <row r="70" spans="1:4" ht="28.5">
      <c r="A70" s="5" t="s">
        <v>104</v>
      </c>
      <c r="B70" s="4" t="s">
        <v>99</v>
      </c>
      <c r="C70" s="59">
        <f>List3!H17</f>
        <v>35.28</v>
      </c>
      <c r="D70" t="s">
        <v>8</v>
      </c>
    </row>
    <row r="71" spans="1:4" ht="14.25">
      <c r="A71" s="5" t="s">
        <v>105</v>
      </c>
      <c r="B71" s="4" t="s">
        <v>100</v>
      </c>
      <c r="C71">
        <f>List3!H5</f>
        <v>116.27</v>
      </c>
      <c r="D71" t="s">
        <v>8</v>
      </c>
    </row>
    <row r="72" spans="1:4" ht="14.25">
      <c r="A72" s="5" t="s">
        <v>106</v>
      </c>
      <c r="B72" s="4" t="s">
        <v>101</v>
      </c>
      <c r="C72">
        <f>List3!H5</f>
        <v>116.27</v>
      </c>
      <c r="D72" t="s">
        <v>8</v>
      </c>
    </row>
    <row r="73" spans="1:4" ht="28.5">
      <c r="A73" s="5" t="s">
        <v>107</v>
      </c>
      <c r="B73" s="4" t="s">
        <v>103</v>
      </c>
      <c r="C73">
        <f>List3!H24</f>
        <v>122.14999999999998</v>
      </c>
      <c r="D73" t="s">
        <v>29</v>
      </c>
    </row>
    <row r="74" spans="1:4" ht="14.25">
      <c r="A74" s="5" t="s">
        <v>108</v>
      </c>
      <c r="B74" s="4" t="s">
        <v>102</v>
      </c>
      <c r="C74">
        <f>List3!H24</f>
        <v>122.14999999999998</v>
      </c>
      <c r="D74" t="s">
        <v>29</v>
      </c>
    </row>
    <row r="75" spans="1:7" ht="28.5">
      <c r="A75" s="5">
        <v>43</v>
      </c>
      <c r="B75" s="4" t="s">
        <v>94</v>
      </c>
      <c r="C75" s="63">
        <f>List3!H19</f>
        <v>25.200000000000003</v>
      </c>
      <c r="D75" t="s">
        <v>8</v>
      </c>
      <c r="G75" s="62"/>
    </row>
    <row r="76" spans="1:4" ht="14.25">
      <c r="A76" s="5">
        <v>44</v>
      </c>
      <c r="B76" s="4" t="s">
        <v>109</v>
      </c>
      <c r="C76">
        <f>List3!H34</f>
        <v>26.849999999999998</v>
      </c>
      <c r="D76" t="s">
        <v>29</v>
      </c>
    </row>
    <row r="78" ht="14.25">
      <c r="B78" s="6"/>
    </row>
    <row r="79" ht="14.25">
      <c r="C79" s="59"/>
    </row>
  </sheetData>
  <sheetProtection/>
  <mergeCells count="5">
    <mergeCell ref="B10:G10"/>
    <mergeCell ref="B24:G24"/>
    <mergeCell ref="B39:G39"/>
    <mergeCell ref="B51:G51"/>
    <mergeCell ref="B61:G6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8"/>
  <sheetViews>
    <sheetView zoomScalePageLayoutView="0" workbookViewId="0" topLeftCell="A19">
      <selection activeCell="B42" sqref="B42"/>
    </sheetView>
  </sheetViews>
  <sheetFormatPr defaultColWidth="9.140625" defaultRowHeight="15"/>
  <cols>
    <col min="4" max="4" width="12.28125" style="0" customWidth="1"/>
  </cols>
  <sheetData>
    <row r="1" ht="15" thickBot="1"/>
    <row r="2" spans="1:8" ht="14.25">
      <c r="A2" s="14" t="s">
        <v>59</v>
      </c>
      <c r="B2" s="15"/>
      <c r="C2" s="16"/>
      <c r="D2" s="16"/>
      <c r="E2" s="16"/>
      <c r="F2" s="17"/>
      <c r="G2" s="17"/>
      <c r="H2" s="18"/>
    </row>
    <row r="3" spans="1:13" ht="14.25">
      <c r="A3" s="19" t="s">
        <v>52</v>
      </c>
      <c r="B3" s="53"/>
      <c r="C3" s="54"/>
      <c r="D3" s="54"/>
      <c r="E3" s="54"/>
      <c r="F3" s="55"/>
      <c r="G3" s="22" t="s">
        <v>8</v>
      </c>
      <c r="H3" s="23">
        <f>5.8*4.6-1.6*1.65</f>
        <v>24.039999999999996</v>
      </c>
      <c r="K3" s="33"/>
      <c r="L3" s="33"/>
      <c r="M3" s="33"/>
    </row>
    <row r="4" spans="1:13" ht="14.25">
      <c r="A4" s="19" t="s">
        <v>37</v>
      </c>
      <c r="B4" s="20"/>
      <c r="C4" s="20"/>
      <c r="D4" s="20"/>
      <c r="E4" s="20"/>
      <c r="F4" s="21"/>
      <c r="G4" s="22" t="s">
        <v>8</v>
      </c>
      <c r="H4" s="23">
        <f>5.8*1.1+1.2*1.05+2*1.65*2.3+1.15*1.2</f>
        <v>16.61</v>
      </c>
      <c r="K4" s="33"/>
      <c r="L4" s="33"/>
      <c r="M4" s="33"/>
    </row>
    <row r="5" spans="1:13" ht="14.25">
      <c r="A5" s="19" t="s">
        <v>51</v>
      </c>
      <c r="B5" s="20"/>
      <c r="C5" s="20"/>
      <c r="D5" s="20"/>
      <c r="E5" s="20"/>
      <c r="F5" s="21"/>
      <c r="G5" s="22" t="s">
        <v>8</v>
      </c>
      <c r="H5" s="23">
        <f>7*H4</f>
        <v>116.27</v>
      </c>
      <c r="K5" s="33"/>
      <c r="L5" s="33"/>
      <c r="M5" s="33"/>
    </row>
    <row r="6" spans="1:13" ht="14.25">
      <c r="A6" s="19" t="s">
        <v>53</v>
      </c>
      <c r="B6" s="20"/>
      <c r="C6" s="20"/>
      <c r="D6" s="20"/>
      <c r="E6" s="20"/>
      <c r="F6" s="21"/>
      <c r="G6" s="22" t="s">
        <v>8</v>
      </c>
      <c r="H6" s="23">
        <f>H5+H3</f>
        <v>140.31</v>
      </c>
      <c r="K6" s="33"/>
      <c r="L6" s="33"/>
      <c r="M6" s="33"/>
    </row>
    <row r="7" spans="1:13" ht="14.25">
      <c r="A7" s="19" t="s">
        <v>2</v>
      </c>
      <c r="B7" s="1"/>
      <c r="C7" s="1"/>
      <c r="D7" s="1"/>
      <c r="E7" s="1"/>
      <c r="F7" s="2"/>
      <c r="G7" s="57" t="s">
        <v>8</v>
      </c>
      <c r="H7" s="58">
        <f>2*4.7</f>
        <v>9.4</v>
      </c>
      <c r="K7" s="33"/>
      <c r="L7" s="33"/>
      <c r="M7" s="33"/>
    </row>
    <row r="8" spans="1:13" ht="14.25">
      <c r="A8" s="19" t="s">
        <v>0</v>
      </c>
      <c r="B8" s="1"/>
      <c r="C8" s="1"/>
      <c r="D8" s="1"/>
      <c r="E8" s="1"/>
      <c r="F8" s="2"/>
      <c r="G8" s="57" t="s">
        <v>8</v>
      </c>
      <c r="H8" s="58">
        <f>4.7*1.85</f>
        <v>8.695</v>
      </c>
      <c r="K8" s="33"/>
      <c r="L8" s="33"/>
      <c r="M8" s="33"/>
    </row>
    <row r="9" spans="1:13" ht="14.25">
      <c r="A9" s="19" t="s">
        <v>1</v>
      </c>
      <c r="B9" s="1"/>
      <c r="C9" s="1"/>
      <c r="D9" s="1"/>
      <c r="E9" s="1"/>
      <c r="F9" s="2"/>
      <c r="G9" s="57" t="s">
        <v>8</v>
      </c>
      <c r="H9" s="58">
        <f>2*4.7*0.9+1.15*3.1</f>
        <v>12.025</v>
      </c>
      <c r="K9" s="33"/>
      <c r="L9" s="33"/>
      <c r="M9" s="33"/>
    </row>
    <row r="10" spans="1:13" ht="14.25">
      <c r="A10" s="19" t="s">
        <v>60</v>
      </c>
      <c r="B10" s="1"/>
      <c r="C10" s="1"/>
      <c r="D10" s="1"/>
      <c r="E10" s="1"/>
      <c r="F10" s="2"/>
      <c r="G10" s="57" t="s">
        <v>8</v>
      </c>
      <c r="H10" s="58">
        <f>3*1.2*6</f>
        <v>21.599999999999998</v>
      </c>
      <c r="K10" s="33"/>
      <c r="L10" s="33"/>
      <c r="M10" s="33"/>
    </row>
    <row r="11" spans="1:13" ht="14.25">
      <c r="A11" s="19"/>
      <c r="B11" s="1"/>
      <c r="C11" s="1"/>
      <c r="D11" s="1"/>
      <c r="E11" s="1"/>
      <c r="F11" s="2"/>
      <c r="G11" s="57"/>
      <c r="H11" s="58"/>
      <c r="K11" s="33"/>
      <c r="L11" s="33"/>
      <c r="M11" s="33"/>
    </row>
    <row r="12" spans="1:13" ht="14.25">
      <c r="A12" s="19"/>
      <c r="B12" s="1"/>
      <c r="C12" s="1"/>
      <c r="D12" s="1"/>
      <c r="E12" s="1"/>
      <c r="F12" s="2"/>
      <c r="G12" s="57"/>
      <c r="H12" s="58"/>
      <c r="K12" s="33"/>
      <c r="L12" s="33"/>
      <c r="M12" s="33"/>
    </row>
    <row r="13" spans="1:13" ht="15" thickBot="1">
      <c r="A13" s="24"/>
      <c r="B13" s="25"/>
      <c r="C13" s="25"/>
      <c r="D13" s="25"/>
      <c r="E13" s="25"/>
      <c r="F13" s="26"/>
      <c r="G13" s="27"/>
      <c r="H13" s="28"/>
      <c r="K13" s="33"/>
      <c r="L13" s="33"/>
      <c r="M13" s="33"/>
    </row>
    <row r="14" ht="15" thickBot="1">
      <c r="G14" s="29"/>
    </row>
    <row r="15" spans="1:8" ht="14.25">
      <c r="A15" s="14" t="s">
        <v>38</v>
      </c>
      <c r="B15" s="45"/>
      <c r="C15" s="45"/>
      <c r="D15" s="45"/>
      <c r="E15" s="45"/>
      <c r="F15" s="46"/>
      <c r="G15" s="30"/>
      <c r="H15" s="48"/>
    </row>
    <row r="16" spans="1:8" ht="14.25">
      <c r="A16" s="19"/>
      <c r="B16" s="31" t="s">
        <v>39</v>
      </c>
      <c r="C16" s="31"/>
      <c r="D16" s="31"/>
      <c r="E16" s="31"/>
      <c r="F16" s="21"/>
      <c r="G16" s="66"/>
      <c r="H16" s="32"/>
    </row>
    <row r="17" spans="1:8" ht="14.25">
      <c r="A17" s="19" t="s">
        <v>40</v>
      </c>
      <c r="B17" s="31"/>
      <c r="C17" s="31" t="s">
        <v>54</v>
      </c>
      <c r="D17" s="31"/>
      <c r="E17" s="31">
        <f>14*7</f>
        <v>98</v>
      </c>
      <c r="F17" s="21" t="s">
        <v>41</v>
      </c>
      <c r="G17" s="36" t="s">
        <v>8</v>
      </c>
      <c r="H17" s="37">
        <f>0.3*1.2*7*14</f>
        <v>35.28</v>
      </c>
    </row>
    <row r="18" spans="1:8" ht="14.25">
      <c r="A18" s="19" t="s">
        <v>42</v>
      </c>
      <c r="B18" s="31"/>
      <c r="C18" s="31" t="s">
        <v>55</v>
      </c>
      <c r="D18" s="31"/>
      <c r="E18" s="31">
        <f>15*7</f>
        <v>105</v>
      </c>
      <c r="F18" s="21" t="s">
        <v>56</v>
      </c>
      <c r="G18" s="36" t="s">
        <v>29</v>
      </c>
      <c r="H18" s="37">
        <f>1.2*15*7</f>
        <v>126</v>
      </c>
    </row>
    <row r="19" spans="1:8" s="59" customFormat="1" ht="15" thickBot="1">
      <c r="A19" s="24" t="s">
        <v>90</v>
      </c>
      <c r="B19" s="25"/>
      <c r="C19" s="25" t="s">
        <v>92</v>
      </c>
      <c r="D19" s="25"/>
      <c r="E19" s="25">
        <f>15*7</f>
        <v>105</v>
      </c>
      <c r="F19" s="26" t="s">
        <v>91</v>
      </c>
      <c r="G19" s="40" t="s">
        <v>8</v>
      </c>
      <c r="H19" s="41">
        <f>1.2*15*7*0.2</f>
        <v>25.200000000000003</v>
      </c>
    </row>
    <row r="21" spans="1:7" ht="15" thickBot="1">
      <c r="A21" s="33"/>
      <c r="B21" s="33"/>
      <c r="C21" s="33"/>
      <c r="D21" s="33"/>
      <c r="E21" s="33"/>
      <c r="F21" s="33"/>
      <c r="G21" s="29"/>
    </row>
    <row r="22" spans="1:13" ht="14.25">
      <c r="A22" s="14" t="s">
        <v>43</v>
      </c>
      <c r="B22" s="16"/>
      <c r="C22" s="16"/>
      <c r="D22" s="16"/>
      <c r="E22" s="16"/>
      <c r="F22" s="17"/>
      <c r="G22" s="30"/>
      <c r="H22" s="18"/>
      <c r="K22" s="33"/>
      <c r="L22" s="33"/>
      <c r="M22" s="33"/>
    </row>
    <row r="23" spans="1:13" ht="14.25">
      <c r="A23" s="34" t="s">
        <v>58</v>
      </c>
      <c r="B23" s="35"/>
      <c r="C23" s="35" t="s">
        <v>52</v>
      </c>
      <c r="D23" s="35"/>
      <c r="E23" s="35"/>
      <c r="F23" s="35"/>
      <c r="G23" s="36" t="s">
        <v>29</v>
      </c>
      <c r="H23" s="37">
        <f>5.8-0.9+4.6-0.9-0.9+5.8-0.65+4.6-0.9+2*1.65+1.6+1.2+0.4</f>
        <v>23.05</v>
      </c>
      <c r="K23" s="33"/>
      <c r="L23" s="56"/>
      <c r="M23" s="33"/>
    </row>
    <row r="24" spans="1:13" ht="14.25">
      <c r="A24" s="34"/>
      <c r="B24" s="35"/>
      <c r="C24" s="35" t="s">
        <v>51</v>
      </c>
      <c r="D24" s="35"/>
      <c r="E24" s="35"/>
      <c r="F24" s="35"/>
      <c r="G24" s="36" t="s">
        <v>29</v>
      </c>
      <c r="H24" s="37">
        <f>(0.2+1.65+4.6-0.9-0.9+5.8+4.6-0.9-0.9+1.6-0.65+2.3-0.7+0.45+1.2)*7</f>
        <v>122.14999999999998</v>
      </c>
      <c r="K24" s="33"/>
      <c r="L24" s="33"/>
      <c r="M24" s="33"/>
    </row>
    <row r="25" spans="1:13" ht="14.25">
      <c r="A25" s="34"/>
      <c r="B25" s="35"/>
      <c r="C25" s="35" t="s">
        <v>53</v>
      </c>
      <c r="D25" s="35"/>
      <c r="E25" s="35"/>
      <c r="F25" s="35"/>
      <c r="G25" s="36" t="s">
        <v>29</v>
      </c>
      <c r="H25" s="37">
        <f>H24+H23</f>
        <v>145.2</v>
      </c>
      <c r="K25" s="33"/>
      <c r="L25" s="33"/>
      <c r="M25" s="33"/>
    </row>
    <row r="26" spans="1:8" ht="14.25">
      <c r="A26" s="34"/>
      <c r="B26" s="35"/>
      <c r="C26" s="35" t="s">
        <v>2</v>
      </c>
      <c r="D26" s="35"/>
      <c r="E26" s="35"/>
      <c r="F26" s="35"/>
      <c r="G26" s="36" t="s">
        <v>29</v>
      </c>
      <c r="H26" s="37">
        <f>2+4.7+2-0.8</f>
        <v>7.8999999999999995</v>
      </c>
    </row>
    <row r="27" spans="1:8" ht="14.25">
      <c r="A27" s="34"/>
      <c r="B27" s="35"/>
      <c r="C27" s="35" t="s">
        <v>0</v>
      </c>
      <c r="D27" s="35"/>
      <c r="E27" s="35"/>
      <c r="F27" s="35"/>
      <c r="G27" s="36" t="s">
        <v>29</v>
      </c>
      <c r="H27" s="37">
        <f>4.7-0.8+1.85-0.9+4.7-0.9+1.85-1.1</f>
        <v>9.4</v>
      </c>
    </row>
    <row r="28" spans="1:8" ht="14.25">
      <c r="A28" s="34"/>
      <c r="B28" s="35"/>
      <c r="C28" s="35" t="s">
        <v>1</v>
      </c>
      <c r="D28" s="35"/>
      <c r="E28" s="35"/>
      <c r="F28" s="35"/>
      <c r="G28" s="36" t="s">
        <v>29</v>
      </c>
      <c r="H28" s="37">
        <f>2*(4.9+4.7)+2*3.55-17*0.7-0.9</f>
        <v>13.500000000000005</v>
      </c>
    </row>
    <row r="29" spans="1:8" ht="14.25">
      <c r="A29" s="34"/>
      <c r="B29" s="35"/>
      <c r="C29" s="35" t="s">
        <v>60</v>
      </c>
      <c r="D29" s="35"/>
      <c r="E29" s="35"/>
      <c r="F29" s="35"/>
      <c r="G29" s="36" t="s">
        <v>29</v>
      </c>
      <c r="H29" s="37">
        <f>3*(1.2+6+1.2)-2*1.1</f>
        <v>23.000000000000004</v>
      </c>
    </row>
    <row r="30" spans="1:8" ht="14.25">
      <c r="A30" s="34"/>
      <c r="B30" s="35"/>
      <c r="C30" s="35"/>
      <c r="D30" s="35"/>
      <c r="E30" s="35"/>
      <c r="F30" s="35"/>
      <c r="G30" s="36"/>
      <c r="H30" s="37"/>
    </row>
    <row r="31" spans="1:8" ht="14.25">
      <c r="A31" s="34"/>
      <c r="B31" s="35"/>
      <c r="C31" s="35"/>
      <c r="D31" s="35"/>
      <c r="E31" s="35"/>
      <c r="F31" s="35"/>
      <c r="G31" s="36"/>
      <c r="H31" s="37"/>
    </row>
    <row r="32" spans="1:8" ht="14.25">
      <c r="A32" s="34"/>
      <c r="B32" s="35"/>
      <c r="C32" s="35"/>
      <c r="D32" s="35"/>
      <c r="E32" s="35"/>
      <c r="F32" s="35"/>
      <c r="G32" s="36"/>
      <c r="H32" s="37"/>
    </row>
    <row r="33" spans="1:8" ht="14.25">
      <c r="A33" s="34" t="s">
        <v>44</v>
      </c>
      <c r="B33" s="35"/>
      <c r="C33" s="35"/>
      <c r="D33" s="35"/>
      <c r="E33" s="35"/>
      <c r="F33" s="35"/>
      <c r="G33" s="36"/>
      <c r="H33" s="37"/>
    </row>
    <row r="34" spans="1:8" ht="14.25">
      <c r="A34" s="34"/>
      <c r="B34" s="35"/>
      <c r="C34" s="35"/>
      <c r="D34" s="35" t="s">
        <v>61</v>
      </c>
      <c r="E34" s="35"/>
      <c r="F34" s="35"/>
      <c r="G34" s="36" t="s">
        <v>29</v>
      </c>
      <c r="H34" s="37">
        <f>3.6*7+1.2+0.45</f>
        <v>26.849999999999998</v>
      </c>
    </row>
    <row r="35" spans="1:8" ht="14.25">
      <c r="A35" s="34"/>
      <c r="B35" s="35"/>
      <c r="C35" s="35"/>
      <c r="D35" s="35"/>
      <c r="E35" s="35"/>
      <c r="F35" s="35"/>
      <c r="G35" s="36"/>
      <c r="H35" s="37"/>
    </row>
    <row r="36" spans="1:8" ht="14.25">
      <c r="A36" s="34" t="s">
        <v>62</v>
      </c>
      <c r="B36" s="35" t="s">
        <v>52</v>
      </c>
      <c r="C36" s="35"/>
      <c r="D36" s="35"/>
      <c r="E36" s="35"/>
      <c r="F36" s="35"/>
      <c r="G36" s="22" t="s">
        <v>8</v>
      </c>
      <c r="H36" s="37">
        <f>H3+4.41*1.2+2*4.6*(2.55-1.3)-3*0.9*(2-1.3)+(5.8-0.65)*(2.55-1.3)+5.8*(2.55-1.3)-0.9*(2-1.3)+(2*1.65+1.6+0.4)*(2.55-1.3)</f>
        <v>58.62449999999999</v>
      </c>
    </row>
    <row r="37" spans="1:8" ht="14.25">
      <c r="A37" s="34"/>
      <c r="B37" s="35" t="s">
        <v>37</v>
      </c>
      <c r="C37" s="35"/>
      <c r="D37" s="35"/>
      <c r="E37" s="35"/>
      <c r="F37" s="35"/>
      <c r="G37" s="22" t="s">
        <v>8</v>
      </c>
      <c r="H37" s="37">
        <f>H4+5.8*(2.55-1.3)+2*4.6*(2.55-1.3)-4*0.9*(2-1.3)+4.41*1.2+(5.8+0.2+0.9+2.3)*(2.55-1.3)-2*0.7*(2-1.3)</f>
        <v>48.651999999999994</v>
      </c>
    </row>
    <row r="38" spans="1:8" ht="14.25">
      <c r="A38" s="34"/>
      <c r="B38" s="35" t="s">
        <v>64</v>
      </c>
      <c r="C38" s="35"/>
      <c r="D38" s="35"/>
      <c r="E38" s="35"/>
      <c r="F38" s="35"/>
      <c r="G38" s="22" t="s">
        <v>8</v>
      </c>
      <c r="H38" s="37">
        <f>H37-4.41*1.2+2*(2.3+1.6)*0.5</f>
        <v>47.25999999999999</v>
      </c>
    </row>
    <row r="39" spans="1:8" ht="14.25">
      <c r="A39" s="34"/>
      <c r="B39" s="35" t="s">
        <v>65</v>
      </c>
      <c r="C39" s="35"/>
      <c r="D39" s="35"/>
      <c r="E39" s="35"/>
      <c r="F39" s="35"/>
      <c r="G39" s="22" t="s">
        <v>8</v>
      </c>
      <c r="H39" s="37">
        <f>5.8*(2.55+2.3)+1.2*2.43*2</f>
        <v>33.961999999999996</v>
      </c>
    </row>
    <row r="40" spans="1:8" ht="14.25">
      <c r="A40" s="34"/>
      <c r="B40" s="35" t="s">
        <v>114</v>
      </c>
      <c r="C40" s="35"/>
      <c r="D40" s="35"/>
      <c r="E40" s="35"/>
      <c r="F40" s="35"/>
      <c r="G40" s="22" t="s">
        <v>8</v>
      </c>
      <c r="H40" s="37">
        <f>6*H37+H38+H39</f>
        <v>373.13399999999996</v>
      </c>
    </row>
    <row r="41" spans="1:8" ht="14.25">
      <c r="A41" s="34"/>
      <c r="B41" s="35" t="s">
        <v>115</v>
      </c>
      <c r="C41" s="35"/>
      <c r="D41" s="35"/>
      <c r="E41" s="35"/>
      <c r="F41" s="35"/>
      <c r="G41" s="22" t="s">
        <v>8</v>
      </c>
      <c r="H41" s="37">
        <f>H36+H40</f>
        <v>431.75849999999997</v>
      </c>
    </row>
    <row r="42" spans="1:8" ht="14.25">
      <c r="A42" s="34"/>
      <c r="B42" s="35" t="s">
        <v>2</v>
      </c>
      <c r="C42" s="35"/>
      <c r="D42" s="35"/>
      <c r="E42" s="35"/>
      <c r="F42" s="35"/>
      <c r="G42" s="22" t="s">
        <v>8</v>
      </c>
      <c r="H42" s="37">
        <f>4.7*3.9+2*4.7*2.55-0.8*2+2*3.9*2.55-2*0.5*0.75</f>
        <v>59.83999999999999</v>
      </c>
    </row>
    <row r="43" spans="1:8" ht="14.25">
      <c r="A43" s="34"/>
      <c r="B43" s="35" t="s">
        <v>0</v>
      </c>
      <c r="C43" s="35"/>
      <c r="D43" s="35"/>
      <c r="E43" s="35"/>
      <c r="F43" s="35"/>
      <c r="G43" s="22" t="s">
        <v>8</v>
      </c>
      <c r="H43" s="37">
        <f>2*2.55*4.7+4.7*1.85+2*1.85*2.55-3*0.8*2-1.15*2.4-3.7-1.3*List3!H27+1.7</f>
        <v>20.319999999999997</v>
      </c>
    </row>
    <row r="44" spans="1:8" ht="14.25">
      <c r="A44" s="34"/>
      <c r="B44" s="35" t="s">
        <v>1</v>
      </c>
      <c r="C44" s="35"/>
      <c r="D44" s="35"/>
      <c r="E44" s="35"/>
      <c r="F44" s="35"/>
      <c r="G44" s="22" t="s">
        <v>8</v>
      </c>
      <c r="H44" s="37">
        <f>2*2.55*(4.9+4.7)+2*3.55*2.55-17*0.7*2-0.9*2-2*0.5*0.75+H9</f>
        <v>52.74</v>
      </c>
    </row>
    <row r="45" spans="1:8" ht="14.25">
      <c r="A45" s="34"/>
      <c r="B45" s="35" t="s">
        <v>60</v>
      </c>
      <c r="C45" s="35"/>
      <c r="D45" s="35"/>
      <c r="E45" s="35"/>
      <c r="F45" s="35"/>
      <c r="G45" s="22" t="s">
        <v>8</v>
      </c>
      <c r="H45" s="37">
        <f>1.2*6*3+1.2*2.6*6+2.6*6*3-(6*(0.5*0.75))-(2*(1.15*2.4))</f>
        <v>79.35000000000001</v>
      </c>
    </row>
    <row r="46" spans="1:8" ht="14.25">
      <c r="A46" s="34"/>
      <c r="B46" s="35"/>
      <c r="C46" s="35"/>
      <c r="D46" s="35"/>
      <c r="E46" s="35"/>
      <c r="F46" s="35"/>
      <c r="G46" s="36"/>
      <c r="H46" s="37"/>
    </row>
    <row r="47" spans="1:8" ht="14.25">
      <c r="A47" s="34"/>
      <c r="B47" s="35"/>
      <c r="C47" s="35"/>
      <c r="D47" s="35"/>
      <c r="E47" s="35"/>
      <c r="F47" s="35"/>
      <c r="G47" s="36"/>
      <c r="H47" s="37"/>
    </row>
    <row r="48" spans="1:8" ht="14.25">
      <c r="A48" s="34"/>
      <c r="B48" s="35"/>
      <c r="C48" s="35"/>
      <c r="D48" s="35"/>
      <c r="E48" s="35"/>
      <c r="F48" s="35"/>
      <c r="G48" s="36"/>
      <c r="H48" s="37"/>
    </row>
    <row r="49" spans="1:8" ht="14.25">
      <c r="A49" s="34"/>
      <c r="B49" s="35"/>
      <c r="C49" s="35"/>
      <c r="D49" s="35"/>
      <c r="E49" s="35"/>
      <c r="F49" s="35"/>
      <c r="G49" s="36"/>
      <c r="H49" s="37"/>
    </row>
    <row r="50" spans="1:8" ht="15" thickBot="1">
      <c r="A50" s="38"/>
      <c r="B50" s="39"/>
      <c r="C50" s="39"/>
      <c r="D50" s="39"/>
      <c r="E50" s="39"/>
      <c r="F50" s="39"/>
      <c r="G50" s="40"/>
      <c r="H50" s="41"/>
    </row>
    <row r="51" ht="14.25">
      <c r="G51" s="29"/>
    </row>
    <row r="52" spans="1:2" ht="15" thickBot="1">
      <c r="A52" s="42"/>
      <c r="B52" s="42"/>
    </row>
    <row r="53" spans="1:8" ht="14.25">
      <c r="A53" s="43" t="s">
        <v>45</v>
      </c>
      <c r="B53" s="44"/>
      <c r="C53" s="45"/>
      <c r="D53" s="45"/>
      <c r="E53" s="45"/>
      <c r="F53" s="46"/>
      <c r="G53" s="47"/>
      <c r="H53" s="48"/>
    </row>
    <row r="54" spans="1:8" ht="14.25">
      <c r="A54" s="49" t="s">
        <v>46</v>
      </c>
      <c r="B54" s="50"/>
      <c r="C54" s="50"/>
      <c r="D54" s="50"/>
      <c r="E54" s="50"/>
      <c r="F54" s="50"/>
      <c r="G54" s="22" t="s">
        <v>8</v>
      </c>
      <c r="H54" s="23">
        <f>H4+H5+H6+H13+H17</f>
        <v>308.47</v>
      </c>
    </row>
    <row r="55" spans="1:8" ht="14.25">
      <c r="A55" s="49"/>
      <c r="B55" s="50" t="s">
        <v>47</v>
      </c>
      <c r="C55" s="50"/>
      <c r="D55" s="50"/>
      <c r="E55" s="50"/>
      <c r="F55" s="50"/>
      <c r="G55" s="22" t="s">
        <v>8</v>
      </c>
      <c r="H55" s="23">
        <f>H54-H56</f>
        <v>273.19000000000005</v>
      </c>
    </row>
    <row r="56" spans="1:8" ht="14.25">
      <c r="A56" s="49"/>
      <c r="B56" s="50" t="s">
        <v>48</v>
      </c>
      <c r="C56" s="50"/>
      <c r="D56" s="50"/>
      <c r="E56" s="50"/>
      <c r="F56" s="50"/>
      <c r="G56" s="22" t="s">
        <v>8</v>
      </c>
      <c r="H56" s="23">
        <f>H17</f>
        <v>35.28</v>
      </c>
    </row>
    <row r="57" spans="1:8" ht="14.25">
      <c r="A57" s="49" t="s">
        <v>49</v>
      </c>
      <c r="B57" s="50"/>
      <c r="C57" s="50"/>
      <c r="D57" s="50"/>
      <c r="E57" s="50"/>
      <c r="F57" s="50"/>
      <c r="G57" s="22" t="s">
        <v>29</v>
      </c>
      <c r="H57" s="23">
        <f>H18</f>
        <v>126</v>
      </c>
    </row>
    <row r="58" spans="1:8" ht="15" thickBot="1">
      <c r="A58" s="51" t="s">
        <v>50</v>
      </c>
      <c r="B58" s="52"/>
      <c r="C58" s="52"/>
      <c r="D58" s="52"/>
      <c r="E58" s="52"/>
      <c r="F58" s="52"/>
      <c r="G58" s="27" t="s">
        <v>29</v>
      </c>
      <c r="H58" s="28">
        <f>H23+H24+H50</f>
        <v>145.2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,-</dc:creator>
  <cp:keywords/>
  <dc:description/>
  <cp:lastModifiedBy>,-</cp:lastModifiedBy>
  <dcterms:created xsi:type="dcterms:W3CDTF">2019-03-09T23:01:16Z</dcterms:created>
  <dcterms:modified xsi:type="dcterms:W3CDTF">2019-03-24T23:08:00Z</dcterms:modified>
  <cp:category/>
  <cp:version/>
  <cp:contentType/>
  <cp:contentStatus/>
</cp:coreProperties>
</file>