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D:\Data\_Vyberove_konania\VK - rok 2023 OPRAVA PRECHODU PLYNOVODU GAJARY BÁDEN-PREPOJ DOLEČKY, CHRÁNIČKOU\"/>
    </mc:Choice>
  </mc:AlternateContent>
  <xr:revisionPtr revIDLastSave="0" documentId="8_{5916A4D1-3662-4DA1-AC86-298597DEB6C6}" xr6:coauthVersionLast="47" xr6:coauthVersionMax="47" xr10:uidLastSave="{00000000-0000-0000-0000-000000000000}"/>
  <bookViews>
    <workbookView xWindow="4200" yWindow="4200" windowWidth="21600" windowHeight="11385" xr2:uid="{00000000-000D-0000-FFFF-FFFF00000000}"/>
  </bookViews>
  <sheets>
    <sheet name="Rekapitulácia stavby" sheetId="1" r:id="rId1"/>
    <sheet name="23-009-04 - Oprava precho..." sheetId="2" r:id="rId2"/>
  </sheets>
  <definedNames>
    <definedName name="_xlnm._FilterDatabase" localSheetId="1" hidden="1">'23-009-04 - Oprava precho...'!$C$121:$K$179</definedName>
    <definedName name="_xlnm.Print_Titles" localSheetId="1">'23-009-04 - Oprava precho...'!$121:$121</definedName>
    <definedName name="_xlnm.Print_Titles" localSheetId="0">'Rekapitulácia stavby'!$92:$92</definedName>
    <definedName name="_xlnm.Print_Area" localSheetId="1">'23-009-04 - Oprava precho...'!$C$4:$J$76,'23-009-04 - Oprava precho...'!$C$82:$J$105,'23-009-04 - Oprava precho...'!$C$111:$J$179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95" i="1"/>
  <c r="J33" i="2"/>
  <c r="AX95" i="1"/>
  <c r="BI179" i="2"/>
  <c r="BH179" i="2"/>
  <c r="BG179" i="2"/>
  <c r="BE179" i="2"/>
  <c r="T179" i="2"/>
  <c r="T178" i="2"/>
  <c r="R179" i="2"/>
  <c r="R178" i="2"/>
  <c r="P179" i="2"/>
  <c r="P178" i="2" s="1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0" i="2"/>
  <c r="BH160" i="2"/>
  <c r="BG160" i="2"/>
  <c r="BE160" i="2"/>
  <c r="T160" i="2"/>
  <c r="T159" i="2"/>
  <c r="R160" i="2"/>
  <c r="R159" i="2" s="1"/>
  <c r="P160" i="2"/>
  <c r="P159" i="2"/>
  <c r="BI158" i="2"/>
  <c r="BH158" i="2"/>
  <c r="BG158" i="2"/>
  <c r="BE158" i="2"/>
  <c r="T158" i="2"/>
  <c r="T157" i="2" s="1"/>
  <c r="R158" i="2"/>
  <c r="R157" i="2" s="1"/>
  <c r="P158" i="2"/>
  <c r="P157" i="2" s="1"/>
  <c r="BI155" i="2"/>
  <c r="BH155" i="2"/>
  <c r="BG155" i="2"/>
  <c r="BE155" i="2"/>
  <c r="T155" i="2"/>
  <c r="R155" i="2"/>
  <c r="P155" i="2"/>
  <c r="BI153" i="2"/>
  <c r="BH153" i="2"/>
  <c r="BG153" i="2"/>
  <c r="BE153" i="2"/>
  <c r="T153" i="2"/>
  <c r="R153" i="2"/>
  <c r="P153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J118" i="2"/>
  <c r="F118" i="2"/>
  <c r="F116" i="2"/>
  <c r="E114" i="2"/>
  <c r="J89" i="2"/>
  <c r="F89" i="2"/>
  <c r="F87" i="2"/>
  <c r="E85" i="2"/>
  <c r="J22" i="2"/>
  <c r="E22" i="2"/>
  <c r="J90" i="2"/>
  <c r="J21" i="2"/>
  <c r="J16" i="2"/>
  <c r="E16" i="2"/>
  <c r="F90" i="2" s="1"/>
  <c r="J15" i="2"/>
  <c r="J10" i="2"/>
  <c r="J116" i="2" s="1"/>
  <c r="L90" i="1"/>
  <c r="AM90" i="1"/>
  <c r="AM89" i="1"/>
  <c r="L89" i="1"/>
  <c r="AM87" i="1"/>
  <c r="L87" i="1"/>
  <c r="L85" i="1"/>
  <c r="L84" i="1"/>
  <c r="J155" i="2"/>
  <c r="J141" i="2"/>
  <c r="BK164" i="2"/>
  <c r="BK133" i="2"/>
  <c r="F35" i="2"/>
  <c r="F33" i="2"/>
  <c r="J125" i="2"/>
  <c r="J176" i="2"/>
  <c r="J174" i="2"/>
  <c r="BK168" i="2"/>
  <c r="BK166" i="2"/>
  <c r="J153" i="2"/>
  <c r="BK143" i="2"/>
  <c r="BK132" i="2"/>
  <c r="J150" i="2"/>
  <c r="BK128" i="2"/>
  <c r="BK172" i="2"/>
  <c r="J137" i="2"/>
  <c r="BK127" i="2"/>
  <c r="J165" i="2"/>
  <c r="J160" i="2"/>
  <c r="J151" i="2"/>
  <c r="J143" i="2"/>
  <c r="J136" i="2"/>
  <c r="J133" i="2"/>
  <c r="BK177" i="2"/>
  <c r="J175" i="2"/>
  <c r="BK170" i="2"/>
  <c r="J167" i="2"/>
  <c r="J147" i="2"/>
  <c r="J138" i="2"/>
  <c r="J130" i="2"/>
  <c r="J173" i="2"/>
  <c r="BK138" i="2"/>
  <c r="BK134" i="2"/>
  <c r="AS94" i="1"/>
  <c r="J163" i="2"/>
  <c r="BK155" i="2"/>
  <c r="BK144" i="2"/>
  <c r="BK141" i="2"/>
  <c r="BK137" i="2"/>
  <c r="J134" i="2"/>
  <c r="J128" i="2"/>
  <c r="BK176" i="2"/>
  <c r="BK174" i="2"/>
  <c r="BK169" i="2"/>
  <c r="J168" i="2"/>
  <c r="J166" i="2"/>
  <c r="BK163" i="2"/>
  <c r="BK146" i="2"/>
  <c r="BK139" i="2"/>
  <c r="BK126" i="2"/>
  <c r="J170" i="2"/>
  <c r="J132" i="2"/>
  <c r="F34" i="2"/>
  <c r="BK171" i="2"/>
  <c r="BK136" i="2"/>
  <c r="BK179" i="2"/>
  <c r="BK160" i="2"/>
  <c r="J158" i="2"/>
  <c r="J146" i="2"/>
  <c r="BK140" i="2"/>
  <c r="J135" i="2"/>
  <c r="J129" i="2"/>
  <c r="J177" i="2"/>
  <c r="BK175" i="2"/>
  <c r="J171" i="2"/>
  <c r="J169" i="2"/>
  <c r="BK167" i="2"/>
  <c r="BK165" i="2"/>
  <c r="BK151" i="2"/>
  <c r="J144" i="2"/>
  <c r="J140" i="2"/>
  <c r="BK129" i="2"/>
  <c r="BK147" i="2"/>
  <c r="J126" i="2"/>
  <c r="J131" i="2"/>
  <c r="BK173" i="2"/>
  <c r="BK153" i="2"/>
  <c r="BK125" i="2"/>
  <c r="J31" i="2"/>
  <c r="J142" i="2"/>
  <c r="BK130" i="2"/>
  <c r="J164" i="2"/>
  <c r="BK158" i="2"/>
  <c r="BK150" i="2"/>
  <c r="BK142" i="2"/>
  <c r="J139" i="2"/>
  <c r="BK131" i="2"/>
  <c r="F31" i="2"/>
  <c r="J179" i="2"/>
  <c r="BK135" i="2"/>
  <c r="J127" i="2"/>
  <c r="J172" i="2"/>
  <c r="BK145" i="2" l="1"/>
  <c r="J145" i="2"/>
  <c r="J97" i="2" s="1"/>
  <c r="R149" i="2"/>
  <c r="R148" i="2" s="1"/>
  <c r="P124" i="2"/>
  <c r="P123" i="2" s="1"/>
  <c r="T149" i="2"/>
  <c r="T148" i="2"/>
  <c r="BK124" i="2"/>
  <c r="J124" i="2" s="1"/>
  <c r="J96" i="2" s="1"/>
  <c r="BK162" i="2"/>
  <c r="J162" i="2"/>
  <c r="J103" i="2" s="1"/>
  <c r="P145" i="2"/>
  <c r="P149" i="2"/>
  <c r="P148" i="2"/>
  <c r="R124" i="2"/>
  <c r="R123" i="2" s="1"/>
  <c r="R122" i="2" s="1"/>
  <c r="T145" i="2"/>
  <c r="P162" i="2"/>
  <c r="P161" i="2" s="1"/>
  <c r="R145" i="2"/>
  <c r="R162" i="2"/>
  <c r="R161" i="2" s="1"/>
  <c r="T124" i="2"/>
  <c r="T123" i="2" s="1"/>
  <c r="BK149" i="2"/>
  <c r="J149" i="2" s="1"/>
  <c r="J99" i="2" s="1"/>
  <c r="T162" i="2"/>
  <c r="T161" i="2" s="1"/>
  <c r="BK159" i="2"/>
  <c r="J159" i="2" s="1"/>
  <c r="J101" i="2" s="1"/>
  <c r="BK157" i="2"/>
  <c r="J157" i="2" s="1"/>
  <c r="J100" i="2" s="1"/>
  <c r="BK178" i="2"/>
  <c r="J178" i="2" s="1"/>
  <c r="J104" i="2" s="1"/>
  <c r="BF172" i="2"/>
  <c r="BF173" i="2"/>
  <c r="AZ95" i="1"/>
  <c r="BC95" i="1"/>
  <c r="J87" i="2"/>
  <c r="J119" i="2"/>
  <c r="BF125" i="2"/>
  <c r="BF129" i="2"/>
  <c r="BF130" i="2"/>
  <c r="BF131" i="2"/>
  <c r="BF140" i="2"/>
  <c r="BF143" i="2"/>
  <c r="BF150" i="2"/>
  <c r="BF153" i="2"/>
  <c r="BF155" i="2"/>
  <c r="BF169" i="2"/>
  <c r="BF170" i="2"/>
  <c r="BB95" i="1"/>
  <c r="BF132" i="2"/>
  <c r="BF137" i="2"/>
  <c r="BF139" i="2"/>
  <c r="BF141" i="2"/>
  <c r="BF144" i="2"/>
  <c r="BF165" i="2"/>
  <c r="BF166" i="2"/>
  <c r="BF167" i="2"/>
  <c r="BF168" i="2"/>
  <c r="BF174" i="2"/>
  <c r="BF175" i="2"/>
  <c r="BF176" i="2"/>
  <c r="BF177" i="2"/>
  <c r="BF179" i="2"/>
  <c r="AV95" i="1"/>
  <c r="F119" i="2"/>
  <c r="BF127" i="2"/>
  <c r="BF128" i="2"/>
  <c r="BF133" i="2"/>
  <c r="BF134" i="2"/>
  <c r="BF135" i="2"/>
  <c r="BF146" i="2"/>
  <c r="BF147" i="2"/>
  <c r="BF151" i="2"/>
  <c r="BF158" i="2"/>
  <c r="BF160" i="2"/>
  <c r="BF163" i="2"/>
  <c r="BF164" i="2"/>
  <c r="BF126" i="2"/>
  <c r="BF136" i="2"/>
  <c r="BF138" i="2"/>
  <c r="BF142" i="2"/>
  <c r="BF171" i="2"/>
  <c r="BD95" i="1"/>
  <c r="BB94" i="1"/>
  <c r="AX94" i="1"/>
  <c r="BC94" i="1"/>
  <c r="W32" i="1" s="1"/>
  <c r="AZ94" i="1"/>
  <c r="AV94" i="1"/>
  <c r="AK29" i="1" s="1"/>
  <c r="BD94" i="1"/>
  <c r="W33" i="1"/>
  <c r="T122" i="2" l="1"/>
  <c r="P122" i="2"/>
  <c r="AU95" i="1" s="1"/>
  <c r="AU94" i="1" s="1"/>
  <c r="BK148" i="2"/>
  <c r="J148" i="2" s="1"/>
  <c r="J98" i="2" s="1"/>
  <c r="BK123" i="2"/>
  <c r="J123" i="2"/>
  <c r="J95" i="2"/>
  <c r="BK161" i="2"/>
  <c r="J161" i="2" s="1"/>
  <c r="J102" i="2" s="1"/>
  <c r="AY94" i="1"/>
  <c r="W31" i="1"/>
  <c r="W29" i="1"/>
  <c r="J32" i="2"/>
  <c r="AW95" i="1" s="1"/>
  <c r="AT95" i="1" s="1"/>
  <c r="F32" i="2"/>
  <c r="BA95" i="1" s="1"/>
  <c r="BA94" i="1" s="1"/>
  <c r="AW94" i="1" s="1"/>
  <c r="AK30" i="1" s="1"/>
  <c r="BK122" i="2" l="1"/>
  <c r="J122" i="2" s="1"/>
  <c r="J94" i="2" s="1"/>
  <c r="W30" i="1"/>
  <c r="AT94" i="1"/>
  <c r="J28" i="2" l="1"/>
  <c r="AG95" i="1"/>
  <c r="AG94" i="1" s="1"/>
  <c r="AK26" i="1" s="1"/>
  <c r="J37" i="2" l="1"/>
  <c r="AN95" i="1"/>
  <c r="AK35" i="1"/>
  <c r="AN94" i="1"/>
</calcChain>
</file>

<file path=xl/sharedStrings.xml><?xml version="1.0" encoding="utf-8"?>
<sst xmlns="http://schemas.openxmlformats.org/spreadsheetml/2006/main" count="959" uniqueCount="315">
  <si>
    <t>Export Komplet</t>
  </si>
  <si>
    <t/>
  </si>
  <si>
    <t>2.0</t>
  </si>
  <si>
    <t>ZAMOK</t>
  </si>
  <si>
    <t>False</t>
  </si>
  <si>
    <t>{62f597c8-c216-4c90-88b3-037c8a7e6357}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</si>
  <si>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</si>
  <si>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</si>
  <si>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</si>
  <si>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</si>
  <si>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</si>
  <si>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</si>
  <si>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</si>
  <si>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23-009-04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</si>
  <si>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</si>
  <si>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</si>
  <si>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Oprava prechodu plynovodu GB-Dolečky, chráničkou</t>
  </si>
  <si>
    <t>JKSO:</t>
  </si>
  <si>
    <t>KS:</t>
  </si>
  <si>
    <t>Miesto:</t>
  </si>
  <si>
    <t xml:space="preserve"> </t>
  </si>
  <si>
    <t>Dátum:</t>
  </si>
  <si>
    <t>6. 4. 2023</t>
  </si>
  <si>
    <t>Objednávateľ:</t>
  </si>
  <si>
    <t>IČO:</t>
  </si>
  <si>
    <t>NAFTA a.s.</t>
  </si>
  <si>
    <t>IČ DPH:</t>
  </si>
  <si>
    <t>Zhotoviteľ:</t>
  </si>
  <si>
    <t>Vyplň údaj</t>
  </si>
  <si>
    <t>Projektant:</t>
  </si>
  <si>
    <t>Spracovateľ:</t>
  </si>
  <si>
    <t>True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</si>
  <si>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</si>
  <si>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</si>
  <si>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</si>
  <si>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</si>
  <si>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</si>
  <si>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</si>
  <si>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</si>
  <si>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</si>
  <si>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</si>
  <si>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</si>
  <si>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</si>
  <si>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</si>
  <si>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</si>
  <si>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</si>
  <si>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</si>
  <si>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</si>
  <si>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</si>
  <si>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</si>
  <si>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</si>
  <si>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</si>
  <si>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</si>
  <si>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</si>
  <si>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</si>
  <si>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</si>
  <si>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</si>
  <si>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</si>
  <si>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</si>
  <si>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</si>
  <si>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</si>
  <si>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</si>
  <si>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</si>
  <si>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</si>
  <si>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</si>
  <si>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</si>
  <si>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</si>
  <si>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</si>
  <si>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</si>
  <si>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</si>
  <si>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</si>
  <si>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</si>
  <si>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</si>
  <si>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</si>
  <si>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</si>
  <si>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</si>
  <si>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</si>
  <si>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</si>
  <si>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</si>
  <si>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</si>
  <si>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</si>
  <si>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</si>
  <si>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</si>
  <si>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</si>
  <si>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</si>
  <si>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</si>
  <si>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</si>
  <si>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</si>
  <si>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8 - Rúrové vedenie</t>
  </si>
  <si>
    <t>PSV - Práce a dodávky PSV</t>
  </si>
  <si>
    <t xml:space="preserve">    711 - Izolácie proti vode a vlhkosti</t>
  </si>
  <si>
    <t xml:space="preserve">    769 - Montáže vzduchotechnických zariadení</t>
  </si>
  <si>
    <t xml:space="preserve">    783 - Nátery</t>
  </si>
  <si>
    <t>M - Práce a dodávky M</t>
  </si>
  <si>
    <t xml:space="preserve">    23-M - Montáže potrubia</t>
  </si>
  <si>
    <t xml:space="preserve">    25-M - Povrchová úprava strojov a zariadení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</si>
  <si>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</si>
  <si>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</si>
  <si>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</si>
  <si>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</si>
  <si>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</si>
  <si>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</si>
  <si>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</si>
  <si>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</si>
  <si>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</si>
  <si>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</si>
  <si>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</si>
  <si>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</si>
  <si>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</si>
  <si>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</si>
  <si>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</si>
  <si>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</si>
  <si>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2</t>
  </si>
  <si>
    <t>K</t>
  </si>
  <si>
    <t>130001101.S</t>
  </si>
  <si>
    <t>Príplatok k cenám za sťaženie výkopu v blízkosti podzemného vedenia alebo výbušbnín - pre všetky triedy</t>
  </si>
  <si>
    <t>m3</t>
  </si>
  <si>
    <t>4</t>
  </si>
  <si>
    <t>-1021892399</t>
  </si>
  <si>
    <t>3</t>
  </si>
  <si>
    <t>M</t>
  </si>
  <si>
    <t>142150001500</t>
  </si>
  <si>
    <t>Rúra oceľová predizolovaná zosilnená DN 250, d 273,0 mm, hr. steny 16 mm, dĺ. 6 m, plášť HDPE, PIPECO</t>
  </si>
  <si>
    <t>m</t>
  </si>
  <si>
    <t>8</t>
  </si>
  <si>
    <t>-1724101077</t>
  </si>
  <si>
    <t>9</t>
  </si>
  <si>
    <t>142150000100.S</t>
  </si>
  <si>
    <t>Rúra oceľová predizolovaná štandardná DN 150, d 168,3 mm, hr. steny 10 mm, plášť HDPE</t>
  </si>
  <si>
    <t>-1137561222</t>
  </si>
  <si>
    <t>10</t>
  </si>
  <si>
    <t>903550</t>
  </si>
  <si>
    <t>Tesniaca manžeta rozmer 338x503mm,+ pásky</t>
  </si>
  <si>
    <t>ks</t>
  </si>
  <si>
    <t>1741989723</t>
  </si>
  <si>
    <t>11</t>
  </si>
  <si>
    <t>286130035300.S</t>
  </si>
  <si>
    <t>Rúra HDPE na vodu PE100 PN16 SDR11 500x45,4x12 m</t>
  </si>
  <si>
    <t>-91113667</t>
  </si>
  <si>
    <t>12</t>
  </si>
  <si>
    <t>900222</t>
  </si>
  <si>
    <t>Kĺzne objímky RACI výška segmentu 25mm vonkajší priemer rúry od-do 150 - 400mm</t>
  </si>
  <si>
    <t>-1882188874</t>
  </si>
  <si>
    <t>13</t>
  </si>
  <si>
    <t>900228</t>
  </si>
  <si>
    <t>Kĺzne objímky RACI výška segmentu 90mm vonkajší priemer rúry od-do 150 - 400mm,</t>
  </si>
  <si>
    <t>1607236132</t>
  </si>
  <si>
    <t>14</t>
  </si>
  <si>
    <t>286530217600.S</t>
  </si>
  <si>
    <t>Elektrotvarovka, elektrofúzne hrdlové odbočkové sedlo PE100 SDR11 PN16 DN 500/63 mm</t>
  </si>
  <si>
    <t>-1550258618</t>
  </si>
  <si>
    <t>15</t>
  </si>
  <si>
    <t>286530223000</t>
  </si>
  <si>
    <t>Elektrotvarovka, elektrofúzna objímka priama PE100 SDR11 PFA/PN16 Elofit EME DN 63, GAWAPLAST</t>
  </si>
  <si>
    <t>150116571</t>
  </si>
  <si>
    <t>16</t>
  </si>
  <si>
    <t>286220039000</t>
  </si>
  <si>
    <t>Prechod PE - mosadz pre elektrotvarovky, na vodu, plyn a kanalizáciu, vonkajší závit D 63 mm - 2"</t>
  </si>
  <si>
    <t>309179069</t>
  </si>
  <si>
    <t>17</t>
  </si>
  <si>
    <t>141110007100.S</t>
  </si>
  <si>
    <t>Rúra oceľová bezšvová hladká kruhová d 60,3 mm, hr. steny 2,9 mm, ozn. 11 353.0.</t>
  </si>
  <si>
    <t>-2146494252</t>
  </si>
  <si>
    <t>18</t>
  </si>
  <si>
    <t>B732BD</t>
  </si>
  <si>
    <t>Výstražná fólia 300 mm x 20 m žltá plyn DEN BRAVEN</t>
  </si>
  <si>
    <t>bal.</t>
  </si>
  <si>
    <t>-1091053372</t>
  </si>
  <si>
    <t>7</t>
  </si>
  <si>
    <t>142150001600</t>
  </si>
  <si>
    <t>Rúra oceľová predizolovaná B zosilnená DN 300, d 323,9 mm, hr. steny 18 mm, dĺ. 6 m, plášť HDPE, PIPECO</t>
  </si>
  <si>
    <t>-1671861278</t>
  </si>
  <si>
    <t>316170008400.S</t>
  </si>
  <si>
    <t>T-kus redukovaný varný DN 300/150, d 323,9 mm, hr. steny 18 mm, z čiernej uhlíkovej ocele</t>
  </si>
  <si>
    <t>-1065724337</t>
  </si>
  <si>
    <t>316190001100.S</t>
  </si>
  <si>
    <t>Ohyby rúrové hladké 90° r4 DN 250 PN100</t>
  </si>
  <si>
    <t>457221697</t>
  </si>
  <si>
    <t>5</t>
  </si>
  <si>
    <t>551310001400</t>
  </si>
  <si>
    <t>Izolačný spoj DN250 PN100</t>
  </si>
  <si>
    <t>1161259710</t>
  </si>
  <si>
    <t>6</t>
  </si>
  <si>
    <t>316170017700.S</t>
  </si>
  <si>
    <t>Redukcia varná DN 250/300, z čiernej uhlíkovej ocele</t>
  </si>
  <si>
    <t>-839974278</t>
  </si>
  <si>
    <t>131101101.S</t>
  </si>
  <si>
    <t>Výkop nezapaženej jamy v hornine 1-2, do 100 m3</t>
  </si>
  <si>
    <t>2140512962</t>
  </si>
  <si>
    <t>19</t>
  </si>
  <si>
    <t>133210009500.S</t>
  </si>
  <si>
    <t>Tyč oceľová plochá šxhr 200x15 mm, ozn. 11 523, podľa EN ISO S355J0</t>
  </si>
  <si>
    <t>t</t>
  </si>
  <si>
    <t>1582078036</t>
  </si>
  <si>
    <t>553510021100.S</t>
  </si>
  <si>
    <t>Koliesko pevné, výška 303mm, záťaž 400kg</t>
  </si>
  <si>
    <t>1776570666</t>
  </si>
  <si>
    <t>Rúrové vedenie</t>
  </si>
  <si>
    <t>37</t>
  </si>
  <si>
    <t>899912136.S</t>
  </si>
  <si>
    <t>Montáž kĺznej dištančnej objímky montovanej  na potrubie DN 350</t>
  </si>
  <si>
    <t>1472055665</t>
  </si>
  <si>
    <t>45</t>
  </si>
  <si>
    <t>283750002100.S</t>
  </si>
  <si>
    <t>Doska XPS 300 hr. 100 mm, zakladanie stavieb, podlahy, obrátené ploché strechy</t>
  </si>
  <si>
    <t>m2</t>
  </si>
  <si>
    <t>1505632375</t>
  </si>
  <si>
    <t>PSV</t>
  </si>
  <si>
    <t>Práce a dodávky PSV</t>
  </si>
  <si>
    <t>711</t>
  </si>
  <si>
    <t>Izolácie proti vode a vlhkosti</t>
  </si>
  <si>
    <t>23</t>
  </si>
  <si>
    <t>711531210.S</t>
  </si>
  <si>
    <t>Zhotovenie  izolácie potrubí</t>
  </si>
  <si>
    <t>-1812287539</t>
  </si>
  <si>
    <t>24</t>
  </si>
  <si>
    <t>841015</t>
  </si>
  <si>
    <t>SERVIWRAP R 30 A šírka 150mm dĺžka 15m, MIVA</t>
  </si>
  <si>
    <t>32</t>
  </si>
  <si>
    <t>-630559579</t>
  </si>
  <si>
    <t>VV</t>
  </si>
  <si>
    <t>8*1,14 'Prepočítané koeficientom množstva</t>
  </si>
  <si>
    <t>25</t>
  </si>
  <si>
    <t>841100</t>
  </si>
  <si>
    <t>SERVIWRAP PRIMER AB 1 l, MIVA</t>
  </si>
  <si>
    <t>-546219468</t>
  </si>
  <si>
    <t>2*1,14 'Prepočítané koeficientom množstva</t>
  </si>
  <si>
    <t>26</t>
  </si>
  <si>
    <t>581280000200.S</t>
  </si>
  <si>
    <t>Bentonit mletý Sabenil 450</t>
  </si>
  <si>
    <t>1859924982</t>
  </si>
  <si>
    <t>7*1,14 'Prepočítané koeficientom množstva</t>
  </si>
  <si>
    <t>769</t>
  </si>
  <si>
    <t>Montáže vzduchotechnických zariadení</t>
  </si>
  <si>
    <t>769021571.S</t>
  </si>
  <si>
    <t>Montáž pružnej manžety pre potrubie priemeru 500-630 mm</t>
  </si>
  <si>
    <t>-1761313466</t>
  </si>
  <si>
    <t>783</t>
  </si>
  <si>
    <t>Nátery</t>
  </si>
  <si>
    <t>22</t>
  </si>
  <si>
    <t>783271002.S</t>
  </si>
  <si>
    <t>Nátery kov.stav.doplnk.konštr. polyuretánové farby šedej jednonásobné 3x s emailovaním.- 140μm</t>
  </si>
  <si>
    <t>-1335337363</t>
  </si>
  <si>
    <t>Práce a dodávky M</t>
  </si>
  <si>
    <t>23-M</t>
  </si>
  <si>
    <t>Montáže potrubia</t>
  </si>
  <si>
    <t>31</t>
  </si>
  <si>
    <t>230025093.S</t>
  </si>
  <si>
    <t>Montáž rúrových dielov privarovacích, tr. 11-13 do 250 kg, Dxt 168,3x10 mm</t>
  </si>
  <si>
    <t>64</t>
  </si>
  <si>
    <t>666704488</t>
  </si>
  <si>
    <t>28</t>
  </si>
  <si>
    <t>230025114.S</t>
  </si>
  <si>
    <t>Montáž rúrových dielov privarovacích, tr. 11-13 do 250 kg, Dxt 273x16 mm</t>
  </si>
  <si>
    <t>-1750551114</t>
  </si>
  <si>
    <t>30</t>
  </si>
  <si>
    <t>230025125.S</t>
  </si>
  <si>
    <t>Montáž rúrových dielov privarovacích, tr. 11-13 do 250 kg, Dxt 324x18 mm</t>
  </si>
  <si>
    <t>1503216192</t>
  </si>
  <si>
    <t>27</t>
  </si>
  <si>
    <t>230026114.S</t>
  </si>
  <si>
    <t>Montáž rúrových dielov privarovacích, tr. 11-13 do 1000 kg, Dxt 273x16 mm</t>
  </si>
  <si>
    <t>-937379584</t>
  </si>
  <si>
    <t>29</t>
  </si>
  <si>
    <t>230026125.S</t>
  </si>
  <si>
    <t>Montáž rúrových dielov privarovacích, tr. 11-13 do 1000 kg, Dxt 324x18 mm</t>
  </si>
  <si>
    <t>-1703789697</t>
  </si>
  <si>
    <t>34</t>
  </si>
  <si>
    <t>230050031.S</t>
  </si>
  <si>
    <t>Montáž doplnkových konštrukcií - z profilov. materiálov</t>
  </si>
  <si>
    <t>kg</t>
  </si>
  <si>
    <t>-1405838873</t>
  </si>
  <si>
    <t>40</t>
  </si>
  <si>
    <t>230160271.S</t>
  </si>
  <si>
    <t>Skúšanie austenitických materiálov kapilárnou metódou čierno-bielou DN 14 - 60</t>
  </si>
  <si>
    <t>-288212522</t>
  </si>
  <si>
    <t>39</t>
  </si>
  <si>
    <t>230161019.S</t>
  </si>
  <si>
    <t>Prežiarenie zvarov Iridiom 192, film D7, cez 2 steny, rúrka D=245-324 mm, t=16-28 mm; 4 expoz.</t>
  </si>
  <si>
    <t>-188149856</t>
  </si>
  <si>
    <t>33</t>
  </si>
  <si>
    <t>230180046.S</t>
  </si>
  <si>
    <t>Montáž potrubia z plastických rúr PE, PP Dxt 500x45,4 mm</t>
  </si>
  <si>
    <t>1941596513</t>
  </si>
  <si>
    <t>38</t>
  </si>
  <si>
    <t>230201269.S</t>
  </si>
  <si>
    <t>Montáž navŕtavacej sedlovej elektrotvarovky plynového potrubia z PE 100 D 63 mm</t>
  </si>
  <si>
    <t>-1280172678</t>
  </si>
  <si>
    <t>36</t>
  </si>
  <si>
    <t>230220031.S</t>
  </si>
  <si>
    <t>Montáž čuchačky na chráničku</t>
  </si>
  <si>
    <t>-1316641333</t>
  </si>
  <si>
    <t>43</t>
  </si>
  <si>
    <t>230230079.S</t>
  </si>
  <si>
    <t>Čistenie potrubí DN 350</t>
  </si>
  <si>
    <t>2028164376</t>
  </si>
  <si>
    <t>42</t>
  </si>
  <si>
    <t>230230104.S</t>
  </si>
  <si>
    <t>Hlavná tlaková skúška vodou nad 10 MPa DN 350</t>
  </si>
  <si>
    <t>642859354</t>
  </si>
  <si>
    <t>41</t>
  </si>
  <si>
    <t>230230123.S</t>
  </si>
  <si>
    <t>Príprava na tlakovú skúšku vzduchom a vodou nad 4 MPa</t>
  </si>
  <si>
    <t>úsek</t>
  </si>
  <si>
    <t>-1834741586</t>
  </si>
  <si>
    <t>44</t>
  </si>
  <si>
    <t>230230292.S</t>
  </si>
  <si>
    <t>Napustenie potrubia</t>
  </si>
  <si>
    <t>-576322284</t>
  </si>
  <si>
    <t>25-M</t>
  </si>
  <si>
    <t>Povrchová úprava strojov a zariadení</t>
  </si>
  <si>
    <t>21</t>
  </si>
  <si>
    <t>250040301.S</t>
  </si>
  <si>
    <t>Otryskávanie kremičitým pieskom tr.I. spotreba piesku 138 kg/m2, výška do 1,9 m</t>
  </si>
  <si>
    <t>1146872509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</si>
</sst>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1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4" fontId="24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67" fontId="22" fillId="0" borderId="22" xfId="0" applyNumberFormat="1" applyFont="1" applyBorder="1" applyAlignment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22" xfId="0" applyFont="1" applyBorder="1" applyAlignment="1">
      <alignment horizontal="center" vertical="center"/>
    </xf>
    <xf numFmtId="49" fontId="33" fillId="0" borderId="22" xfId="0" applyNumberFormat="1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center" vertical="center" wrapText="1"/>
    </xf>
    <xf numFmtId="167" fontId="33" fillId="0" borderId="22" xfId="0" applyNumberFormat="1" applyFont="1" applyBorder="1" applyAlignment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>
      <alignment vertical="center"/>
    </xf>
    <xf numFmtId="0" fontId="34" fillId="0" borderId="22" xfId="0" applyFont="1" applyBorder="1" applyAlignment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right" vertical="center"/>
    </xf>
    <xf numFmtId="0" fontId="22" fillId="4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ht="36.950000000000003" customHeight="1"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S2" s="14" t="s">
        <v>6</v>
      </c>
      <c r="BT2" s="14" t="s">
        <v>7</v>
      </c>
    </row>
    <row r="3" spans="1:74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ht="12" customHeight="1">
      <c r="B5" s="17"/>
      <c r="D5" s="21" t="s">
        <v>12</v>
      </c>
      <c r="K5" s="172" t="s">
        <v>13</v>
      </c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R5" s="17"/>
      <c r="BE5" s="169" t="s">
        <v>14</v>
      </c>
      <c r="BS5" s="14" t="s">
        <v>6</v>
      </c>
    </row>
    <row r="6" spans="1:74" ht="36.950000000000003" customHeight="1">
      <c r="B6" s="17"/>
      <c r="D6" s="23" t="s">
        <v>15</v>
      </c>
      <c r="K6" s="174" t="s">
        <v>16</v>
      </c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R6" s="17"/>
      <c r="BE6" s="170"/>
      <c r="BS6" s="14" t="s">
        <v>6</v>
      </c>
    </row>
    <row r="7" spans="1:74" ht="12" customHeight="1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170"/>
      <c r="BS7" s="14" t="s">
        <v>6</v>
      </c>
    </row>
    <row r="8" spans="1:74" ht="12" customHeight="1">
      <c r="B8" s="17"/>
      <c r="D8" s="24" t="s">
        <v>19</v>
      </c>
      <c r="K8" s="22" t="s">
        <v>20</v>
      </c>
      <c r="AK8" s="24" t="s">
        <v>21</v>
      </c>
      <c r="AN8" s="25" t="s">
        <v>22</v>
      </c>
      <c r="AR8" s="17"/>
      <c r="BE8" s="170"/>
      <c r="BS8" s="14" t="s">
        <v>6</v>
      </c>
    </row>
    <row r="9" spans="1:74" ht="14.45" customHeight="1">
      <c r="B9" s="17"/>
      <c r="AR9" s="17"/>
      <c r="BE9" s="170"/>
      <c r="BS9" s="14" t="s">
        <v>6</v>
      </c>
    </row>
    <row r="10" spans="1:74" ht="12" customHeight="1">
      <c r="B10" s="17"/>
      <c r="D10" s="24" t="s">
        <v>23</v>
      </c>
      <c r="AK10" s="24" t="s">
        <v>24</v>
      </c>
      <c r="AN10" s="22" t="s">
        <v>1</v>
      </c>
      <c r="AR10" s="17"/>
      <c r="BE10" s="170"/>
      <c r="BS10" s="14" t="s">
        <v>6</v>
      </c>
    </row>
    <row r="11" spans="1:74" ht="18.399999999999999" customHeight="1">
      <c r="B11" s="17"/>
      <c r="E11" s="22" t="s">
        <v>25</v>
      </c>
      <c r="AK11" s="24" t="s">
        <v>26</v>
      </c>
      <c r="AN11" s="22" t="s">
        <v>1</v>
      </c>
      <c r="AR11" s="17"/>
      <c r="BE11" s="170"/>
      <c r="BS11" s="14" t="s">
        <v>6</v>
      </c>
    </row>
    <row r="12" spans="1:74" ht="6.95" customHeight="1">
      <c r="B12" s="17"/>
      <c r="AR12" s="17"/>
      <c r="BE12" s="170"/>
      <c r="BS12" s="14" t="s">
        <v>6</v>
      </c>
    </row>
    <row r="13" spans="1:74" ht="12" customHeight="1">
      <c r="B13" s="17"/>
      <c r="D13" s="24" t="s">
        <v>27</v>
      </c>
      <c r="AK13" s="24" t="s">
        <v>24</v>
      </c>
      <c r="AN13" s="26" t="s">
        <v>28</v>
      </c>
      <c r="AR13" s="17"/>
      <c r="BE13" s="170"/>
      <c r="BS13" s="14" t="s">
        <v>6</v>
      </c>
    </row>
    <row r="14" spans="1:74" ht="12.75">
      <c r="B14" s="17"/>
      <c r="E14" s="175" t="s">
        <v>28</v>
      </c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24" t="s">
        <v>26</v>
      </c>
      <c r="AN14" s="26" t="s">
        <v>28</v>
      </c>
      <c r="AR14" s="17"/>
      <c r="BE14" s="170"/>
      <c r="BS14" s="14" t="s">
        <v>6</v>
      </c>
    </row>
    <row r="15" spans="1:74" ht="6.95" customHeight="1">
      <c r="B15" s="17"/>
      <c r="AR15" s="17"/>
      <c r="BE15" s="170"/>
      <c r="BS15" s="14" t="s">
        <v>4</v>
      </c>
    </row>
    <row r="16" spans="1:74" ht="12" customHeight="1">
      <c r="B16" s="17"/>
      <c r="D16" s="24" t="s">
        <v>29</v>
      </c>
      <c r="AK16" s="24" t="s">
        <v>24</v>
      </c>
      <c r="AN16" s="22" t="s">
        <v>1</v>
      </c>
      <c r="AR16" s="17"/>
      <c r="BE16" s="170"/>
      <c r="BS16" s="14" t="s">
        <v>4</v>
      </c>
    </row>
    <row r="17" spans="2:71" ht="18.399999999999999" customHeight="1">
      <c r="B17" s="17"/>
      <c r="E17" s="22" t="s">
        <v>25</v>
      </c>
      <c r="AK17" s="24" t="s">
        <v>26</v>
      </c>
      <c r="AN17" s="22" t="s">
        <v>1</v>
      </c>
      <c r="AR17" s="17"/>
      <c r="BE17" s="170"/>
      <c r="BS17" s="14" t="s">
        <v>4</v>
      </c>
    </row>
    <row r="18" spans="2:71" ht="6.95" customHeight="1">
      <c r="B18" s="17"/>
      <c r="AR18" s="17"/>
      <c r="BE18" s="170"/>
      <c r="BS18" s="14" t="s">
        <v>6</v>
      </c>
    </row>
    <row r="19" spans="2:71" ht="12" customHeight="1">
      <c r="B19" s="17"/>
      <c r="D19" s="24" t="s">
        <v>30</v>
      </c>
      <c r="AK19" s="24" t="s">
        <v>24</v>
      </c>
      <c r="AN19" s="22" t="s">
        <v>1</v>
      </c>
      <c r="AR19" s="17"/>
      <c r="BE19" s="170"/>
      <c r="BS19" s="14" t="s">
        <v>6</v>
      </c>
    </row>
    <row r="20" spans="2:71" ht="18.399999999999999" customHeight="1">
      <c r="B20" s="17"/>
      <c r="E20" s="22" t="s">
        <v>20</v>
      </c>
      <c r="AK20" s="24" t="s">
        <v>26</v>
      </c>
      <c r="AN20" s="22" t="s">
        <v>1</v>
      </c>
      <c r="AR20" s="17"/>
      <c r="BE20" s="170"/>
      <c r="BS20" s="14" t="s">
        <v>31</v>
      </c>
    </row>
    <row r="21" spans="2:71" ht="6.95" customHeight="1">
      <c r="B21" s="17"/>
      <c r="AR21" s="17"/>
      <c r="BE21" s="170"/>
    </row>
    <row r="22" spans="2:71" ht="12" customHeight="1">
      <c r="B22" s="17"/>
      <c r="D22" s="24" t="s">
        <v>32</v>
      </c>
      <c r="AR22" s="17"/>
      <c r="BE22" s="170"/>
    </row>
    <row r="23" spans="2:71" ht="16.5" customHeight="1">
      <c r="B23" s="17"/>
      <c r="E23" s="177" t="s">
        <v>1</v>
      </c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R23" s="17"/>
      <c r="BE23" s="170"/>
    </row>
    <row r="24" spans="2:71" ht="6.95" customHeight="1">
      <c r="B24" s="17"/>
      <c r="AR24" s="17"/>
      <c r="BE24" s="170"/>
    </row>
    <row r="25" spans="2:7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70"/>
    </row>
    <row r="26" spans="2:71" s="1" customFormat="1" ht="25.9" customHeight="1">
      <c r="B26" s="29"/>
      <c r="D26" s="30" t="s">
        <v>33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178">
        <f>ROUND(AG94,2)</f>
        <v>0</v>
      </c>
      <c r="AL26" s="179"/>
      <c r="AM26" s="179"/>
      <c r="AN26" s="179"/>
      <c r="AO26" s="179"/>
      <c r="AR26" s="29"/>
      <c r="BE26" s="170"/>
    </row>
    <row r="27" spans="2:71" s="1" customFormat="1" ht="6.95" customHeight="1">
      <c r="B27" s="29"/>
      <c r="AR27" s="29"/>
      <c r="BE27" s="170"/>
    </row>
    <row r="28" spans="2:71" s="1" customFormat="1" ht="12.75">
      <c r="B28" s="29"/>
      <c r="L28" s="180" t="s">
        <v>34</v>
      </c>
      <c r="M28" s="180"/>
      <c r="N28" s="180"/>
      <c r="O28" s="180"/>
      <c r="P28" s="180"/>
      <c r="W28" s="180" t="s">
        <v>35</v>
      </c>
      <c r="X28" s="180"/>
      <c r="Y28" s="180"/>
      <c r="Z28" s="180"/>
      <c r="AA28" s="180"/>
      <c r="AB28" s="180"/>
      <c r="AC28" s="180"/>
      <c r="AD28" s="180"/>
      <c r="AE28" s="180"/>
      <c r="AK28" s="180" t="s">
        <v>36</v>
      </c>
      <c r="AL28" s="180"/>
      <c r="AM28" s="180"/>
      <c r="AN28" s="180"/>
      <c r="AO28" s="180"/>
      <c r="AR28" s="29"/>
      <c r="BE28" s="170"/>
    </row>
    <row r="29" spans="2:71" s="2" customFormat="1" ht="14.45" customHeight="1">
      <c r="B29" s="33"/>
      <c r="D29" s="24" t="s">
        <v>37</v>
      </c>
      <c r="F29" s="34" t="s">
        <v>38</v>
      </c>
      <c r="L29" s="183">
        <v>0.2</v>
      </c>
      <c r="M29" s="182"/>
      <c r="N29" s="182"/>
      <c r="O29" s="182"/>
      <c r="P29" s="182"/>
      <c r="Q29" s="35"/>
      <c r="R29" s="35"/>
      <c r="S29" s="35"/>
      <c r="T29" s="35"/>
      <c r="U29" s="35"/>
      <c r="V29" s="35"/>
      <c r="W29" s="181">
        <f>ROUND(AZ94, 2)</f>
        <v>0</v>
      </c>
      <c r="X29" s="182"/>
      <c r="Y29" s="182"/>
      <c r="Z29" s="182"/>
      <c r="AA29" s="182"/>
      <c r="AB29" s="182"/>
      <c r="AC29" s="182"/>
      <c r="AD29" s="182"/>
      <c r="AE29" s="182"/>
      <c r="AF29" s="35"/>
      <c r="AG29" s="35"/>
      <c r="AH29" s="35"/>
      <c r="AI29" s="35"/>
      <c r="AJ29" s="35"/>
      <c r="AK29" s="181">
        <f>ROUND(AV94, 2)</f>
        <v>0</v>
      </c>
      <c r="AL29" s="182"/>
      <c r="AM29" s="182"/>
      <c r="AN29" s="182"/>
      <c r="AO29" s="182"/>
      <c r="AP29" s="35"/>
      <c r="AQ29" s="35"/>
      <c r="AR29" s="36"/>
      <c r="AS29" s="35"/>
      <c r="AT29" s="35"/>
      <c r="AU29" s="35"/>
      <c r="AV29" s="35"/>
      <c r="AW29" s="35"/>
      <c r="AX29" s="35"/>
      <c r="AY29" s="35"/>
      <c r="AZ29" s="35"/>
      <c r="BE29" s="171"/>
    </row>
    <row r="30" spans="2:71" s="2" customFormat="1" ht="14.45" customHeight="1">
      <c r="B30" s="33"/>
      <c r="F30" s="34" t="s">
        <v>39</v>
      </c>
      <c r="L30" s="183">
        <v>0.2</v>
      </c>
      <c r="M30" s="182"/>
      <c r="N30" s="182"/>
      <c r="O30" s="182"/>
      <c r="P30" s="182"/>
      <c r="Q30" s="35"/>
      <c r="R30" s="35"/>
      <c r="S30" s="35"/>
      <c r="T30" s="35"/>
      <c r="U30" s="35"/>
      <c r="V30" s="35"/>
      <c r="W30" s="181">
        <f>ROUND(BA94, 2)</f>
        <v>0</v>
      </c>
      <c r="X30" s="182"/>
      <c r="Y30" s="182"/>
      <c r="Z30" s="182"/>
      <c r="AA30" s="182"/>
      <c r="AB30" s="182"/>
      <c r="AC30" s="182"/>
      <c r="AD30" s="182"/>
      <c r="AE30" s="182"/>
      <c r="AF30" s="35"/>
      <c r="AG30" s="35"/>
      <c r="AH30" s="35"/>
      <c r="AI30" s="35"/>
      <c r="AJ30" s="35"/>
      <c r="AK30" s="181">
        <f>ROUND(AW94, 2)</f>
        <v>0</v>
      </c>
      <c r="AL30" s="182"/>
      <c r="AM30" s="182"/>
      <c r="AN30" s="182"/>
      <c r="AO30" s="182"/>
      <c r="AP30" s="35"/>
      <c r="AQ30" s="35"/>
      <c r="AR30" s="36"/>
      <c r="AS30" s="35"/>
      <c r="AT30" s="35"/>
      <c r="AU30" s="35"/>
      <c r="AV30" s="35"/>
      <c r="AW30" s="35"/>
      <c r="AX30" s="35"/>
      <c r="AY30" s="35"/>
      <c r="AZ30" s="35"/>
      <c r="BE30" s="171"/>
    </row>
    <row r="31" spans="2:71" s="2" customFormat="1" ht="14.45" hidden="1" customHeight="1">
      <c r="B31" s="33"/>
      <c r="F31" s="24" t="s">
        <v>40</v>
      </c>
      <c r="L31" s="186">
        <v>0.2</v>
      </c>
      <c r="M31" s="185"/>
      <c r="N31" s="185"/>
      <c r="O31" s="185"/>
      <c r="P31" s="185"/>
      <c r="W31" s="184">
        <f>ROUND(BB94, 2)</f>
        <v>0</v>
      </c>
      <c r="X31" s="185"/>
      <c r="Y31" s="185"/>
      <c r="Z31" s="185"/>
      <c r="AA31" s="185"/>
      <c r="AB31" s="185"/>
      <c r="AC31" s="185"/>
      <c r="AD31" s="185"/>
      <c r="AE31" s="185"/>
      <c r="AK31" s="184">
        <v>0</v>
      </c>
      <c r="AL31" s="185"/>
      <c r="AM31" s="185"/>
      <c r="AN31" s="185"/>
      <c r="AO31" s="185"/>
      <c r="AR31" s="33"/>
      <c r="BE31" s="171"/>
    </row>
    <row r="32" spans="2:71" s="2" customFormat="1" ht="14.45" hidden="1" customHeight="1">
      <c r="B32" s="33"/>
      <c r="F32" s="24" t="s">
        <v>41</v>
      </c>
      <c r="L32" s="186">
        <v>0.2</v>
      </c>
      <c r="M32" s="185"/>
      <c r="N32" s="185"/>
      <c r="O32" s="185"/>
      <c r="P32" s="185"/>
      <c r="W32" s="184">
        <f>ROUND(BC94, 2)</f>
        <v>0</v>
      </c>
      <c r="X32" s="185"/>
      <c r="Y32" s="185"/>
      <c r="Z32" s="185"/>
      <c r="AA32" s="185"/>
      <c r="AB32" s="185"/>
      <c r="AC32" s="185"/>
      <c r="AD32" s="185"/>
      <c r="AE32" s="185"/>
      <c r="AK32" s="184">
        <v>0</v>
      </c>
      <c r="AL32" s="185"/>
      <c r="AM32" s="185"/>
      <c r="AN32" s="185"/>
      <c r="AO32" s="185"/>
      <c r="AR32" s="33"/>
      <c r="BE32" s="171"/>
    </row>
    <row r="33" spans="2:57" s="2" customFormat="1" ht="14.45" hidden="1" customHeight="1">
      <c r="B33" s="33"/>
      <c r="F33" s="34" t="s">
        <v>42</v>
      </c>
      <c r="L33" s="183">
        <v>0</v>
      </c>
      <c r="M33" s="182"/>
      <c r="N33" s="182"/>
      <c r="O33" s="182"/>
      <c r="P33" s="182"/>
      <c r="Q33" s="35"/>
      <c r="R33" s="35"/>
      <c r="S33" s="35"/>
      <c r="T33" s="35"/>
      <c r="U33" s="35"/>
      <c r="V33" s="35"/>
      <c r="W33" s="181">
        <f>ROUND(BD94, 2)</f>
        <v>0</v>
      </c>
      <c r="X33" s="182"/>
      <c r="Y33" s="182"/>
      <c r="Z33" s="182"/>
      <c r="AA33" s="182"/>
      <c r="AB33" s="182"/>
      <c r="AC33" s="182"/>
      <c r="AD33" s="182"/>
      <c r="AE33" s="182"/>
      <c r="AF33" s="35"/>
      <c r="AG33" s="35"/>
      <c r="AH33" s="35"/>
      <c r="AI33" s="35"/>
      <c r="AJ33" s="35"/>
      <c r="AK33" s="181">
        <v>0</v>
      </c>
      <c r="AL33" s="182"/>
      <c r="AM33" s="182"/>
      <c r="AN33" s="182"/>
      <c r="AO33" s="182"/>
      <c r="AP33" s="35"/>
      <c r="AQ33" s="35"/>
      <c r="AR33" s="36"/>
      <c r="AS33" s="35"/>
      <c r="AT33" s="35"/>
      <c r="AU33" s="35"/>
      <c r="AV33" s="35"/>
      <c r="AW33" s="35"/>
      <c r="AX33" s="35"/>
      <c r="AY33" s="35"/>
      <c r="AZ33" s="35"/>
      <c r="BE33" s="171"/>
    </row>
    <row r="34" spans="2:57" s="1" customFormat="1" ht="6.95" customHeight="1">
      <c r="B34" s="29"/>
      <c r="AR34" s="29"/>
      <c r="BE34" s="170"/>
    </row>
    <row r="35" spans="2:57" s="1" customFormat="1" ht="25.9" customHeight="1">
      <c r="B35" s="29"/>
      <c r="C35" s="37"/>
      <c r="D35" s="38" t="s">
        <v>43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44</v>
      </c>
      <c r="U35" s="39"/>
      <c r="V35" s="39"/>
      <c r="W35" s="39"/>
      <c r="X35" s="187" t="s">
        <v>45</v>
      </c>
      <c r="Y35" s="188"/>
      <c r="Z35" s="188"/>
      <c r="AA35" s="188"/>
      <c r="AB35" s="188"/>
      <c r="AC35" s="39"/>
      <c r="AD35" s="39"/>
      <c r="AE35" s="39"/>
      <c r="AF35" s="39"/>
      <c r="AG35" s="39"/>
      <c r="AH35" s="39"/>
      <c r="AI35" s="39"/>
      <c r="AJ35" s="39"/>
      <c r="AK35" s="189">
        <f>SUM(AK26:AK33)</f>
        <v>0</v>
      </c>
      <c r="AL35" s="188"/>
      <c r="AM35" s="188"/>
      <c r="AN35" s="188"/>
      <c r="AO35" s="190"/>
      <c r="AP35" s="37"/>
      <c r="AQ35" s="37"/>
      <c r="AR35" s="29"/>
    </row>
    <row r="36" spans="2:57" s="1" customFormat="1" ht="6.95" customHeight="1">
      <c r="B36" s="29"/>
      <c r="AR36" s="29"/>
    </row>
    <row r="37" spans="2:57" s="1" customFormat="1" ht="14.45" customHeight="1">
      <c r="B37" s="29"/>
      <c r="AR37" s="29"/>
    </row>
    <row r="38" spans="2:57" ht="14.45" customHeight="1">
      <c r="B38" s="17"/>
      <c r="AR38" s="17"/>
    </row>
    <row r="39" spans="2:57" ht="14.45" customHeight="1">
      <c r="B39" s="17"/>
      <c r="AR39" s="17"/>
    </row>
    <row r="40" spans="2:57" ht="14.45" customHeight="1">
      <c r="B40" s="17"/>
      <c r="AR40" s="17"/>
    </row>
    <row r="41" spans="2:57" ht="14.45" customHeight="1">
      <c r="B41" s="17"/>
      <c r="AR41" s="17"/>
    </row>
    <row r="42" spans="2:57" ht="14.45" customHeight="1">
      <c r="B42" s="17"/>
      <c r="AR42" s="17"/>
    </row>
    <row r="43" spans="2:57" ht="14.45" customHeight="1">
      <c r="B43" s="17"/>
      <c r="AR43" s="17"/>
    </row>
    <row r="44" spans="2:57" ht="14.45" customHeight="1">
      <c r="B44" s="17"/>
      <c r="AR44" s="17"/>
    </row>
    <row r="45" spans="2:57" ht="14.45" customHeight="1">
      <c r="B45" s="17"/>
      <c r="AR45" s="17"/>
    </row>
    <row r="46" spans="2:57" ht="14.45" customHeight="1">
      <c r="B46" s="17"/>
      <c r="AR46" s="17"/>
    </row>
    <row r="47" spans="2:57" ht="14.45" customHeight="1">
      <c r="B47" s="17"/>
      <c r="AR47" s="17"/>
    </row>
    <row r="48" spans="2:57" ht="14.45" customHeight="1">
      <c r="B48" s="17"/>
      <c r="AR48" s="17"/>
    </row>
    <row r="49" spans="2:44" s="1" customFormat="1" ht="14.45" customHeight="1">
      <c r="B49" s="29"/>
      <c r="D49" s="41" t="s">
        <v>46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47</v>
      </c>
      <c r="AI49" s="42"/>
      <c r="AJ49" s="42"/>
      <c r="AK49" s="42"/>
      <c r="AL49" s="42"/>
      <c r="AM49" s="42"/>
      <c r="AN49" s="42"/>
      <c r="AO49" s="42"/>
      <c r="AR49" s="29"/>
    </row>
    <row r="50" spans="2:44" ht="11.25">
      <c r="B50" s="17"/>
      <c r="AR50" s="17"/>
    </row>
    <row r="51" spans="2:44" ht="11.25">
      <c r="B51" s="17"/>
      <c r="AR51" s="17"/>
    </row>
    <row r="52" spans="2:44" ht="11.25">
      <c r="B52" s="17"/>
      <c r="AR52" s="17"/>
    </row>
    <row r="53" spans="2:44" ht="11.25">
      <c r="B53" s="17"/>
      <c r="AR53" s="17"/>
    </row>
    <row r="54" spans="2:44" ht="11.25">
      <c r="B54" s="17"/>
      <c r="AR54" s="17"/>
    </row>
    <row r="55" spans="2:44" ht="11.25">
      <c r="B55" s="17"/>
      <c r="AR55" s="17"/>
    </row>
    <row r="56" spans="2:44" ht="11.25">
      <c r="B56" s="17"/>
      <c r="AR56" s="17"/>
    </row>
    <row r="57" spans="2:44" ht="11.25">
      <c r="B57" s="17"/>
      <c r="AR57" s="17"/>
    </row>
    <row r="58" spans="2:44" ht="11.25">
      <c r="B58" s="17"/>
      <c r="AR58" s="17"/>
    </row>
    <row r="59" spans="2:44" ht="11.25">
      <c r="B59" s="17"/>
      <c r="AR59" s="17"/>
    </row>
    <row r="60" spans="2:44" s="1" customFormat="1" ht="12.75">
      <c r="B60" s="29"/>
      <c r="D60" s="43" t="s">
        <v>48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3" t="s">
        <v>49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3" t="s">
        <v>48</v>
      </c>
      <c r="AI60" s="31"/>
      <c r="AJ60" s="31"/>
      <c r="AK60" s="31"/>
      <c r="AL60" s="31"/>
      <c r="AM60" s="43" t="s">
        <v>49</v>
      </c>
      <c r="AN60" s="31"/>
      <c r="AO60" s="31"/>
      <c r="AR60" s="29"/>
    </row>
    <row r="61" spans="2:44" ht="11.25">
      <c r="B61" s="17"/>
      <c r="AR61" s="17"/>
    </row>
    <row r="62" spans="2:44" ht="11.25">
      <c r="B62" s="17"/>
      <c r="AR62" s="17"/>
    </row>
    <row r="63" spans="2:44" ht="11.25">
      <c r="B63" s="17"/>
      <c r="AR63" s="17"/>
    </row>
    <row r="64" spans="2:44" s="1" customFormat="1" ht="12.75">
      <c r="B64" s="29"/>
      <c r="D64" s="41" t="s">
        <v>50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51</v>
      </c>
      <c r="AI64" s="42"/>
      <c r="AJ64" s="42"/>
      <c r="AK64" s="42"/>
      <c r="AL64" s="42"/>
      <c r="AM64" s="42"/>
      <c r="AN64" s="42"/>
      <c r="AO64" s="42"/>
      <c r="AR64" s="29"/>
    </row>
    <row r="65" spans="2:44" ht="11.25">
      <c r="B65" s="17"/>
      <c r="AR65" s="17"/>
    </row>
    <row r="66" spans="2:44" ht="11.25">
      <c r="B66" s="17"/>
      <c r="AR66" s="17"/>
    </row>
    <row r="67" spans="2:44" ht="11.25">
      <c r="B67" s="17"/>
      <c r="AR67" s="17"/>
    </row>
    <row r="68" spans="2:44" ht="11.25">
      <c r="B68" s="17"/>
      <c r="AR68" s="17"/>
    </row>
    <row r="69" spans="2:44" ht="11.25">
      <c r="B69" s="17"/>
      <c r="AR69" s="17"/>
    </row>
    <row r="70" spans="2:44" ht="11.25">
      <c r="B70" s="17"/>
      <c r="AR70" s="17"/>
    </row>
    <row r="71" spans="2:44" ht="11.25">
      <c r="B71" s="17"/>
      <c r="AR71" s="17"/>
    </row>
    <row r="72" spans="2:44" ht="11.25">
      <c r="B72" s="17"/>
      <c r="AR72" s="17"/>
    </row>
    <row r="73" spans="2:44" ht="11.25">
      <c r="B73" s="17"/>
      <c r="AR73" s="17"/>
    </row>
    <row r="74" spans="2:44" ht="11.25">
      <c r="B74" s="17"/>
      <c r="AR74" s="17"/>
    </row>
    <row r="75" spans="2:44" s="1" customFormat="1" ht="12.75">
      <c r="B75" s="29"/>
      <c r="D75" s="43" t="s">
        <v>48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3" t="s">
        <v>49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3" t="s">
        <v>48</v>
      </c>
      <c r="AI75" s="31"/>
      <c r="AJ75" s="31"/>
      <c r="AK75" s="31"/>
      <c r="AL75" s="31"/>
      <c r="AM75" s="43" t="s">
        <v>49</v>
      </c>
      <c r="AN75" s="31"/>
      <c r="AO75" s="31"/>
      <c r="AR75" s="29"/>
    </row>
    <row r="76" spans="2:44" s="1" customFormat="1" ht="11.25">
      <c r="B76" s="29"/>
      <c r="AR76" s="29"/>
    </row>
    <row r="77" spans="2:44" s="1" customFormat="1" ht="6.9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29"/>
    </row>
    <row r="81" spans="1:90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29"/>
    </row>
    <row r="82" spans="1:90" s="1" customFormat="1" ht="24.95" customHeight="1">
      <c r="B82" s="29"/>
      <c r="C82" s="18" t="s">
        <v>52</v>
      </c>
      <c r="AR82" s="29"/>
    </row>
    <row r="83" spans="1:90" s="1" customFormat="1" ht="6.95" customHeight="1">
      <c r="B83" s="29"/>
      <c r="AR83" s="29"/>
    </row>
    <row r="84" spans="1:90" s="3" customFormat="1" ht="12" customHeight="1">
      <c r="B84" s="48"/>
      <c r="C84" s="24" t="s">
        <v>12</v>
      </c>
      <c r="L84" s="3" t="str">
        <f>K5</f>
        <v>23-009-04</v>
      </c>
      <c r="AR84" s="48"/>
    </row>
    <row r="85" spans="1:90" s="4" customFormat="1" ht="36.950000000000003" customHeight="1">
      <c r="B85" s="49"/>
      <c r="C85" s="50" t="s">
        <v>15</v>
      </c>
      <c r="L85" s="191" t="str">
        <f>K6</f>
        <v>Oprava prechodu plynovodu GB-Dolečky, chráničkou</v>
      </c>
      <c r="M85" s="192"/>
      <c r="N85" s="192"/>
      <c r="O85" s="192"/>
      <c r="P85" s="192"/>
      <c r="Q85" s="192"/>
      <c r="R85" s="192"/>
      <c r="S85" s="192"/>
      <c r="T85" s="192"/>
      <c r="U85" s="192"/>
      <c r="V85" s="192"/>
      <c r="W85" s="192"/>
      <c r="X85" s="192"/>
      <c r="Y85" s="192"/>
      <c r="Z85" s="192"/>
      <c r="AA85" s="192"/>
      <c r="AB85" s="192"/>
      <c r="AC85" s="192"/>
      <c r="AD85" s="192"/>
      <c r="AE85" s="192"/>
      <c r="AF85" s="192"/>
      <c r="AG85" s="192"/>
      <c r="AH85" s="192"/>
      <c r="AI85" s="192"/>
      <c r="AJ85" s="192"/>
      <c r="AR85" s="49"/>
    </row>
    <row r="86" spans="1:90" s="1" customFormat="1" ht="6.95" customHeight="1">
      <c r="B86" s="29"/>
      <c r="AR86" s="29"/>
    </row>
    <row r="87" spans="1:90" s="1" customFormat="1" ht="12" customHeight="1">
      <c r="B87" s="29"/>
      <c r="C87" s="24" t="s">
        <v>19</v>
      </c>
      <c r="L87" s="51" t="str">
        <f>IF(K8="","",K8)</f>
        <v xml:space="preserve"> </v>
      </c>
      <c r="AI87" s="24" t="s">
        <v>21</v>
      </c>
      <c r="AM87" s="193" t="str">
        <f>IF(AN8= "","",AN8)</f>
        <v>6. 4. 2023</v>
      </c>
      <c r="AN87" s="193"/>
      <c r="AR87" s="29"/>
    </row>
    <row r="88" spans="1:90" s="1" customFormat="1" ht="6.95" customHeight="1">
      <c r="B88" s="29"/>
      <c r="AR88" s="29"/>
    </row>
    <row r="89" spans="1:90" s="1" customFormat="1" ht="15.2" customHeight="1">
      <c r="B89" s="29"/>
      <c r="C89" s="24" t="s">
        <v>23</v>
      </c>
      <c r="L89" s="3" t="str">
        <f>IF(E11= "","",E11)</f>
        <v>NAFTA a.s.</v>
      </c>
      <c r="AI89" s="24" t="s">
        <v>29</v>
      </c>
      <c r="AM89" s="194" t="str">
        <f>IF(E17="","",E17)</f>
        <v>NAFTA a.s.</v>
      </c>
      <c r="AN89" s="195"/>
      <c r="AO89" s="195"/>
      <c r="AP89" s="195"/>
      <c r="AR89" s="29"/>
      <c r="AS89" s="196" t="s">
        <v>53</v>
      </c>
      <c r="AT89" s="197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0" s="1" customFormat="1" ht="15.2" customHeight="1">
      <c r="B90" s="29"/>
      <c r="C90" s="24" t="s">
        <v>27</v>
      </c>
      <c r="L90" s="3" t="str">
        <f>IF(E14= "Vyplň údaj","",E14)</f>
        <v/>
      </c>
      <c r="AI90" s="24" t="s">
        <v>30</v>
      </c>
      <c r="AM90" s="194" t="str">
        <f>IF(E20="","",E20)</f>
        <v xml:space="preserve"> </v>
      </c>
      <c r="AN90" s="195"/>
      <c r="AO90" s="195"/>
      <c r="AP90" s="195"/>
      <c r="AR90" s="29"/>
      <c r="AS90" s="198"/>
      <c r="AT90" s="199"/>
      <c r="BD90" s="56"/>
    </row>
    <row r="91" spans="1:90" s="1" customFormat="1" ht="10.9" customHeight="1">
      <c r="B91" s="29"/>
      <c r="AR91" s="29"/>
      <c r="AS91" s="198"/>
      <c r="AT91" s="199"/>
      <c r="BD91" s="56"/>
    </row>
    <row r="92" spans="1:90" s="1" customFormat="1" ht="29.25" customHeight="1">
      <c r="B92" s="29"/>
      <c r="C92" s="200" t="s">
        <v>54</v>
      </c>
      <c r="D92" s="201"/>
      <c r="E92" s="201"/>
      <c r="F92" s="201"/>
      <c r="G92" s="201"/>
      <c r="H92" s="57"/>
      <c r="I92" s="202" t="s">
        <v>55</v>
      </c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  <c r="AG92" s="203" t="s">
        <v>56</v>
      </c>
      <c r="AH92" s="201"/>
      <c r="AI92" s="201"/>
      <c r="AJ92" s="201"/>
      <c r="AK92" s="201"/>
      <c r="AL92" s="201"/>
      <c r="AM92" s="201"/>
      <c r="AN92" s="202" t="s">
        <v>57</v>
      </c>
      <c r="AO92" s="201"/>
      <c r="AP92" s="204"/>
      <c r="AQ92" s="58" t="s">
        <v>58</v>
      </c>
      <c r="AR92" s="29"/>
      <c r="AS92" s="59" t="s">
        <v>59</v>
      </c>
      <c r="AT92" s="60" t="s">
        <v>60</v>
      </c>
      <c r="AU92" s="60" t="s">
        <v>61</v>
      </c>
      <c r="AV92" s="60" t="s">
        <v>62</v>
      </c>
      <c r="AW92" s="60" t="s">
        <v>63</v>
      </c>
      <c r="AX92" s="60" t="s">
        <v>64</v>
      </c>
      <c r="AY92" s="60" t="s">
        <v>65</v>
      </c>
      <c r="AZ92" s="60" t="s">
        <v>66</v>
      </c>
      <c r="BA92" s="60" t="s">
        <v>67</v>
      </c>
      <c r="BB92" s="60" t="s">
        <v>68</v>
      </c>
      <c r="BC92" s="60" t="s">
        <v>69</v>
      </c>
      <c r="BD92" s="61" t="s">
        <v>70</v>
      </c>
    </row>
    <row r="93" spans="1:90" s="1" customFormat="1" ht="10.9" customHeight="1">
      <c r="B93" s="29"/>
      <c r="AR93" s="29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0" s="5" customFormat="1" ht="32.450000000000003" customHeight="1">
      <c r="B94" s="63"/>
      <c r="C94" s="64" t="s">
        <v>71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08">
        <f>ROUND(AG95,2)</f>
        <v>0</v>
      </c>
      <c r="AH94" s="208"/>
      <c r="AI94" s="208"/>
      <c r="AJ94" s="208"/>
      <c r="AK94" s="208"/>
      <c r="AL94" s="208"/>
      <c r="AM94" s="208"/>
      <c r="AN94" s="209">
        <f>SUM(AG94,AT94)</f>
        <v>0</v>
      </c>
      <c r="AO94" s="209"/>
      <c r="AP94" s="209"/>
      <c r="AQ94" s="67" t="s">
        <v>1</v>
      </c>
      <c r="AR94" s="63"/>
      <c r="AS94" s="68">
        <f>ROUND(AS95,2)</f>
        <v>0</v>
      </c>
      <c r="AT94" s="69">
        <f>ROUND(SUM(AV94:AW94),2)</f>
        <v>0</v>
      </c>
      <c r="AU94" s="70">
        <f>ROUND(AU95,5)</f>
        <v>0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ROUND(AZ95,2)</f>
        <v>0</v>
      </c>
      <c r="BA94" s="69">
        <f>ROUND(BA95,2)</f>
        <v>0</v>
      </c>
      <c r="BB94" s="69">
        <f>ROUND(BB95,2)</f>
        <v>0</v>
      </c>
      <c r="BC94" s="69">
        <f>ROUND(BC95,2)</f>
        <v>0</v>
      </c>
      <c r="BD94" s="71">
        <f>ROUND(BD95,2)</f>
        <v>0</v>
      </c>
      <c r="BS94" s="72" t="s">
        <v>72</v>
      </c>
      <c r="BT94" s="72" t="s">
        <v>73</v>
      </c>
      <c r="BV94" s="72" t="s">
        <v>74</v>
      </c>
      <c r="BW94" s="72" t="s">
        <v>5</v>
      </c>
      <c r="BX94" s="72" t="s">
        <v>75</v>
      </c>
      <c r="CL94" s="72" t="s">
        <v>1</v>
      </c>
    </row>
    <row r="95" spans="1:90" s="6" customFormat="1" ht="24.75" customHeight="1">
      <c r="A95" s="73" t="s">
        <v>76</v>
      </c>
      <c r="B95" s="74"/>
      <c r="C95" s="75"/>
      <c r="D95" s="207" t="s">
        <v>13</v>
      </c>
      <c r="E95" s="207"/>
      <c r="F95" s="207"/>
      <c r="G95" s="207"/>
      <c r="H95" s="207"/>
      <c r="I95" s="76"/>
      <c r="J95" s="207" t="s">
        <v>16</v>
      </c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207"/>
      <c r="W95" s="207"/>
      <c r="X95" s="207"/>
      <c r="Y95" s="207"/>
      <c r="Z95" s="207"/>
      <c r="AA95" s="207"/>
      <c r="AB95" s="207"/>
      <c r="AC95" s="207"/>
      <c r="AD95" s="207"/>
      <c r="AE95" s="207"/>
      <c r="AF95" s="207"/>
      <c r="AG95" s="205">
        <f>'23-009-04 - Oprava precho...'!J28</f>
        <v>0</v>
      </c>
      <c r="AH95" s="206"/>
      <c r="AI95" s="206"/>
      <c r="AJ95" s="206"/>
      <c r="AK95" s="206"/>
      <c r="AL95" s="206"/>
      <c r="AM95" s="206"/>
      <c r="AN95" s="205">
        <f>SUM(AG95,AT95)</f>
        <v>0</v>
      </c>
      <c r="AO95" s="206"/>
      <c r="AP95" s="206"/>
      <c r="AQ95" s="77" t="s">
        <v>77</v>
      </c>
      <c r="AR95" s="74"/>
      <c r="AS95" s="78">
        <v>0</v>
      </c>
      <c r="AT95" s="79">
        <f>ROUND(SUM(AV95:AW95),2)</f>
        <v>0</v>
      </c>
      <c r="AU95" s="80">
        <f>'23-009-04 - Oprava precho...'!P122</f>
        <v>0</v>
      </c>
      <c r="AV95" s="79">
        <f>'23-009-04 - Oprava precho...'!J31</f>
        <v>0</v>
      </c>
      <c r="AW95" s="79">
        <f>'23-009-04 - Oprava precho...'!J32</f>
        <v>0</v>
      </c>
      <c r="AX95" s="79">
        <f>'23-009-04 - Oprava precho...'!J33</f>
        <v>0</v>
      </c>
      <c r="AY95" s="79">
        <f>'23-009-04 - Oprava precho...'!J34</f>
        <v>0</v>
      </c>
      <c r="AZ95" s="79">
        <f>'23-009-04 - Oprava precho...'!F31</f>
        <v>0</v>
      </c>
      <c r="BA95" s="79">
        <f>'23-009-04 - Oprava precho...'!F32</f>
        <v>0</v>
      </c>
      <c r="BB95" s="79">
        <f>'23-009-04 - Oprava precho...'!F33</f>
        <v>0</v>
      </c>
      <c r="BC95" s="79">
        <f>'23-009-04 - Oprava precho...'!F34</f>
        <v>0</v>
      </c>
      <c r="BD95" s="81">
        <f>'23-009-04 - Oprava precho...'!F35</f>
        <v>0</v>
      </c>
      <c r="BT95" s="82" t="s">
        <v>78</v>
      </c>
      <c r="BU95" s="82" t="s">
        <v>79</v>
      </c>
      <c r="BV95" s="82" t="s">
        <v>74</v>
      </c>
      <c r="BW95" s="82" t="s">
        <v>5</v>
      </c>
      <c r="BX95" s="82" t="s">
        <v>75</v>
      </c>
      <c r="CL95" s="82" t="s">
        <v>1</v>
      </c>
    </row>
    <row r="96" spans="1:90" s="1" customFormat="1" ht="30" customHeight="1">
      <c r="B96" s="29"/>
      <c r="AR96" s="29"/>
    </row>
    <row r="97" spans="2:44" s="1" customFormat="1" ht="6.95" customHeight="1"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29"/>
    </row>
  </sheetData>
  <sheetProtection algorithmName="SHA-512" hashValue="r5c9HwkGvCK6Quqk+S6L+LlyS18WPVbNBc/tvSXDxBov0q/sPYzYczl78C63H8qcWomoV7OFOAHwgsk3z8makg==" saltValue="2IRk405ZtBFWFXZXE2emorlPVjTdzj7Q3KO2uby2AToOOpN8CBJ4o9uAVSIEya3MXJYxXvYe1kmjQhY1h0/Qcg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3-009-04 - Oprava precho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80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AT2" s="14" t="s">
        <v>5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78</v>
      </c>
    </row>
    <row r="4" spans="2:46" ht="24.95" customHeight="1">
      <c r="B4" s="17"/>
      <c r="D4" s="18" t="s">
        <v>80</v>
      </c>
      <c r="L4" s="17"/>
      <c r="M4" s="83" t="s">
        <v>9</v>
      </c>
      <c r="AT4" s="14" t="s">
        <v>4</v>
      </c>
    </row>
    <row r="5" spans="2:46" ht="6.95" customHeight="1">
      <c r="B5" s="17"/>
      <c r="L5" s="17"/>
    </row>
    <row r="6" spans="2:46" s="1" customFormat="1" ht="12" customHeight="1">
      <c r="B6" s="29"/>
      <c r="D6" s="24" t="s">
        <v>15</v>
      </c>
      <c r="L6" s="29"/>
    </row>
    <row r="7" spans="2:46" s="1" customFormat="1" ht="16.5" customHeight="1">
      <c r="B7" s="29"/>
      <c r="E7" s="191" t="s">
        <v>16</v>
      </c>
      <c r="F7" s="210"/>
      <c r="G7" s="210"/>
      <c r="H7" s="210"/>
      <c r="L7" s="29"/>
    </row>
    <row r="8" spans="2:46" s="1" customFormat="1" ht="11.25">
      <c r="B8" s="29"/>
      <c r="L8" s="29"/>
    </row>
    <row r="9" spans="2:46" s="1" customFormat="1" ht="12" customHeight="1">
      <c r="B9" s="29"/>
      <c r="D9" s="24" t="s">
        <v>17</v>
      </c>
      <c r="F9" s="22" t="s">
        <v>1</v>
      </c>
      <c r="I9" s="24" t="s">
        <v>18</v>
      </c>
      <c r="J9" s="22" t="s">
        <v>1</v>
      </c>
      <c r="L9" s="29"/>
    </row>
    <row r="10" spans="2:46" s="1" customFormat="1" ht="12" customHeight="1">
      <c r="B10" s="29"/>
      <c r="D10" s="24" t="s">
        <v>19</v>
      </c>
      <c r="F10" s="22" t="s">
        <v>20</v>
      </c>
      <c r="I10" s="24" t="s">
        <v>21</v>
      </c>
      <c r="J10" s="52" t="str">
        <f>'Rekapitulácia stavby'!AN8</f>
        <v>6. 4. 2023</v>
      </c>
      <c r="L10" s="29"/>
    </row>
    <row r="11" spans="2:46" s="1" customFormat="1" ht="10.9" customHeight="1">
      <c r="B11" s="29"/>
      <c r="L11" s="29"/>
    </row>
    <row r="12" spans="2:46" s="1" customFormat="1" ht="12" customHeight="1">
      <c r="B12" s="29"/>
      <c r="D12" s="24" t="s">
        <v>23</v>
      </c>
      <c r="I12" s="24" t="s">
        <v>24</v>
      </c>
      <c r="J12" s="22" t="s">
        <v>1</v>
      </c>
      <c r="L12" s="29"/>
    </row>
    <row r="13" spans="2:46" s="1" customFormat="1" ht="18" customHeight="1">
      <c r="B13" s="29"/>
      <c r="E13" s="22" t="s">
        <v>25</v>
      </c>
      <c r="I13" s="24" t="s">
        <v>26</v>
      </c>
      <c r="J13" s="22" t="s">
        <v>1</v>
      </c>
      <c r="L13" s="29"/>
    </row>
    <row r="14" spans="2:46" s="1" customFormat="1" ht="6.95" customHeight="1">
      <c r="B14" s="29"/>
      <c r="L14" s="29"/>
    </row>
    <row r="15" spans="2:46" s="1" customFormat="1" ht="12" customHeight="1">
      <c r="B15" s="29"/>
      <c r="D15" s="24" t="s">
        <v>27</v>
      </c>
      <c r="I15" s="24" t="s">
        <v>24</v>
      </c>
      <c r="J15" s="25" t="str">
        <f>'Rekapitulácia stavby'!AN13</f>
        <v>Vyplň údaj</v>
      </c>
      <c r="L15" s="29"/>
    </row>
    <row r="16" spans="2:46" s="1" customFormat="1" ht="18" customHeight="1">
      <c r="B16" s="29"/>
      <c r="E16" s="211" t="str">
        <f>'Rekapitulácia stavby'!E14</f>
        <v>Vyplň údaj</v>
      </c>
      <c r="F16" s="172"/>
      <c r="G16" s="172"/>
      <c r="H16" s="172"/>
      <c r="I16" s="24" t="s">
        <v>26</v>
      </c>
      <c r="J16" s="25" t="str">
        <f>'Rekapitulácia stavby'!AN14</f>
        <v>Vyplň údaj</v>
      </c>
      <c r="L16" s="29"/>
    </row>
    <row r="17" spans="2:12" s="1" customFormat="1" ht="6.95" customHeight="1">
      <c r="B17" s="29"/>
      <c r="L17" s="29"/>
    </row>
    <row r="18" spans="2:12" s="1" customFormat="1" ht="12" customHeight="1">
      <c r="B18" s="29"/>
      <c r="D18" s="24" t="s">
        <v>29</v>
      </c>
      <c r="I18" s="24" t="s">
        <v>24</v>
      </c>
      <c r="J18" s="22" t="s">
        <v>1</v>
      </c>
      <c r="L18" s="29"/>
    </row>
    <row r="19" spans="2:12" s="1" customFormat="1" ht="18" customHeight="1">
      <c r="B19" s="29"/>
      <c r="E19" s="22" t="s">
        <v>25</v>
      </c>
      <c r="I19" s="24" t="s">
        <v>26</v>
      </c>
      <c r="J19" s="22" t="s">
        <v>1</v>
      </c>
      <c r="L19" s="29"/>
    </row>
    <row r="20" spans="2:12" s="1" customFormat="1" ht="6.95" customHeight="1">
      <c r="B20" s="29"/>
      <c r="L20" s="29"/>
    </row>
    <row r="21" spans="2:12" s="1" customFormat="1" ht="12" customHeight="1">
      <c r="B21" s="29"/>
      <c r="D21" s="24" t="s">
        <v>30</v>
      </c>
      <c r="I21" s="24" t="s">
        <v>24</v>
      </c>
      <c r="J21" s="22" t="str">
        <f>IF('Rekapitulácia stavby'!AN19="","",'Rekapitulácia stavby'!AN19)</f>
        <v/>
      </c>
      <c r="L21" s="29"/>
    </row>
    <row r="22" spans="2:12" s="1" customFormat="1" ht="18" customHeight="1">
      <c r="B22" s="29"/>
      <c r="E22" s="22" t="str">
        <f>IF('Rekapitulácia stavby'!E20="","",'Rekapitulácia stavby'!E20)</f>
        <v xml:space="preserve"> </v>
      </c>
      <c r="I22" s="24" t="s">
        <v>26</v>
      </c>
      <c r="J22" s="22" t="str">
        <f>IF('Rekapitulácia stavby'!AN20="","",'Rekapitulácia stavby'!AN20)</f>
        <v/>
      </c>
      <c r="L22" s="29"/>
    </row>
    <row r="23" spans="2:12" s="1" customFormat="1" ht="6.95" customHeight="1">
      <c r="B23" s="29"/>
      <c r="L23" s="29"/>
    </row>
    <row r="24" spans="2:12" s="1" customFormat="1" ht="12" customHeight="1">
      <c r="B24" s="29"/>
      <c r="D24" s="24" t="s">
        <v>32</v>
      </c>
      <c r="L24" s="29"/>
    </row>
    <row r="25" spans="2:12" s="7" customFormat="1" ht="16.5" customHeight="1">
      <c r="B25" s="84"/>
      <c r="E25" s="177" t="s">
        <v>1</v>
      </c>
      <c r="F25" s="177"/>
      <c r="G25" s="177"/>
      <c r="H25" s="177"/>
      <c r="L25" s="84"/>
    </row>
    <row r="26" spans="2:12" s="1" customFormat="1" ht="6.95" customHeight="1">
      <c r="B26" s="29"/>
      <c r="L26" s="29"/>
    </row>
    <row r="27" spans="2:12" s="1" customFormat="1" ht="6.95" customHeight="1">
      <c r="B27" s="29"/>
      <c r="D27" s="53"/>
      <c r="E27" s="53"/>
      <c r="F27" s="53"/>
      <c r="G27" s="53"/>
      <c r="H27" s="53"/>
      <c r="I27" s="53"/>
      <c r="J27" s="53"/>
      <c r="K27" s="53"/>
      <c r="L27" s="29"/>
    </row>
    <row r="28" spans="2:12" s="1" customFormat="1" ht="25.35" customHeight="1">
      <c r="B28" s="29"/>
      <c r="D28" s="85" t="s">
        <v>33</v>
      </c>
      <c r="J28" s="66">
        <f>ROUND(J122, 2)</f>
        <v>0</v>
      </c>
      <c r="L28" s="29"/>
    </row>
    <row r="29" spans="2:12" s="1" customFormat="1" ht="6.95" customHeight="1">
      <c r="B29" s="29"/>
      <c r="D29" s="53"/>
      <c r="E29" s="53"/>
      <c r="F29" s="53"/>
      <c r="G29" s="53"/>
      <c r="H29" s="53"/>
      <c r="I29" s="53"/>
      <c r="J29" s="53"/>
      <c r="K29" s="53"/>
      <c r="L29" s="29"/>
    </row>
    <row r="30" spans="2:12" s="1" customFormat="1" ht="14.45" customHeight="1">
      <c r="B30" s="29"/>
      <c r="F30" s="32" t="s">
        <v>35</v>
      </c>
      <c r="I30" s="32" t="s">
        <v>34</v>
      </c>
      <c r="J30" s="32" t="s">
        <v>36</v>
      </c>
      <c r="L30" s="29"/>
    </row>
    <row r="31" spans="2:12" s="1" customFormat="1" ht="14.45" customHeight="1">
      <c r="B31" s="29"/>
      <c r="D31" s="55" t="s">
        <v>37</v>
      </c>
      <c r="E31" s="34" t="s">
        <v>38</v>
      </c>
      <c r="F31" s="86">
        <f>ROUND((SUM(BE122:BE179)),  2)</f>
        <v>0</v>
      </c>
      <c r="G31" s="87"/>
      <c r="H31" s="87"/>
      <c r="I31" s="88">
        <v>0.2</v>
      </c>
      <c r="J31" s="86">
        <f>ROUND(((SUM(BE122:BE179))*I31),  2)</f>
        <v>0</v>
      </c>
      <c r="L31" s="29"/>
    </row>
    <row r="32" spans="2:12" s="1" customFormat="1" ht="14.45" customHeight="1">
      <c r="B32" s="29"/>
      <c r="E32" s="34" t="s">
        <v>39</v>
      </c>
      <c r="F32" s="86">
        <f>ROUND((SUM(BF122:BF179)),  2)</f>
        <v>0</v>
      </c>
      <c r="G32" s="87"/>
      <c r="H32" s="87"/>
      <c r="I32" s="88">
        <v>0.2</v>
      </c>
      <c r="J32" s="86">
        <f>ROUND(((SUM(BF122:BF179))*I32),  2)</f>
        <v>0</v>
      </c>
      <c r="L32" s="29"/>
    </row>
    <row r="33" spans="2:12" s="1" customFormat="1" ht="14.45" hidden="1" customHeight="1">
      <c r="B33" s="29"/>
      <c r="E33" s="24" t="s">
        <v>40</v>
      </c>
      <c r="F33" s="89">
        <f>ROUND((SUM(BG122:BG179)),  2)</f>
        <v>0</v>
      </c>
      <c r="I33" s="90">
        <v>0.2</v>
      </c>
      <c r="J33" s="89">
        <f>0</f>
        <v>0</v>
      </c>
      <c r="L33" s="29"/>
    </row>
    <row r="34" spans="2:12" s="1" customFormat="1" ht="14.45" hidden="1" customHeight="1">
      <c r="B34" s="29"/>
      <c r="E34" s="24" t="s">
        <v>41</v>
      </c>
      <c r="F34" s="89">
        <f>ROUND((SUM(BH122:BH179)),  2)</f>
        <v>0</v>
      </c>
      <c r="I34" s="90">
        <v>0.2</v>
      </c>
      <c r="J34" s="89">
        <f>0</f>
        <v>0</v>
      </c>
      <c r="L34" s="29"/>
    </row>
    <row r="35" spans="2:12" s="1" customFormat="1" ht="14.45" hidden="1" customHeight="1">
      <c r="B35" s="29"/>
      <c r="E35" s="34" t="s">
        <v>42</v>
      </c>
      <c r="F35" s="86">
        <f>ROUND((SUM(BI122:BI179)),  2)</f>
        <v>0</v>
      </c>
      <c r="G35" s="87"/>
      <c r="H35" s="87"/>
      <c r="I35" s="88">
        <v>0</v>
      </c>
      <c r="J35" s="86">
        <f>0</f>
        <v>0</v>
      </c>
      <c r="L35" s="29"/>
    </row>
    <row r="36" spans="2:12" s="1" customFormat="1" ht="6.95" customHeight="1">
      <c r="B36" s="29"/>
      <c r="L36" s="29"/>
    </row>
    <row r="37" spans="2:12" s="1" customFormat="1" ht="25.35" customHeight="1">
      <c r="B37" s="29"/>
      <c r="C37" s="91"/>
      <c r="D37" s="92" t="s">
        <v>43</v>
      </c>
      <c r="E37" s="57"/>
      <c r="F37" s="57"/>
      <c r="G37" s="93" t="s">
        <v>44</v>
      </c>
      <c r="H37" s="94" t="s">
        <v>45</v>
      </c>
      <c r="I37" s="57"/>
      <c r="J37" s="95">
        <f>SUM(J28:J35)</f>
        <v>0</v>
      </c>
      <c r="K37" s="96"/>
      <c r="L37" s="29"/>
    </row>
    <row r="38" spans="2:12" s="1" customFormat="1" ht="14.45" customHeight="1">
      <c r="B38" s="29"/>
      <c r="L38" s="29"/>
    </row>
    <row r="39" spans="2:12" ht="14.45" customHeight="1">
      <c r="B39" s="17"/>
      <c r="L39" s="17"/>
    </row>
    <row r="40" spans="2:12" ht="14.45" customHeight="1">
      <c r="B40" s="17"/>
      <c r="L40" s="17"/>
    </row>
    <row r="41" spans="2:12" ht="14.45" customHeight="1">
      <c r="B41" s="17"/>
      <c r="L41" s="17"/>
    </row>
    <row r="42" spans="2:12" ht="14.45" customHeight="1">
      <c r="B42" s="17"/>
      <c r="L42" s="17"/>
    </row>
    <row r="43" spans="2:12" ht="14.45" customHeight="1">
      <c r="B43" s="17"/>
      <c r="L43" s="17"/>
    </row>
    <row r="44" spans="2:12" ht="14.45" customHeight="1">
      <c r="B44" s="17"/>
      <c r="L44" s="17"/>
    </row>
    <row r="45" spans="2:12" ht="14.45" customHeight="1">
      <c r="B45" s="17"/>
      <c r="L45" s="17"/>
    </row>
    <row r="46" spans="2:12" ht="14.45" customHeight="1">
      <c r="B46" s="17"/>
      <c r="L46" s="17"/>
    </row>
    <row r="47" spans="2:12" ht="14.45" customHeight="1">
      <c r="B47" s="17"/>
      <c r="L47" s="17"/>
    </row>
    <row r="48" spans="2:12" ht="14.45" customHeight="1">
      <c r="B48" s="17"/>
      <c r="L48" s="17"/>
    </row>
    <row r="49" spans="2:12" ht="14.45" customHeight="1">
      <c r="B49" s="17"/>
      <c r="L49" s="17"/>
    </row>
    <row r="50" spans="2:12" s="1" customFormat="1" ht="14.45" customHeight="1">
      <c r="B50" s="29"/>
      <c r="D50" s="41" t="s">
        <v>46</v>
      </c>
      <c r="E50" s="42"/>
      <c r="F50" s="42"/>
      <c r="G50" s="41" t="s">
        <v>47</v>
      </c>
      <c r="H50" s="42"/>
      <c r="I50" s="42"/>
      <c r="J50" s="42"/>
      <c r="K50" s="42"/>
      <c r="L50" s="29"/>
    </row>
    <row r="51" spans="2:12" ht="11.25">
      <c r="B51" s="17"/>
      <c r="L51" s="17"/>
    </row>
    <row r="52" spans="2:12" ht="11.25">
      <c r="B52" s="17"/>
      <c r="L52" s="17"/>
    </row>
    <row r="53" spans="2:12" ht="11.25">
      <c r="B53" s="17"/>
      <c r="L53" s="17"/>
    </row>
    <row r="54" spans="2:12" ht="11.25">
      <c r="B54" s="17"/>
      <c r="L54" s="17"/>
    </row>
    <row r="55" spans="2:12" ht="11.25">
      <c r="B55" s="17"/>
      <c r="L55" s="17"/>
    </row>
    <row r="56" spans="2:12" ht="11.25">
      <c r="B56" s="17"/>
      <c r="L56" s="17"/>
    </row>
    <row r="57" spans="2:12" ht="11.25">
      <c r="B57" s="17"/>
      <c r="L57" s="17"/>
    </row>
    <row r="58" spans="2:12" ht="11.25">
      <c r="B58" s="17"/>
      <c r="L58" s="17"/>
    </row>
    <row r="59" spans="2:12" ht="11.25">
      <c r="B59" s="17"/>
      <c r="L59" s="17"/>
    </row>
    <row r="60" spans="2:12" ht="11.25">
      <c r="B60" s="17"/>
      <c r="L60" s="17"/>
    </row>
    <row r="61" spans="2:12" s="1" customFormat="1" ht="12.75">
      <c r="B61" s="29"/>
      <c r="D61" s="43" t="s">
        <v>48</v>
      </c>
      <c r="E61" s="31"/>
      <c r="F61" s="97" t="s">
        <v>49</v>
      </c>
      <c r="G61" s="43" t="s">
        <v>48</v>
      </c>
      <c r="H61" s="31"/>
      <c r="I61" s="31"/>
      <c r="J61" s="98" t="s">
        <v>49</v>
      </c>
      <c r="K61" s="31"/>
      <c r="L61" s="29"/>
    </row>
    <row r="62" spans="2:12" ht="11.25">
      <c r="B62" s="17"/>
      <c r="L62" s="17"/>
    </row>
    <row r="63" spans="2:12" ht="11.25">
      <c r="B63" s="17"/>
      <c r="L63" s="17"/>
    </row>
    <row r="64" spans="2:12" ht="11.25">
      <c r="B64" s="17"/>
      <c r="L64" s="17"/>
    </row>
    <row r="65" spans="2:12" s="1" customFormat="1" ht="12.75">
      <c r="B65" s="29"/>
      <c r="D65" s="41" t="s">
        <v>50</v>
      </c>
      <c r="E65" s="42"/>
      <c r="F65" s="42"/>
      <c r="G65" s="41" t="s">
        <v>51</v>
      </c>
      <c r="H65" s="42"/>
      <c r="I65" s="42"/>
      <c r="J65" s="42"/>
      <c r="K65" s="42"/>
      <c r="L65" s="29"/>
    </row>
    <row r="66" spans="2:12" ht="11.25">
      <c r="B66" s="17"/>
      <c r="L66" s="17"/>
    </row>
    <row r="67" spans="2:12" ht="11.25">
      <c r="B67" s="17"/>
      <c r="L67" s="17"/>
    </row>
    <row r="68" spans="2:12" ht="11.25">
      <c r="B68" s="17"/>
      <c r="L68" s="17"/>
    </row>
    <row r="69" spans="2:12" ht="11.25">
      <c r="B69" s="17"/>
      <c r="L69" s="17"/>
    </row>
    <row r="70" spans="2:12" ht="11.25">
      <c r="B70" s="17"/>
      <c r="L70" s="17"/>
    </row>
    <row r="71" spans="2:12" ht="11.25">
      <c r="B71" s="17"/>
      <c r="L71" s="17"/>
    </row>
    <row r="72" spans="2:12" ht="11.25">
      <c r="B72" s="17"/>
      <c r="L72" s="17"/>
    </row>
    <row r="73" spans="2:12" ht="11.25">
      <c r="B73" s="17"/>
      <c r="L73" s="17"/>
    </row>
    <row r="74" spans="2:12" ht="11.25">
      <c r="B74" s="17"/>
      <c r="L74" s="17"/>
    </row>
    <row r="75" spans="2:12" ht="11.25">
      <c r="B75" s="17"/>
      <c r="L75" s="17"/>
    </row>
    <row r="76" spans="2:12" s="1" customFormat="1" ht="12.75">
      <c r="B76" s="29"/>
      <c r="D76" s="43" t="s">
        <v>48</v>
      </c>
      <c r="E76" s="31"/>
      <c r="F76" s="97" t="s">
        <v>49</v>
      </c>
      <c r="G76" s="43" t="s">
        <v>48</v>
      </c>
      <c r="H76" s="31"/>
      <c r="I76" s="31"/>
      <c r="J76" s="98" t="s">
        <v>49</v>
      </c>
      <c r="K76" s="31"/>
      <c r="L76" s="29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29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29"/>
    </row>
    <row r="82" spans="2:47" s="1" customFormat="1" ht="24.95" customHeight="1">
      <c r="B82" s="29"/>
      <c r="C82" s="18" t="s">
        <v>81</v>
      </c>
      <c r="L82" s="29"/>
    </row>
    <row r="83" spans="2:47" s="1" customFormat="1" ht="6.95" customHeight="1">
      <c r="B83" s="29"/>
      <c r="L83" s="29"/>
    </row>
    <row r="84" spans="2:47" s="1" customFormat="1" ht="12" customHeight="1">
      <c r="B84" s="29"/>
      <c r="C84" s="24" t="s">
        <v>15</v>
      </c>
      <c r="L84" s="29"/>
    </row>
    <row r="85" spans="2:47" s="1" customFormat="1" ht="16.5" customHeight="1">
      <c r="B85" s="29"/>
      <c r="E85" s="191" t="str">
        <f>E7</f>
        <v>Oprava prechodu plynovodu GB-Dolečky, chráničkou</v>
      </c>
      <c r="F85" s="210"/>
      <c r="G85" s="210"/>
      <c r="H85" s="210"/>
      <c r="L85" s="29"/>
    </row>
    <row r="86" spans="2:47" s="1" customFormat="1" ht="6.95" customHeight="1">
      <c r="B86" s="29"/>
      <c r="L86" s="29"/>
    </row>
    <row r="87" spans="2:47" s="1" customFormat="1" ht="12" customHeight="1">
      <c r="B87" s="29"/>
      <c r="C87" s="24" t="s">
        <v>19</v>
      </c>
      <c r="F87" s="22" t="str">
        <f>F10</f>
        <v xml:space="preserve"> </v>
      </c>
      <c r="I87" s="24" t="s">
        <v>21</v>
      </c>
      <c r="J87" s="52" t="str">
        <f>IF(J10="","",J10)</f>
        <v>6. 4. 2023</v>
      </c>
      <c r="L87" s="29"/>
    </row>
    <row r="88" spans="2:47" s="1" customFormat="1" ht="6.95" customHeight="1">
      <c r="B88" s="29"/>
      <c r="L88" s="29"/>
    </row>
    <row r="89" spans="2:47" s="1" customFormat="1" ht="15.2" customHeight="1">
      <c r="B89" s="29"/>
      <c r="C89" s="24" t="s">
        <v>23</v>
      </c>
      <c r="F89" s="22" t="str">
        <f>E13</f>
        <v>NAFTA a.s.</v>
      </c>
      <c r="I89" s="24" t="s">
        <v>29</v>
      </c>
      <c r="J89" s="27" t="str">
        <f>E19</f>
        <v>NAFTA a.s.</v>
      </c>
      <c r="L89" s="29"/>
    </row>
    <row r="90" spans="2:47" s="1" customFormat="1" ht="15.2" customHeight="1">
      <c r="B90" s="29"/>
      <c r="C90" s="24" t="s">
        <v>27</v>
      </c>
      <c r="F90" s="22" t="str">
        <f>IF(E16="","",E16)</f>
        <v>Vyplň údaj</v>
      </c>
      <c r="I90" s="24" t="s">
        <v>30</v>
      </c>
      <c r="J90" s="27" t="str">
        <f>E22</f>
        <v xml:space="preserve"> </v>
      </c>
      <c r="L90" s="29"/>
    </row>
    <row r="91" spans="2:47" s="1" customFormat="1" ht="10.35" customHeight="1">
      <c r="B91" s="29"/>
      <c r="L91" s="29"/>
    </row>
    <row r="92" spans="2:47" s="1" customFormat="1" ht="29.25" customHeight="1">
      <c r="B92" s="29"/>
      <c r="C92" s="99" t="s">
        <v>82</v>
      </c>
      <c r="D92" s="91"/>
      <c r="E92" s="91"/>
      <c r="F92" s="91"/>
      <c r="G92" s="91"/>
      <c r="H92" s="91"/>
      <c r="I92" s="91"/>
      <c r="J92" s="100" t="s">
        <v>83</v>
      </c>
      <c r="K92" s="91"/>
      <c r="L92" s="29"/>
    </row>
    <row r="93" spans="2:47" s="1" customFormat="1" ht="10.35" customHeight="1">
      <c r="B93" s="29"/>
      <c r="L93" s="29"/>
    </row>
    <row r="94" spans="2:47" s="1" customFormat="1" ht="22.9" customHeight="1">
      <c r="B94" s="29"/>
      <c r="C94" s="101" t="s">
        <v>84</v>
      </c>
      <c r="J94" s="66">
        <f>J122</f>
        <v>0</v>
      </c>
      <c r="L94" s="29"/>
      <c r="AU94" s="14" t="s">
        <v>85</v>
      </c>
    </row>
    <row r="95" spans="2:47" s="8" customFormat="1" ht="24.95" customHeight="1">
      <c r="B95" s="102"/>
      <c r="D95" s="103" t="s">
        <v>86</v>
      </c>
      <c r="E95" s="104"/>
      <c r="F95" s="104"/>
      <c r="G95" s="104"/>
      <c r="H95" s="104"/>
      <c r="I95" s="104"/>
      <c r="J95" s="105">
        <f>J123</f>
        <v>0</v>
      </c>
      <c r="L95" s="102"/>
    </row>
    <row r="96" spans="2:47" s="9" customFormat="1" ht="19.899999999999999" customHeight="1">
      <c r="B96" s="106"/>
      <c r="D96" s="107" t="s">
        <v>87</v>
      </c>
      <c r="E96" s="108"/>
      <c r="F96" s="108"/>
      <c r="G96" s="108"/>
      <c r="H96" s="108"/>
      <c r="I96" s="108"/>
      <c r="J96" s="109">
        <f>J124</f>
        <v>0</v>
      </c>
      <c r="L96" s="106"/>
    </row>
    <row r="97" spans="2:12" s="9" customFormat="1" ht="19.899999999999999" customHeight="1">
      <c r="B97" s="106"/>
      <c r="D97" s="107" t="s">
        <v>88</v>
      </c>
      <c r="E97" s="108"/>
      <c r="F97" s="108"/>
      <c r="G97" s="108"/>
      <c r="H97" s="108"/>
      <c r="I97" s="108"/>
      <c r="J97" s="109">
        <f>J145</f>
        <v>0</v>
      </c>
      <c r="L97" s="106"/>
    </row>
    <row r="98" spans="2:12" s="8" customFormat="1" ht="24.95" customHeight="1">
      <c r="B98" s="102"/>
      <c r="D98" s="103" t="s">
        <v>89</v>
      </c>
      <c r="E98" s="104"/>
      <c r="F98" s="104"/>
      <c r="G98" s="104"/>
      <c r="H98" s="104"/>
      <c r="I98" s="104"/>
      <c r="J98" s="105">
        <f>J148</f>
        <v>0</v>
      </c>
      <c r="L98" s="102"/>
    </row>
    <row r="99" spans="2:12" s="9" customFormat="1" ht="19.899999999999999" customHeight="1">
      <c r="B99" s="106"/>
      <c r="D99" s="107" t="s">
        <v>90</v>
      </c>
      <c r="E99" s="108"/>
      <c r="F99" s="108"/>
      <c r="G99" s="108"/>
      <c r="H99" s="108"/>
      <c r="I99" s="108"/>
      <c r="J99" s="109">
        <f>J149</f>
        <v>0</v>
      </c>
      <c r="L99" s="106"/>
    </row>
    <row r="100" spans="2:12" s="9" customFormat="1" ht="19.899999999999999" customHeight="1">
      <c r="B100" s="106"/>
      <c r="D100" s="107" t="s">
        <v>91</v>
      </c>
      <c r="E100" s="108"/>
      <c r="F100" s="108"/>
      <c r="G100" s="108"/>
      <c r="H100" s="108"/>
      <c r="I100" s="108"/>
      <c r="J100" s="109">
        <f>J157</f>
        <v>0</v>
      </c>
      <c r="L100" s="106"/>
    </row>
    <row r="101" spans="2:12" s="9" customFormat="1" ht="19.899999999999999" customHeight="1">
      <c r="B101" s="106"/>
      <c r="D101" s="107" t="s">
        <v>92</v>
      </c>
      <c r="E101" s="108"/>
      <c r="F101" s="108"/>
      <c r="G101" s="108"/>
      <c r="H101" s="108"/>
      <c r="I101" s="108"/>
      <c r="J101" s="109">
        <f>J159</f>
        <v>0</v>
      </c>
      <c r="L101" s="106"/>
    </row>
    <row r="102" spans="2:12" s="8" customFormat="1" ht="24.95" customHeight="1">
      <c r="B102" s="102"/>
      <c r="D102" s="103" t="s">
        <v>93</v>
      </c>
      <c r="E102" s="104"/>
      <c r="F102" s="104"/>
      <c r="G102" s="104"/>
      <c r="H102" s="104"/>
      <c r="I102" s="104"/>
      <c r="J102" s="105">
        <f>J161</f>
        <v>0</v>
      </c>
      <c r="L102" s="102"/>
    </row>
    <row r="103" spans="2:12" s="9" customFormat="1" ht="19.899999999999999" customHeight="1">
      <c r="B103" s="106"/>
      <c r="D103" s="107" t="s">
        <v>94</v>
      </c>
      <c r="E103" s="108"/>
      <c r="F103" s="108"/>
      <c r="G103" s="108"/>
      <c r="H103" s="108"/>
      <c r="I103" s="108"/>
      <c r="J103" s="109">
        <f>J162</f>
        <v>0</v>
      </c>
      <c r="L103" s="106"/>
    </row>
    <row r="104" spans="2:12" s="9" customFormat="1" ht="19.899999999999999" customHeight="1">
      <c r="B104" s="106"/>
      <c r="D104" s="107" t="s">
        <v>95</v>
      </c>
      <c r="E104" s="108"/>
      <c r="F104" s="108"/>
      <c r="G104" s="108"/>
      <c r="H104" s="108"/>
      <c r="I104" s="108"/>
      <c r="J104" s="109">
        <f>J178</f>
        <v>0</v>
      </c>
      <c r="L104" s="106"/>
    </row>
    <row r="105" spans="2:12" s="1" customFormat="1" ht="21.75" customHeight="1">
      <c r="B105" s="29"/>
      <c r="L105" s="29"/>
    </row>
    <row r="106" spans="2:12" s="1" customFormat="1" ht="6.95" customHeight="1"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29"/>
    </row>
    <row r="110" spans="2:12" s="1" customFormat="1" ht="6.95" customHeight="1"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29"/>
    </row>
    <row r="111" spans="2:12" s="1" customFormat="1" ht="24.95" customHeight="1">
      <c r="B111" s="29"/>
      <c r="C111" s="18" t="s">
        <v>96</v>
      </c>
      <c r="L111" s="29"/>
    </row>
    <row r="112" spans="2:12" s="1" customFormat="1" ht="6.95" customHeight="1">
      <c r="B112" s="29"/>
      <c r="L112" s="29"/>
    </row>
    <row r="113" spans="2:65" s="1" customFormat="1" ht="12" customHeight="1">
      <c r="B113" s="29"/>
      <c r="C113" s="24" t="s">
        <v>15</v>
      </c>
      <c r="L113" s="29"/>
    </row>
    <row r="114" spans="2:65" s="1" customFormat="1" ht="16.5" customHeight="1">
      <c r="B114" s="29"/>
      <c r="E114" s="191" t="str">
        <f>E7</f>
        <v>Oprava prechodu plynovodu GB-Dolečky, chráničkou</v>
      </c>
      <c r="F114" s="210"/>
      <c r="G114" s="210"/>
      <c r="H114" s="210"/>
      <c r="L114" s="29"/>
    </row>
    <row r="115" spans="2:65" s="1" customFormat="1" ht="6.95" customHeight="1">
      <c r="B115" s="29"/>
      <c r="L115" s="29"/>
    </row>
    <row r="116" spans="2:65" s="1" customFormat="1" ht="12" customHeight="1">
      <c r="B116" s="29"/>
      <c r="C116" s="24" t="s">
        <v>19</v>
      </c>
      <c r="F116" s="22" t="str">
        <f>F10</f>
        <v xml:space="preserve"> </v>
      </c>
      <c r="I116" s="24" t="s">
        <v>21</v>
      </c>
      <c r="J116" s="52" t="str">
        <f>IF(J10="","",J10)</f>
        <v>6. 4. 2023</v>
      </c>
      <c r="L116" s="29"/>
    </row>
    <row r="117" spans="2:65" s="1" customFormat="1" ht="6.95" customHeight="1">
      <c r="B117" s="29"/>
      <c r="L117" s="29"/>
    </row>
    <row r="118" spans="2:65" s="1" customFormat="1" ht="15.2" customHeight="1">
      <c r="B118" s="29"/>
      <c r="C118" s="24" t="s">
        <v>23</v>
      </c>
      <c r="F118" s="22" t="str">
        <f>E13</f>
        <v>NAFTA a.s.</v>
      </c>
      <c r="I118" s="24" t="s">
        <v>29</v>
      </c>
      <c r="J118" s="27" t="str">
        <f>E19</f>
        <v>NAFTA a.s.</v>
      </c>
      <c r="L118" s="29"/>
    </row>
    <row r="119" spans="2:65" s="1" customFormat="1" ht="15.2" customHeight="1">
      <c r="B119" s="29"/>
      <c r="C119" s="24" t="s">
        <v>27</v>
      </c>
      <c r="F119" s="22" t="str">
        <f>IF(E16="","",E16)</f>
        <v>Vyplň údaj</v>
      </c>
      <c r="I119" s="24" t="s">
        <v>30</v>
      </c>
      <c r="J119" s="27" t="str">
        <f>E22</f>
        <v xml:space="preserve"> </v>
      </c>
      <c r="L119" s="29"/>
    </row>
    <row r="120" spans="2:65" s="1" customFormat="1" ht="10.35" customHeight="1">
      <c r="B120" s="29"/>
      <c r="L120" s="29"/>
    </row>
    <row r="121" spans="2:65" s="10" customFormat="1" ht="29.25" customHeight="1">
      <c r="B121" s="110"/>
      <c r="C121" s="111" t="s">
        <v>97</v>
      </c>
      <c r="D121" s="112" t="s">
        <v>58</v>
      </c>
      <c r="E121" s="112" t="s">
        <v>54</v>
      </c>
      <c r="F121" s="112" t="s">
        <v>55</v>
      </c>
      <c r="G121" s="112" t="s">
        <v>98</v>
      </c>
      <c r="H121" s="112" t="s">
        <v>99</v>
      </c>
      <c r="I121" s="112" t="s">
        <v>100</v>
      </c>
      <c r="J121" s="113" t="s">
        <v>83</v>
      </c>
      <c r="K121" s="114" t="s">
        <v>101</v>
      </c>
      <c r="L121" s="110"/>
      <c r="M121" s="59" t="s">
        <v>1</v>
      </c>
      <c r="N121" s="60" t="s">
        <v>37</v>
      </c>
      <c r="O121" s="60" t="s">
        <v>102</v>
      </c>
      <c r="P121" s="60" t="s">
        <v>103</v>
      </c>
      <c r="Q121" s="60" t="s">
        <v>104</v>
      </c>
      <c r="R121" s="60" t="s">
        <v>105</v>
      </c>
      <c r="S121" s="60" t="s">
        <v>106</v>
      </c>
      <c r="T121" s="61" t="s">
        <v>107</v>
      </c>
    </row>
    <row r="122" spans="2:65" s="1" customFormat="1" ht="22.9" customHeight="1">
      <c r="B122" s="29"/>
      <c r="C122" s="64" t="s">
        <v>84</v>
      </c>
      <c r="J122" s="115">
        <f>BK122</f>
        <v>0</v>
      </c>
      <c r="L122" s="29"/>
      <c r="M122" s="62"/>
      <c r="N122" s="53"/>
      <c r="O122" s="53"/>
      <c r="P122" s="116">
        <f>P123+P148+P161</f>
        <v>0</v>
      </c>
      <c r="Q122" s="53"/>
      <c r="R122" s="116">
        <f>R123+R148+R161</f>
        <v>12.494302800000002</v>
      </c>
      <c r="S122" s="53"/>
      <c r="T122" s="117">
        <f>T123+T148+T161</f>
        <v>0</v>
      </c>
      <c r="AT122" s="14" t="s">
        <v>72</v>
      </c>
      <c r="AU122" s="14" t="s">
        <v>85</v>
      </c>
      <c r="BK122" s="118">
        <f>BK123+BK148+BK161</f>
        <v>0</v>
      </c>
    </row>
    <row r="123" spans="2:65" s="11" customFormat="1" ht="25.9" customHeight="1">
      <c r="B123" s="119"/>
      <c r="D123" s="120" t="s">
        <v>72</v>
      </c>
      <c r="E123" s="121" t="s">
        <v>108</v>
      </c>
      <c r="F123" s="121" t="s">
        <v>109</v>
      </c>
      <c r="I123" s="122"/>
      <c r="J123" s="123">
        <f>BK123</f>
        <v>0</v>
      </c>
      <c r="L123" s="119"/>
      <c r="M123" s="124"/>
      <c r="P123" s="125">
        <f>P124+P145</f>
        <v>0</v>
      </c>
      <c r="R123" s="125">
        <f>R124+R145</f>
        <v>4.3876500000000007</v>
      </c>
      <c r="T123" s="126">
        <f>T124+T145</f>
        <v>0</v>
      </c>
      <c r="AR123" s="120" t="s">
        <v>78</v>
      </c>
      <c r="AT123" s="127" t="s">
        <v>72</v>
      </c>
      <c r="AU123" s="127" t="s">
        <v>73</v>
      </c>
      <c r="AY123" s="120" t="s">
        <v>110</v>
      </c>
      <c r="BK123" s="128">
        <f>BK124+BK145</f>
        <v>0</v>
      </c>
    </row>
    <row r="124" spans="2:65" s="11" customFormat="1" ht="22.9" customHeight="1">
      <c r="B124" s="119"/>
      <c r="D124" s="120" t="s">
        <v>72</v>
      </c>
      <c r="E124" s="129" t="s">
        <v>78</v>
      </c>
      <c r="F124" s="129" t="s">
        <v>111</v>
      </c>
      <c r="I124" s="122"/>
      <c r="J124" s="130">
        <f>BK124</f>
        <v>0</v>
      </c>
      <c r="L124" s="119"/>
      <c r="M124" s="124"/>
      <c r="P124" s="125">
        <f>SUM(P125:P144)</f>
        <v>0</v>
      </c>
      <c r="R124" s="125">
        <f>SUM(R125:R144)</f>
        <v>4.3777500000000007</v>
      </c>
      <c r="T124" s="126">
        <f>SUM(T125:T144)</f>
        <v>0</v>
      </c>
      <c r="AR124" s="120" t="s">
        <v>78</v>
      </c>
      <c r="AT124" s="127" t="s">
        <v>72</v>
      </c>
      <c r="AU124" s="127" t="s">
        <v>78</v>
      </c>
      <c r="AY124" s="120" t="s">
        <v>110</v>
      </c>
      <c r="BK124" s="128">
        <f>SUM(BK125:BK144)</f>
        <v>0</v>
      </c>
    </row>
    <row r="125" spans="2:65" s="1" customFormat="1" ht="37.9" customHeight="1">
      <c r="B125" s="29"/>
      <c r="C125" s="131" t="s">
        <v>112</v>
      </c>
      <c r="D125" s="131" t="s">
        <v>113</v>
      </c>
      <c r="E125" s="132" t="s">
        <v>114</v>
      </c>
      <c r="F125" s="133" t="s">
        <v>115</v>
      </c>
      <c r="G125" s="134" t="s">
        <v>116</v>
      </c>
      <c r="H125" s="135">
        <v>65</v>
      </c>
      <c r="I125" s="136"/>
      <c r="J125" s="137">
        <f t="shared" ref="J125:J144" si="0">ROUND(I125*H125,2)</f>
        <v>0</v>
      </c>
      <c r="K125" s="138"/>
      <c r="L125" s="29"/>
      <c r="M125" s="139" t="s">
        <v>1</v>
      </c>
      <c r="N125" s="140" t="s">
        <v>39</v>
      </c>
      <c r="P125" s="141">
        <f t="shared" ref="P125:P144" si="1">O125*H125</f>
        <v>0</v>
      </c>
      <c r="Q125" s="141">
        <v>0</v>
      </c>
      <c r="R125" s="141">
        <f t="shared" ref="R125:R144" si="2">Q125*H125</f>
        <v>0</v>
      </c>
      <c r="S125" s="141">
        <v>0</v>
      </c>
      <c r="T125" s="142">
        <f t="shared" ref="T125:T144" si="3">S125*H125</f>
        <v>0</v>
      </c>
      <c r="AR125" s="143" t="s">
        <v>117</v>
      </c>
      <c r="AT125" s="143" t="s">
        <v>113</v>
      </c>
      <c r="AU125" s="143" t="s">
        <v>112</v>
      </c>
      <c r="AY125" s="14" t="s">
        <v>110</v>
      </c>
      <c r="BE125" s="144">
        <f t="shared" ref="BE125:BE144" si="4">IF(N125="základná",J125,0)</f>
        <v>0</v>
      </c>
      <c r="BF125" s="144">
        <f t="shared" ref="BF125:BF144" si="5">IF(N125="znížená",J125,0)</f>
        <v>0</v>
      </c>
      <c r="BG125" s="144">
        <f t="shared" ref="BG125:BG144" si="6">IF(N125="zákl. prenesená",J125,0)</f>
        <v>0</v>
      </c>
      <c r="BH125" s="144">
        <f t="shared" ref="BH125:BH144" si="7">IF(N125="zníž. prenesená",J125,0)</f>
        <v>0</v>
      </c>
      <c r="BI125" s="144">
        <f t="shared" ref="BI125:BI144" si="8">IF(N125="nulová",J125,0)</f>
        <v>0</v>
      </c>
      <c r="BJ125" s="14" t="s">
        <v>112</v>
      </c>
      <c r="BK125" s="144">
        <f t="shared" ref="BK125:BK144" si="9">ROUND(I125*H125,2)</f>
        <v>0</v>
      </c>
      <c r="BL125" s="14" t="s">
        <v>117</v>
      </c>
      <c r="BM125" s="143" t="s">
        <v>118</v>
      </c>
    </row>
    <row r="126" spans="2:65" s="1" customFormat="1" ht="33" customHeight="1">
      <c r="B126" s="29"/>
      <c r="C126" s="145" t="s">
        <v>119</v>
      </c>
      <c r="D126" s="145" t="s">
        <v>120</v>
      </c>
      <c r="E126" s="146" t="s">
        <v>121</v>
      </c>
      <c r="F126" s="147" t="s">
        <v>122</v>
      </c>
      <c r="G126" s="148" t="s">
        <v>123</v>
      </c>
      <c r="H126" s="149">
        <v>4.5</v>
      </c>
      <c r="I126" s="150"/>
      <c r="J126" s="151">
        <f t="shared" si="0"/>
        <v>0</v>
      </c>
      <c r="K126" s="152"/>
      <c r="L126" s="153"/>
      <c r="M126" s="154" t="s">
        <v>1</v>
      </c>
      <c r="N126" s="155" t="s">
        <v>39</v>
      </c>
      <c r="P126" s="141">
        <f t="shared" si="1"/>
        <v>0</v>
      </c>
      <c r="Q126" s="141">
        <v>0.05</v>
      </c>
      <c r="R126" s="141">
        <f t="shared" si="2"/>
        <v>0.22500000000000001</v>
      </c>
      <c r="S126" s="141">
        <v>0</v>
      </c>
      <c r="T126" s="142">
        <f t="shared" si="3"/>
        <v>0</v>
      </c>
      <c r="AR126" s="143" t="s">
        <v>124</v>
      </c>
      <c r="AT126" s="143" t="s">
        <v>120</v>
      </c>
      <c r="AU126" s="143" t="s">
        <v>112</v>
      </c>
      <c r="AY126" s="14" t="s">
        <v>110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4" t="s">
        <v>112</v>
      </c>
      <c r="BK126" s="144">
        <f t="shared" si="9"/>
        <v>0</v>
      </c>
      <c r="BL126" s="14" t="s">
        <v>117</v>
      </c>
      <c r="BM126" s="143" t="s">
        <v>125</v>
      </c>
    </row>
    <row r="127" spans="2:65" s="1" customFormat="1" ht="24.2" customHeight="1">
      <c r="B127" s="29"/>
      <c r="C127" s="145" t="s">
        <v>126</v>
      </c>
      <c r="D127" s="145" t="s">
        <v>120</v>
      </c>
      <c r="E127" s="146" t="s">
        <v>127</v>
      </c>
      <c r="F127" s="147" t="s">
        <v>128</v>
      </c>
      <c r="G127" s="148" t="s">
        <v>123</v>
      </c>
      <c r="H127" s="149">
        <v>2</v>
      </c>
      <c r="I127" s="150"/>
      <c r="J127" s="151">
        <f t="shared" si="0"/>
        <v>0</v>
      </c>
      <c r="K127" s="152"/>
      <c r="L127" s="153"/>
      <c r="M127" s="154" t="s">
        <v>1</v>
      </c>
      <c r="N127" s="155" t="s">
        <v>39</v>
      </c>
      <c r="P127" s="141">
        <f t="shared" si="1"/>
        <v>0</v>
      </c>
      <c r="Q127" s="141">
        <v>2.1100000000000001E-2</v>
      </c>
      <c r="R127" s="141">
        <f t="shared" si="2"/>
        <v>4.2200000000000001E-2</v>
      </c>
      <c r="S127" s="141">
        <v>0</v>
      </c>
      <c r="T127" s="142">
        <f t="shared" si="3"/>
        <v>0</v>
      </c>
      <c r="AR127" s="143" t="s">
        <v>124</v>
      </c>
      <c r="AT127" s="143" t="s">
        <v>120</v>
      </c>
      <c r="AU127" s="143" t="s">
        <v>112</v>
      </c>
      <c r="AY127" s="14" t="s">
        <v>110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4" t="s">
        <v>112</v>
      </c>
      <c r="BK127" s="144">
        <f t="shared" si="9"/>
        <v>0</v>
      </c>
      <c r="BL127" s="14" t="s">
        <v>117</v>
      </c>
      <c r="BM127" s="143" t="s">
        <v>129</v>
      </c>
    </row>
    <row r="128" spans="2:65" s="1" customFormat="1" ht="16.5" customHeight="1">
      <c r="B128" s="29"/>
      <c r="C128" s="145" t="s">
        <v>130</v>
      </c>
      <c r="D128" s="145" t="s">
        <v>120</v>
      </c>
      <c r="E128" s="146" t="s">
        <v>131</v>
      </c>
      <c r="F128" s="147" t="s">
        <v>132</v>
      </c>
      <c r="G128" s="148" t="s">
        <v>133</v>
      </c>
      <c r="H128" s="149">
        <v>2</v>
      </c>
      <c r="I128" s="150"/>
      <c r="J128" s="151">
        <f t="shared" si="0"/>
        <v>0</v>
      </c>
      <c r="K128" s="152"/>
      <c r="L128" s="153"/>
      <c r="M128" s="154" t="s">
        <v>1</v>
      </c>
      <c r="N128" s="155" t="s">
        <v>39</v>
      </c>
      <c r="P128" s="141">
        <f t="shared" si="1"/>
        <v>0</v>
      </c>
      <c r="Q128" s="141">
        <v>0</v>
      </c>
      <c r="R128" s="141">
        <f t="shared" si="2"/>
        <v>0</v>
      </c>
      <c r="S128" s="141">
        <v>0</v>
      </c>
      <c r="T128" s="142">
        <f t="shared" si="3"/>
        <v>0</v>
      </c>
      <c r="AR128" s="143" t="s">
        <v>124</v>
      </c>
      <c r="AT128" s="143" t="s">
        <v>120</v>
      </c>
      <c r="AU128" s="143" t="s">
        <v>112</v>
      </c>
      <c r="AY128" s="14" t="s">
        <v>110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4" t="s">
        <v>112</v>
      </c>
      <c r="BK128" s="144">
        <f t="shared" si="9"/>
        <v>0</v>
      </c>
      <c r="BL128" s="14" t="s">
        <v>117</v>
      </c>
      <c r="BM128" s="143" t="s">
        <v>134</v>
      </c>
    </row>
    <row r="129" spans="2:65" s="1" customFormat="1" ht="24.2" customHeight="1">
      <c r="B129" s="29"/>
      <c r="C129" s="145" t="s">
        <v>135</v>
      </c>
      <c r="D129" s="145" t="s">
        <v>120</v>
      </c>
      <c r="E129" s="146" t="s">
        <v>136</v>
      </c>
      <c r="F129" s="147" t="s">
        <v>137</v>
      </c>
      <c r="G129" s="148" t="s">
        <v>123</v>
      </c>
      <c r="H129" s="149">
        <v>18</v>
      </c>
      <c r="I129" s="150"/>
      <c r="J129" s="151">
        <f t="shared" si="0"/>
        <v>0</v>
      </c>
      <c r="K129" s="152"/>
      <c r="L129" s="153"/>
      <c r="M129" s="154" t="s">
        <v>1</v>
      </c>
      <c r="N129" s="155" t="s">
        <v>39</v>
      </c>
      <c r="P129" s="141">
        <f t="shared" si="1"/>
        <v>0</v>
      </c>
      <c r="Q129" s="141">
        <v>5.7209999999999997E-2</v>
      </c>
      <c r="R129" s="141">
        <f t="shared" si="2"/>
        <v>1.0297799999999999</v>
      </c>
      <c r="S129" s="141">
        <v>0</v>
      </c>
      <c r="T129" s="142">
        <f t="shared" si="3"/>
        <v>0</v>
      </c>
      <c r="AR129" s="143" t="s">
        <v>124</v>
      </c>
      <c r="AT129" s="143" t="s">
        <v>120</v>
      </c>
      <c r="AU129" s="143" t="s">
        <v>112</v>
      </c>
      <c r="AY129" s="14" t="s">
        <v>110</v>
      </c>
      <c r="BE129" s="144">
        <f t="shared" si="4"/>
        <v>0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4" t="s">
        <v>112</v>
      </c>
      <c r="BK129" s="144">
        <f t="shared" si="9"/>
        <v>0</v>
      </c>
      <c r="BL129" s="14" t="s">
        <v>117</v>
      </c>
      <c r="BM129" s="143" t="s">
        <v>138</v>
      </c>
    </row>
    <row r="130" spans="2:65" s="1" customFormat="1" ht="24.2" customHeight="1">
      <c r="B130" s="29"/>
      <c r="C130" s="145" t="s">
        <v>139</v>
      </c>
      <c r="D130" s="145" t="s">
        <v>120</v>
      </c>
      <c r="E130" s="146" t="s">
        <v>140</v>
      </c>
      <c r="F130" s="147" t="s">
        <v>141</v>
      </c>
      <c r="G130" s="148" t="s">
        <v>133</v>
      </c>
      <c r="H130" s="149">
        <v>44</v>
      </c>
      <c r="I130" s="150"/>
      <c r="J130" s="151">
        <f t="shared" si="0"/>
        <v>0</v>
      </c>
      <c r="K130" s="152"/>
      <c r="L130" s="153"/>
      <c r="M130" s="154" t="s">
        <v>1</v>
      </c>
      <c r="N130" s="155" t="s">
        <v>39</v>
      </c>
      <c r="P130" s="141">
        <f t="shared" si="1"/>
        <v>0</v>
      </c>
      <c r="Q130" s="141">
        <v>9.0000000000000006E-5</v>
      </c>
      <c r="R130" s="141">
        <f t="shared" si="2"/>
        <v>3.96E-3</v>
      </c>
      <c r="S130" s="141">
        <v>0</v>
      </c>
      <c r="T130" s="142">
        <f t="shared" si="3"/>
        <v>0</v>
      </c>
      <c r="AR130" s="143" t="s">
        <v>124</v>
      </c>
      <c r="AT130" s="143" t="s">
        <v>120</v>
      </c>
      <c r="AU130" s="143" t="s">
        <v>112</v>
      </c>
      <c r="AY130" s="14" t="s">
        <v>110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4" t="s">
        <v>112</v>
      </c>
      <c r="BK130" s="144">
        <f t="shared" si="9"/>
        <v>0</v>
      </c>
      <c r="BL130" s="14" t="s">
        <v>117</v>
      </c>
      <c r="BM130" s="143" t="s">
        <v>142</v>
      </c>
    </row>
    <row r="131" spans="2:65" s="1" customFormat="1" ht="24.2" customHeight="1">
      <c r="B131" s="29"/>
      <c r="C131" s="145" t="s">
        <v>143</v>
      </c>
      <c r="D131" s="145" t="s">
        <v>120</v>
      </c>
      <c r="E131" s="146" t="s">
        <v>144</v>
      </c>
      <c r="F131" s="147" t="s">
        <v>145</v>
      </c>
      <c r="G131" s="148" t="s">
        <v>133</v>
      </c>
      <c r="H131" s="149">
        <v>6</v>
      </c>
      <c r="I131" s="150"/>
      <c r="J131" s="151">
        <f t="shared" si="0"/>
        <v>0</v>
      </c>
      <c r="K131" s="152"/>
      <c r="L131" s="153"/>
      <c r="M131" s="154" t="s">
        <v>1</v>
      </c>
      <c r="N131" s="155" t="s">
        <v>39</v>
      </c>
      <c r="P131" s="141">
        <f t="shared" si="1"/>
        <v>0</v>
      </c>
      <c r="Q131" s="141">
        <v>2.0000000000000001E-4</v>
      </c>
      <c r="R131" s="141">
        <f t="shared" si="2"/>
        <v>1.2000000000000001E-3</v>
      </c>
      <c r="S131" s="141">
        <v>0</v>
      </c>
      <c r="T131" s="142">
        <f t="shared" si="3"/>
        <v>0</v>
      </c>
      <c r="AR131" s="143" t="s">
        <v>124</v>
      </c>
      <c r="AT131" s="143" t="s">
        <v>120</v>
      </c>
      <c r="AU131" s="143" t="s">
        <v>112</v>
      </c>
      <c r="AY131" s="14" t="s">
        <v>110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4" t="s">
        <v>112</v>
      </c>
      <c r="BK131" s="144">
        <f t="shared" si="9"/>
        <v>0</v>
      </c>
      <c r="BL131" s="14" t="s">
        <v>117</v>
      </c>
      <c r="BM131" s="143" t="s">
        <v>146</v>
      </c>
    </row>
    <row r="132" spans="2:65" s="1" customFormat="1" ht="24.2" customHeight="1">
      <c r="B132" s="29"/>
      <c r="C132" s="145" t="s">
        <v>147</v>
      </c>
      <c r="D132" s="145" t="s">
        <v>120</v>
      </c>
      <c r="E132" s="146" t="s">
        <v>148</v>
      </c>
      <c r="F132" s="147" t="s">
        <v>149</v>
      </c>
      <c r="G132" s="148" t="s">
        <v>133</v>
      </c>
      <c r="H132" s="149">
        <v>2</v>
      </c>
      <c r="I132" s="150"/>
      <c r="J132" s="151">
        <f t="shared" si="0"/>
        <v>0</v>
      </c>
      <c r="K132" s="152"/>
      <c r="L132" s="153"/>
      <c r="M132" s="154" t="s">
        <v>1</v>
      </c>
      <c r="N132" s="155" t="s">
        <v>39</v>
      </c>
      <c r="P132" s="141">
        <f t="shared" si="1"/>
        <v>0</v>
      </c>
      <c r="Q132" s="141">
        <v>5.1000000000000004E-4</v>
      </c>
      <c r="R132" s="141">
        <f t="shared" si="2"/>
        <v>1.0200000000000001E-3</v>
      </c>
      <c r="S132" s="141">
        <v>0</v>
      </c>
      <c r="T132" s="142">
        <f t="shared" si="3"/>
        <v>0</v>
      </c>
      <c r="AR132" s="143" t="s">
        <v>124</v>
      </c>
      <c r="AT132" s="143" t="s">
        <v>120</v>
      </c>
      <c r="AU132" s="143" t="s">
        <v>112</v>
      </c>
      <c r="AY132" s="14" t="s">
        <v>110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4" t="s">
        <v>112</v>
      </c>
      <c r="BK132" s="144">
        <f t="shared" si="9"/>
        <v>0</v>
      </c>
      <c r="BL132" s="14" t="s">
        <v>117</v>
      </c>
      <c r="BM132" s="143" t="s">
        <v>150</v>
      </c>
    </row>
    <row r="133" spans="2:65" s="1" customFormat="1" ht="33" customHeight="1">
      <c r="B133" s="29"/>
      <c r="C133" s="145" t="s">
        <v>151</v>
      </c>
      <c r="D133" s="145" t="s">
        <v>120</v>
      </c>
      <c r="E133" s="146" t="s">
        <v>152</v>
      </c>
      <c r="F133" s="147" t="s">
        <v>153</v>
      </c>
      <c r="G133" s="148" t="s">
        <v>133</v>
      </c>
      <c r="H133" s="149">
        <v>2</v>
      </c>
      <c r="I133" s="150"/>
      <c r="J133" s="151">
        <f t="shared" si="0"/>
        <v>0</v>
      </c>
      <c r="K133" s="152"/>
      <c r="L133" s="153"/>
      <c r="M133" s="154" t="s">
        <v>1</v>
      </c>
      <c r="N133" s="155" t="s">
        <v>39</v>
      </c>
      <c r="P133" s="141">
        <f t="shared" si="1"/>
        <v>0</v>
      </c>
      <c r="Q133" s="141">
        <v>2.3000000000000001E-4</v>
      </c>
      <c r="R133" s="141">
        <f t="shared" si="2"/>
        <v>4.6000000000000001E-4</v>
      </c>
      <c r="S133" s="141">
        <v>0</v>
      </c>
      <c r="T133" s="142">
        <f t="shared" si="3"/>
        <v>0</v>
      </c>
      <c r="AR133" s="143" t="s">
        <v>124</v>
      </c>
      <c r="AT133" s="143" t="s">
        <v>120</v>
      </c>
      <c r="AU133" s="143" t="s">
        <v>112</v>
      </c>
      <c r="AY133" s="14" t="s">
        <v>110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4" t="s">
        <v>112</v>
      </c>
      <c r="BK133" s="144">
        <f t="shared" si="9"/>
        <v>0</v>
      </c>
      <c r="BL133" s="14" t="s">
        <v>117</v>
      </c>
      <c r="BM133" s="143" t="s">
        <v>154</v>
      </c>
    </row>
    <row r="134" spans="2:65" s="1" customFormat="1" ht="33" customHeight="1">
      <c r="B134" s="29"/>
      <c r="C134" s="145" t="s">
        <v>155</v>
      </c>
      <c r="D134" s="145" t="s">
        <v>120</v>
      </c>
      <c r="E134" s="146" t="s">
        <v>156</v>
      </c>
      <c r="F134" s="147" t="s">
        <v>157</v>
      </c>
      <c r="G134" s="148" t="s">
        <v>133</v>
      </c>
      <c r="H134" s="149">
        <v>2</v>
      </c>
      <c r="I134" s="150"/>
      <c r="J134" s="151">
        <f t="shared" si="0"/>
        <v>0</v>
      </c>
      <c r="K134" s="152"/>
      <c r="L134" s="153"/>
      <c r="M134" s="154" t="s">
        <v>1</v>
      </c>
      <c r="N134" s="155" t="s">
        <v>39</v>
      </c>
      <c r="P134" s="141">
        <f t="shared" si="1"/>
        <v>0</v>
      </c>
      <c r="Q134" s="141">
        <v>7.7999999999999999E-4</v>
      </c>
      <c r="R134" s="141">
        <f t="shared" si="2"/>
        <v>1.56E-3</v>
      </c>
      <c r="S134" s="141">
        <v>0</v>
      </c>
      <c r="T134" s="142">
        <f t="shared" si="3"/>
        <v>0</v>
      </c>
      <c r="AR134" s="143" t="s">
        <v>124</v>
      </c>
      <c r="AT134" s="143" t="s">
        <v>120</v>
      </c>
      <c r="AU134" s="143" t="s">
        <v>112</v>
      </c>
      <c r="AY134" s="14" t="s">
        <v>110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4" t="s">
        <v>112</v>
      </c>
      <c r="BK134" s="144">
        <f t="shared" si="9"/>
        <v>0</v>
      </c>
      <c r="BL134" s="14" t="s">
        <v>117</v>
      </c>
      <c r="BM134" s="143" t="s">
        <v>158</v>
      </c>
    </row>
    <row r="135" spans="2:65" s="1" customFormat="1" ht="24.2" customHeight="1">
      <c r="B135" s="29"/>
      <c r="C135" s="145" t="s">
        <v>159</v>
      </c>
      <c r="D135" s="145" t="s">
        <v>120</v>
      </c>
      <c r="E135" s="146" t="s">
        <v>160</v>
      </c>
      <c r="F135" s="147" t="s">
        <v>161</v>
      </c>
      <c r="G135" s="148" t="s">
        <v>123</v>
      </c>
      <c r="H135" s="149">
        <v>5</v>
      </c>
      <c r="I135" s="150"/>
      <c r="J135" s="151">
        <f t="shared" si="0"/>
        <v>0</v>
      </c>
      <c r="K135" s="152"/>
      <c r="L135" s="153"/>
      <c r="M135" s="154" t="s">
        <v>1</v>
      </c>
      <c r="N135" s="155" t="s">
        <v>39</v>
      </c>
      <c r="P135" s="141">
        <f t="shared" si="1"/>
        <v>0</v>
      </c>
      <c r="Q135" s="141">
        <v>4.1099999999999999E-3</v>
      </c>
      <c r="R135" s="141">
        <f t="shared" si="2"/>
        <v>2.0549999999999999E-2</v>
      </c>
      <c r="S135" s="141">
        <v>0</v>
      </c>
      <c r="T135" s="142">
        <f t="shared" si="3"/>
        <v>0</v>
      </c>
      <c r="AR135" s="143" t="s">
        <v>124</v>
      </c>
      <c r="AT135" s="143" t="s">
        <v>120</v>
      </c>
      <c r="AU135" s="143" t="s">
        <v>112</v>
      </c>
      <c r="AY135" s="14" t="s">
        <v>110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4" t="s">
        <v>112</v>
      </c>
      <c r="BK135" s="144">
        <f t="shared" si="9"/>
        <v>0</v>
      </c>
      <c r="BL135" s="14" t="s">
        <v>117</v>
      </c>
      <c r="BM135" s="143" t="s">
        <v>162</v>
      </c>
    </row>
    <row r="136" spans="2:65" s="1" customFormat="1" ht="21.75" customHeight="1">
      <c r="B136" s="29"/>
      <c r="C136" s="145" t="s">
        <v>163</v>
      </c>
      <c r="D136" s="145" t="s">
        <v>120</v>
      </c>
      <c r="E136" s="146" t="s">
        <v>164</v>
      </c>
      <c r="F136" s="147" t="s">
        <v>165</v>
      </c>
      <c r="G136" s="148" t="s">
        <v>166</v>
      </c>
      <c r="H136" s="149">
        <v>3</v>
      </c>
      <c r="I136" s="150"/>
      <c r="J136" s="151">
        <f t="shared" si="0"/>
        <v>0</v>
      </c>
      <c r="K136" s="152"/>
      <c r="L136" s="153"/>
      <c r="M136" s="154" t="s">
        <v>1</v>
      </c>
      <c r="N136" s="155" t="s">
        <v>39</v>
      </c>
      <c r="P136" s="141">
        <f t="shared" si="1"/>
        <v>0</v>
      </c>
      <c r="Q136" s="141">
        <v>4.2000000000000002E-4</v>
      </c>
      <c r="R136" s="141">
        <f t="shared" si="2"/>
        <v>1.2600000000000001E-3</v>
      </c>
      <c r="S136" s="141">
        <v>0</v>
      </c>
      <c r="T136" s="142">
        <f t="shared" si="3"/>
        <v>0</v>
      </c>
      <c r="AR136" s="143" t="s">
        <v>124</v>
      </c>
      <c r="AT136" s="143" t="s">
        <v>120</v>
      </c>
      <c r="AU136" s="143" t="s">
        <v>112</v>
      </c>
      <c r="AY136" s="14" t="s">
        <v>110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4" t="s">
        <v>112</v>
      </c>
      <c r="BK136" s="144">
        <f t="shared" si="9"/>
        <v>0</v>
      </c>
      <c r="BL136" s="14" t="s">
        <v>117</v>
      </c>
      <c r="BM136" s="143" t="s">
        <v>167</v>
      </c>
    </row>
    <row r="137" spans="2:65" s="1" customFormat="1" ht="37.9" customHeight="1">
      <c r="B137" s="29"/>
      <c r="C137" s="145" t="s">
        <v>168</v>
      </c>
      <c r="D137" s="145" t="s">
        <v>120</v>
      </c>
      <c r="E137" s="146" t="s">
        <v>169</v>
      </c>
      <c r="F137" s="147" t="s">
        <v>170</v>
      </c>
      <c r="G137" s="148" t="s">
        <v>123</v>
      </c>
      <c r="H137" s="149">
        <v>42</v>
      </c>
      <c r="I137" s="150"/>
      <c r="J137" s="151">
        <f t="shared" si="0"/>
        <v>0</v>
      </c>
      <c r="K137" s="152"/>
      <c r="L137" s="153"/>
      <c r="M137" s="154" t="s">
        <v>1</v>
      </c>
      <c r="N137" s="155" t="s">
        <v>39</v>
      </c>
      <c r="P137" s="141">
        <f t="shared" si="1"/>
        <v>0</v>
      </c>
      <c r="Q137" s="141">
        <v>6.4199999999999993E-2</v>
      </c>
      <c r="R137" s="141">
        <f t="shared" si="2"/>
        <v>2.6963999999999997</v>
      </c>
      <c r="S137" s="141">
        <v>0</v>
      </c>
      <c r="T137" s="142">
        <f t="shared" si="3"/>
        <v>0</v>
      </c>
      <c r="AR137" s="143" t="s">
        <v>124</v>
      </c>
      <c r="AT137" s="143" t="s">
        <v>120</v>
      </c>
      <c r="AU137" s="143" t="s">
        <v>112</v>
      </c>
      <c r="AY137" s="14" t="s">
        <v>110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4" t="s">
        <v>112</v>
      </c>
      <c r="BK137" s="144">
        <f t="shared" si="9"/>
        <v>0</v>
      </c>
      <c r="BL137" s="14" t="s">
        <v>117</v>
      </c>
      <c r="BM137" s="143" t="s">
        <v>171</v>
      </c>
    </row>
    <row r="138" spans="2:65" s="1" customFormat="1" ht="24.2" customHeight="1">
      <c r="B138" s="29"/>
      <c r="C138" s="145" t="s">
        <v>124</v>
      </c>
      <c r="D138" s="145" t="s">
        <v>120</v>
      </c>
      <c r="E138" s="146" t="s">
        <v>172</v>
      </c>
      <c r="F138" s="147" t="s">
        <v>173</v>
      </c>
      <c r="G138" s="148" t="s">
        <v>133</v>
      </c>
      <c r="H138" s="149">
        <v>1</v>
      </c>
      <c r="I138" s="150"/>
      <c r="J138" s="151">
        <f t="shared" si="0"/>
        <v>0</v>
      </c>
      <c r="K138" s="152"/>
      <c r="L138" s="153"/>
      <c r="M138" s="154" t="s">
        <v>1</v>
      </c>
      <c r="N138" s="155" t="s">
        <v>39</v>
      </c>
      <c r="P138" s="141">
        <f t="shared" si="1"/>
        <v>0</v>
      </c>
      <c r="Q138" s="141">
        <v>4.2000000000000003E-2</v>
      </c>
      <c r="R138" s="141">
        <f t="shared" si="2"/>
        <v>4.2000000000000003E-2</v>
      </c>
      <c r="S138" s="141">
        <v>0</v>
      </c>
      <c r="T138" s="142">
        <f t="shared" si="3"/>
        <v>0</v>
      </c>
      <c r="AR138" s="143" t="s">
        <v>124</v>
      </c>
      <c r="AT138" s="143" t="s">
        <v>120</v>
      </c>
      <c r="AU138" s="143" t="s">
        <v>112</v>
      </c>
      <c r="AY138" s="14" t="s">
        <v>110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4" t="s">
        <v>112</v>
      </c>
      <c r="BK138" s="144">
        <f t="shared" si="9"/>
        <v>0</v>
      </c>
      <c r="BL138" s="14" t="s">
        <v>117</v>
      </c>
      <c r="BM138" s="143" t="s">
        <v>174</v>
      </c>
    </row>
    <row r="139" spans="2:65" s="1" customFormat="1" ht="16.5" customHeight="1">
      <c r="B139" s="29"/>
      <c r="C139" s="145" t="s">
        <v>117</v>
      </c>
      <c r="D139" s="145" t="s">
        <v>120</v>
      </c>
      <c r="E139" s="146" t="s">
        <v>175</v>
      </c>
      <c r="F139" s="147" t="s">
        <v>176</v>
      </c>
      <c r="G139" s="148" t="s">
        <v>133</v>
      </c>
      <c r="H139" s="149">
        <v>1</v>
      </c>
      <c r="I139" s="150"/>
      <c r="J139" s="151">
        <f t="shared" si="0"/>
        <v>0</v>
      </c>
      <c r="K139" s="152"/>
      <c r="L139" s="153"/>
      <c r="M139" s="154" t="s">
        <v>1</v>
      </c>
      <c r="N139" s="155" t="s">
        <v>39</v>
      </c>
      <c r="P139" s="141">
        <f t="shared" si="1"/>
        <v>0</v>
      </c>
      <c r="Q139" s="141">
        <v>0.1285</v>
      </c>
      <c r="R139" s="141">
        <f t="shared" si="2"/>
        <v>0.1285</v>
      </c>
      <c r="S139" s="141">
        <v>0</v>
      </c>
      <c r="T139" s="142">
        <f t="shared" si="3"/>
        <v>0</v>
      </c>
      <c r="AR139" s="143" t="s">
        <v>124</v>
      </c>
      <c r="AT139" s="143" t="s">
        <v>120</v>
      </c>
      <c r="AU139" s="143" t="s">
        <v>112</v>
      </c>
      <c r="AY139" s="14" t="s">
        <v>110</v>
      </c>
      <c r="BE139" s="144">
        <f t="shared" si="4"/>
        <v>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4" t="s">
        <v>112</v>
      </c>
      <c r="BK139" s="144">
        <f t="shared" si="9"/>
        <v>0</v>
      </c>
      <c r="BL139" s="14" t="s">
        <v>117</v>
      </c>
      <c r="BM139" s="143" t="s">
        <v>177</v>
      </c>
    </row>
    <row r="140" spans="2:65" s="1" customFormat="1" ht="16.5" customHeight="1">
      <c r="B140" s="29"/>
      <c r="C140" s="145" t="s">
        <v>178</v>
      </c>
      <c r="D140" s="145" t="s">
        <v>120</v>
      </c>
      <c r="E140" s="146" t="s">
        <v>179</v>
      </c>
      <c r="F140" s="147" t="s">
        <v>180</v>
      </c>
      <c r="G140" s="148" t="s">
        <v>133</v>
      </c>
      <c r="H140" s="149">
        <v>1</v>
      </c>
      <c r="I140" s="150"/>
      <c r="J140" s="151">
        <f t="shared" si="0"/>
        <v>0</v>
      </c>
      <c r="K140" s="152"/>
      <c r="L140" s="153"/>
      <c r="M140" s="154" t="s">
        <v>1</v>
      </c>
      <c r="N140" s="155" t="s">
        <v>39</v>
      </c>
      <c r="P140" s="141">
        <f t="shared" si="1"/>
        <v>0</v>
      </c>
      <c r="Q140" s="141">
        <v>2.5000000000000001E-3</v>
      </c>
      <c r="R140" s="141">
        <f t="shared" si="2"/>
        <v>2.5000000000000001E-3</v>
      </c>
      <c r="S140" s="141">
        <v>0</v>
      </c>
      <c r="T140" s="142">
        <f t="shared" si="3"/>
        <v>0</v>
      </c>
      <c r="AR140" s="143" t="s">
        <v>124</v>
      </c>
      <c r="AT140" s="143" t="s">
        <v>120</v>
      </c>
      <c r="AU140" s="143" t="s">
        <v>112</v>
      </c>
      <c r="AY140" s="14" t="s">
        <v>110</v>
      </c>
      <c r="BE140" s="144">
        <f t="shared" si="4"/>
        <v>0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14" t="s">
        <v>112</v>
      </c>
      <c r="BK140" s="144">
        <f t="shared" si="9"/>
        <v>0</v>
      </c>
      <c r="BL140" s="14" t="s">
        <v>117</v>
      </c>
      <c r="BM140" s="143" t="s">
        <v>181</v>
      </c>
    </row>
    <row r="141" spans="2:65" s="1" customFormat="1" ht="21.75" customHeight="1">
      <c r="B141" s="29"/>
      <c r="C141" s="145" t="s">
        <v>182</v>
      </c>
      <c r="D141" s="145" t="s">
        <v>120</v>
      </c>
      <c r="E141" s="146" t="s">
        <v>183</v>
      </c>
      <c r="F141" s="147" t="s">
        <v>184</v>
      </c>
      <c r="G141" s="148" t="s">
        <v>133</v>
      </c>
      <c r="H141" s="149">
        <v>1</v>
      </c>
      <c r="I141" s="150"/>
      <c r="J141" s="151">
        <f t="shared" si="0"/>
        <v>0</v>
      </c>
      <c r="K141" s="152"/>
      <c r="L141" s="153"/>
      <c r="M141" s="154" t="s">
        <v>1</v>
      </c>
      <c r="N141" s="155" t="s">
        <v>39</v>
      </c>
      <c r="P141" s="141">
        <f t="shared" si="1"/>
        <v>0</v>
      </c>
      <c r="Q141" s="141">
        <v>7.3600000000000002E-3</v>
      </c>
      <c r="R141" s="141">
        <f t="shared" si="2"/>
        <v>7.3600000000000002E-3</v>
      </c>
      <c r="S141" s="141">
        <v>0</v>
      </c>
      <c r="T141" s="142">
        <f t="shared" si="3"/>
        <v>0</v>
      </c>
      <c r="AR141" s="143" t="s">
        <v>124</v>
      </c>
      <c r="AT141" s="143" t="s">
        <v>120</v>
      </c>
      <c r="AU141" s="143" t="s">
        <v>112</v>
      </c>
      <c r="AY141" s="14" t="s">
        <v>110</v>
      </c>
      <c r="BE141" s="144">
        <f t="shared" si="4"/>
        <v>0</v>
      </c>
      <c r="BF141" s="144">
        <f t="shared" si="5"/>
        <v>0</v>
      </c>
      <c r="BG141" s="144">
        <f t="shared" si="6"/>
        <v>0</v>
      </c>
      <c r="BH141" s="144">
        <f t="shared" si="7"/>
        <v>0</v>
      </c>
      <c r="BI141" s="144">
        <f t="shared" si="8"/>
        <v>0</v>
      </c>
      <c r="BJ141" s="14" t="s">
        <v>112</v>
      </c>
      <c r="BK141" s="144">
        <f t="shared" si="9"/>
        <v>0</v>
      </c>
      <c r="BL141" s="14" t="s">
        <v>117</v>
      </c>
      <c r="BM141" s="143" t="s">
        <v>185</v>
      </c>
    </row>
    <row r="142" spans="2:65" s="1" customFormat="1" ht="21.75" customHeight="1">
      <c r="B142" s="29"/>
      <c r="C142" s="131" t="s">
        <v>78</v>
      </c>
      <c r="D142" s="131" t="s">
        <v>113</v>
      </c>
      <c r="E142" s="132" t="s">
        <v>186</v>
      </c>
      <c r="F142" s="133" t="s">
        <v>187</v>
      </c>
      <c r="G142" s="134" t="s">
        <v>116</v>
      </c>
      <c r="H142" s="135">
        <v>65</v>
      </c>
      <c r="I142" s="136"/>
      <c r="J142" s="137">
        <f t="shared" si="0"/>
        <v>0</v>
      </c>
      <c r="K142" s="138"/>
      <c r="L142" s="29"/>
      <c r="M142" s="139" t="s">
        <v>1</v>
      </c>
      <c r="N142" s="140" t="s">
        <v>39</v>
      </c>
      <c r="P142" s="141">
        <f t="shared" si="1"/>
        <v>0</v>
      </c>
      <c r="Q142" s="141">
        <v>0</v>
      </c>
      <c r="R142" s="141">
        <f t="shared" si="2"/>
        <v>0</v>
      </c>
      <c r="S142" s="141">
        <v>0</v>
      </c>
      <c r="T142" s="142">
        <f t="shared" si="3"/>
        <v>0</v>
      </c>
      <c r="AR142" s="143" t="s">
        <v>117</v>
      </c>
      <c r="AT142" s="143" t="s">
        <v>113</v>
      </c>
      <c r="AU142" s="143" t="s">
        <v>112</v>
      </c>
      <c r="AY142" s="14" t="s">
        <v>110</v>
      </c>
      <c r="BE142" s="144">
        <f t="shared" si="4"/>
        <v>0</v>
      </c>
      <c r="BF142" s="144">
        <f t="shared" si="5"/>
        <v>0</v>
      </c>
      <c r="BG142" s="144">
        <f t="shared" si="6"/>
        <v>0</v>
      </c>
      <c r="BH142" s="144">
        <f t="shared" si="7"/>
        <v>0</v>
      </c>
      <c r="BI142" s="144">
        <f t="shared" si="8"/>
        <v>0</v>
      </c>
      <c r="BJ142" s="14" t="s">
        <v>112</v>
      </c>
      <c r="BK142" s="144">
        <f t="shared" si="9"/>
        <v>0</v>
      </c>
      <c r="BL142" s="14" t="s">
        <v>117</v>
      </c>
      <c r="BM142" s="143" t="s">
        <v>188</v>
      </c>
    </row>
    <row r="143" spans="2:65" s="1" customFormat="1" ht="24.2" customHeight="1">
      <c r="B143" s="29"/>
      <c r="C143" s="145" t="s">
        <v>189</v>
      </c>
      <c r="D143" s="145" t="s">
        <v>120</v>
      </c>
      <c r="E143" s="146" t="s">
        <v>190</v>
      </c>
      <c r="F143" s="147" t="s">
        <v>191</v>
      </c>
      <c r="G143" s="148" t="s">
        <v>192</v>
      </c>
      <c r="H143" s="149">
        <v>0.158</v>
      </c>
      <c r="I143" s="150"/>
      <c r="J143" s="151">
        <f t="shared" si="0"/>
        <v>0</v>
      </c>
      <c r="K143" s="152"/>
      <c r="L143" s="153"/>
      <c r="M143" s="154" t="s">
        <v>1</v>
      </c>
      <c r="N143" s="155" t="s">
        <v>39</v>
      </c>
      <c r="P143" s="141">
        <f t="shared" si="1"/>
        <v>0</v>
      </c>
      <c r="Q143" s="141">
        <v>1</v>
      </c>
      <c r="R143" s="141">
        <f t="shared" si="2"/>
        <v>0.158</v>
      </c>
      <c r="S143" s="141">
        <v>0</v>
      </c>
      <c r="T143" s="142">
        <f t="shared" si="3"/>
        <v>0</v>
      </c>
      <c r="AR143" s="143" t="s">
        <v>124</v>
      </c>
      <c r="AT143" s="143" t="s">
        <v>120</v>
      </c>
      <c r="AU143" s="143" t="s">
        <v>112</v>
      </c>
      <c r="AY143" s="14" t="s">
        <v>110</v>
      </c>
      <c r="BE143" s="144">
        <f t="shared" si="4"/>
        <v>0</v>
      </c>
      <c r="BF143" s="144">
        <f t="shared" si="5"/>
        <v>0</v>
      </c>
      <c r="BG143" s="144">
        <f t="shared" si="6"/>
        <v>0</v>
      </c>
      <c r="BH143" s="144">
        <f t="shared" si="7"/>
        <v>0</v>
      </c>
      <c r="BI143" s="144">
        <f t="shared" si="8"/>
        <v>0</v>
      </c>
      <c r="BJ143" s="14" t="s">
        <v>112</v>
      </c>
      <c r="BK143" s="144">
        <f t="shared" si="9"/>
        <v>0</v>
      </c>
      <c r="BL143" s="14" t="s">
        <v>117</v>
      </c>
      <c r="BM143" s="143" t="s">
        <v>193</v>
      </c>
    </row>
    <row r="144" spans="2:65" s="1" customFormat="1" ht="16.5" customHeight="1">
      <c r="B144" s="29"/>
      <c r="C144" s="145" t="s">
        <v>7</v>
      </c>
      <c r="D144" s="145" t="s">
        <v>120</v>
      </c>
      <c r="E144" s="146" t="s">
        <v>194</v>
      </c>
      <c r="F144" s="147" t="s">
        <v>195</v>
      </c>
      <c r="G144" s="148" t="s">
        <v>133</v>
      </c>
      <c r="H144" s="149">
        <v>16</v>
      </c>
      <c r="I144" s="150"/>
      <c r="J144" s="151">
        <f t="shared" si="0"/>
        <v>0</v>
      </c>
      <c r="K144" s="152"/>
      <c r="L144" s="153"/>
      <c r="M144" s="154" t="s">
        <v>1</v>
      </c>
      <c r="N144" s="155" t="s">
        <v>39</v>
      </c>
      <c r="P144" s="141">
        <f t="shared" si="1"/>
        <v>0</v>
      </c>
      <c r="Q144" s="141">
        <v>1E-3</v>
      </c>
      <c r="R144" s="141">
        <f t="shared" si="2"/>
        <v>1.6E-2</v>
      </c>
      <c r="S144" s="141">
        <v>0</v>
      </c>
      <c r="T144" s="142">
        <f t="shared" si="3"/>
        <v>0</v>
      </c>
      <c r="AR144" s="143" t="s">
        <v>124</v>
      </c>
      <c r="AT144" s="143" t="s">
        <v>120</v>
      </c>
      <c r="AU144" s="143" t="s">
        <v>112</v>
      </c>
      <c r="AY144" s="14" t="s">
        <v>110</v>
      </c>
      <c r="BE144" s="144">
        <f t="shared" si="4"/>
        <v>0</v>
      </c>
      <c r="BF144" s="144">
        <f t="shared" si="5"/>
        <v>0</v>
      </c>
      <c r="BG144" s="144">
        <f t="shared" si="6"/>
        <v>0</v>
      </c>
      <c r="BH144" s="144">
        <f t="shared" si="7"/>
        <v>0</v>
      </c>
      <c r="BI144" s="144">
        <f t="shared" si="8"/>
        <v>0</v>
      </c>
      <c r="BJ144" s="14" t="s">
        <v>112</v>
      </c>
      <c r="BK144" s="144">
        <f t="shared" si="9"/>
        <v>0</v>
      </c>
      <c r="BL144" s="14" t="s">
        <v>117</v>
      </c>
      <c r="BM144" s="143" t="s">
        <v>196</v>
      </c>
    </row>
    <row r="145" spans="2:65" s="11" customFormat="1" ht="22.9" customHeight="1">
      <c r="B145" s="119"/>
      <c r="D145" s="120" t="s">
        <v>72</v>
      </c>
      <c r="E145" s="129" t="s">
        <v>124</v>
      </c>
      <c r="F145" s="129" t="s">
        <v>197</v>
      </c>
      <c r="I145" s="122"/>
      <c r="J145" s="130">
        <f>BK145</f>
        <v>0</v>
      </c>
      <c r="L145" s="119"/>
      <c r="M145" s="124"/>
      <c r="P145" s="125">
        <f>SUM(P146:P147)</f>
        <v>0</v>
      </c>
      <c r="R145" s="125">
        <f>SUM(R146:R147)</f>
        <v>9.8999999999999991E-3</v>
      </c>
      <c r="T145" s="126">
        <f>SUM(T146:T147)</f>
        <v>0</v>
      </c>
      <c r="AR145" s="120" t="s">
        <v>78</v>
      </c>
      <c r="AT145" s="127" t="s">
        <v>72</v>
      </c>
      <c r="AU145" s="127" t="s">
        <v>78</v>
      </c>
      <c r="AY145" s="120" t="s">
        <v>110</v>
      </c>
      <c r="BK145" s="128">
        <f>SUM(BK146:BK147)</f>
        <v>0</v>
      </c>
    </row>
    <row r="146" spans="2:65" s="1" customFormat="1" ht="24.2" customHeight="1">
      <c r="B146" s="29"/>
      <c r="C146" s="131" t="s">
        <v>198</v>
      </c>
      <c r="D146" s="131" t="s">
        <v>113</v>
      </c>
      <c r="E146" s="132" t="s">
        <v>199</v>
      </c>
      <c r="F146" s="133" t="s">
        <v>200</v>
      </c>
      <c r="G146" s="134" t="s">
        <v>133</v>
      </c>
      <c r="H146" s="135">
        <v>50</v>
      </c>
      <c r="I146" s="136"/>
      <c r="J146" s="137">
        <f>ROUND(I146*H146,2)</f>
        <v>0</v>
      </c>
      <c r="K146" s="138"/>
      <c r="L146" s="29"/>
      <c r="M146" s="139" t="s">
        <v>1</v>
      </c>
      <c r="N146" s="140" t="s">
        <v>39</v>
      </c>
      <c r="P146" s="141">
        <f>O146*H146</f>
        <v>0</v>
      </c>
      <c r="Q146" s="141">
        <v>0</v>
      </c>
      <c r="R146" s="141">
        <f>Q146*H146</f>
        <v>0</v>
      </c>
      <c r="S146" s="141">
        <v>0</v>
      </c>
      <c r="T146" s="142">
        <f>S146*H146</f>
        <v>0</v>
      </c>
      <c r="AR146" s="143" t="s">
        <v>117</v>
      </c>
      <c r="AT146" s="143" t="s">
        <v>113</v>
      </c>
      <c r="AU146" s="143" t="s">
        <v>112</v>
      </c>
      <c r="AY146" s="14" t="s">
        <v>110</v>
      </c>
      <c r="BE146" s="144">
        <f>IF(N146="základná",J146,0)</f>
        <v>0</v>
      </c>
      <c r="BF146" s="144">
        <f>IF(N146="znížená",J146,0)</f>
        <v>0</v>
      </c>
      <c r="BG146" s="144">
        <f>IF(N146="zákl. prenesená",J146,0)</f>
        <v>0</v>
      </c>
      <c r="BH146" s="144">
        <f>IF(N146="zníž. prenesená",J146,0)</f>
        <v>0</v>
      </c>
      <c r="BI146" s="144">
        <f>IF(N146="nulová",J146,0)</f>
        <v>0</v>
      </c>
      <c r="BJ146" s="14" t="s">
        <v>112</v>
      </c>
      <c r="BK146" s="144">
        <f>ROUND(I146*H146,2)</f>
        <v>0</v>
      </c>
      <c r="BL146" s="14" t="s">
        <v>117</v>
      </c>
      <c r="BM146" s="143" t="s">
        <v>201</v>
      </c>
    </row>
    <row r="147" spans="2:65" s="1" customFormat="1" ht="24.2" customHeight="1">
      <c r="B147" s="29"/>
      <c r="C147" s="145" t="s">
        <v>202</v>
      </c>
      <c r="D147" s="145" t="s">
        <v>120</v>
      </c>
      <c r="E147" s="146" t="s">
        <v>203</v>
      </c>
      <c r="F147" s="147" t="s">
        <v>204</v>
      </c>
      <c r="G147" s="148" t="s">
        <v>205</v>
      </c>
      <c r="H147" s="149">
        <v>3</v>
      </c>
      <c r="I147" s="150"/>
      <c r="J147" s="151">
        <f>ROUND(I147*H147,2)</f>
        <v>0</v>
      </c>
      <c r="K147" s="152"/>
      <c r="L147" s="153"/>
      <c r="M147" s="154" t="s">
        <v>1</v>
      </c>
      <c r="N147" s="155" t="s">
        <v>39</v>
      </c>
      <c r="P147" s="141">
        <f>O147*H147</f>
        <v>0</v>
      </c>
      <c r="Q147" s="141">
        <v>3.3E-3</v>
      </c>
      <c r="R147" s="141">
        <f>Q147*H147</f>
        <v>9.8999999999999991E-3</v>
      </c>
      <c r="S147" s="141">
        <v>0</v>
      </c>
      <c r="T147" s="142">
        <f>S147*H147</f>
        <v>0</v>
      </c>
      <c r="AR147" s="143" t="s">
        <v>124</v>
      </c>
      <c r="AT147" s="143" t="s">
        <v>120</v>
      </c>
      <c r="AU147" s="143" t="s">
        <v>112</v>
      </c>
      <c r="AY147" s="14" t="s">
        <v>110</v>
      </c>
      <c r="BE147" s="144">
        <f>IF(N147="základná",J147,0)</f>
        <v>0</v>
      </c>
      <c r="BF147" s="144">
        <f>IF(N147="znížená",J147,0)</f>
        <v>0</v>
      </c>
      <c r="BG147" s="144">
        <f>IF(N147="zákl. prenesená",J147,0)</f>
        <v>0</v>
      </c>
      <c r="BH147" s="144">
        <f>IF(N147="zníž. prenesená",J147,0)</f>
        <v>0</v>
      </c>
      <c r="BI147" s="144">
        <f>IF(N147="nulová",J147,0)</f>
        <v>0</v>
      </c>
      <c r="BJ147" s="14" t="s">
        <v>112</v>
      </c>
      <c r="BK147" s="144">
        <f>ROUND(I147*H147,2)</f>
        <v>0</v>
      </c>
      <c r="BL147" s="14" t="s">
        <v>117</v>
      </c>
      <c r="BM147" s="143" t="s">
        <v>206</v>
      </c>
    </row>
    <row r="148" spans="2:65" s="11" customFormat="1" ht="25.9" customHeight="1">
      <c r="B148" s="119"/>
      <c r="D148" s="120" t="s">
        <v>72</v>
      </c>
      <c r="E148" s="121" t="s">
        <v>207</v>
      </c>
      <c r="F148" s="121" t="s">
        <v>208</v>
      </c>
      <c r="I148" s="122"/>
      <c r="J148" s="123">
        <f>BK148</f>
        <v>0</v>
      </c>
      <c r="L148" s="119"/>
      <c r="M148" s="124"/>
      <c r="P148" s="125">
        <f>P149+P157+P159</f>
        <v>0</v>
      </c>
      <c r="R148" s="125">
        <f>R149+R157+R159</f>
        <v>8.0279328000000003</v>
      </c>
      <c r="T148" s="126">
        <f>T149+T157+T159</f>
        <v>0</v>
      </c>
      <c r="AR148" s="120" t="s">
        <v>112</v>
      </c>
      <c r="AT148" s="127" t="s">
        <v>72</v>
      </c>
      <c r="AU148" s="127" t="s">
        <v>73</v>
      </c>
      <c r="AY148" s="120" t="s">
        <v>110</v>
      </c>
      <c r="BK148" s="128">
        <f>BK149+BK157+BK159</f>
        <v>0</v>
      </c>
    </row>
    <row r="149" spans="2:65" s="11" customFormat="1" ht="22.9" customHeight="1">
      <c r="B149" s="119"/>
      <c r="D149" s="120" t="s">
        <v>72</v>
      </c>
      <c r="E149" s="129" t="s">
        <v>209</v>
      </c>
      <c r="F149" s="129" t="s">
        <v>210</v>
      </c>
      <c r="I149" s="122"/>
      <c r="J149" s="130">
        <f>BK149</f>
        <v>0</v>
      </c>
      <c r="L149" s="119"/>
      <c r="M149" s="124"/>
      <c r="P149" s="125">
        <f>SUM(P150:P156)</f>
        <v>0</v>
      </c>
      <c r="R149" s="125">
        <f>SUM(R150:R156)</f>
        <v>8.0260560000000005</v>
      </c>
      <c r="T149" s="126">
        <f>SUM(T150:T156)</f>
        <v>0</v>
      </c>
      <c r="AR149" s="120" t="s">
        <v>112</v>
      </c>
      <c r="AT149" s="127" t="s">
        <v>72</v>
      </c>
      <c r="AU149" s="127" t="s">
        <v>78</v>
      </c>
      <c r="AY149" s="120" t="s">
        <v>110</v>
      </c>
      <c r="BK149" s="128">
        <f>SUM(BK150:BK156)</f>
        <v>0</v>
      </c>
    </row>
    <row r="150" spans="2:65" s="1" customFormat="1" ht="16.5" customHeight="1">
      <c r="B150" s="29"/>
      <c r="C150" s="131" t="s">
        <v>211</v>
      </c>
      <c r="D150" s="131" t="s">
        <v>113</v>
      </c>
      <c r="E150" s="132" t="s">
        <v>212</v>
      </c>
      <c r="F150" s="133" t="s">
        <v>213</v>
      </c>
      <c r="G150" s="134" t="s">
        <v>205</v>
      </c>
      <c r="H150" s="135">
        <v>9.5</v>
      </c>
      <c r="I150" s="136"/>
      <c r="J150" s="137">
        <f>ROUND(I150*H150,2)</f>
        <v>0</v>
      </c>
      <c r="K150" s="138"/>
      <c r="L150" s="29"/>
      <c r="M150" s="139" t="s">
        <v>1</v>
      </c>
      <c r="N150" s="140" t="s">
        <v>39</v>
      </c>
      <c r="P150" s="141">
        <f>O150*H150</f>
        <v>0</v>
      </c>
      <c r="Q150" s="141">
        <v>0</v>
      </c>
      <c r="R150" s="141">
        <f>Q150*H150</f>
        <v>0</v>
      </c>
      <c r="S150" s="141">
        <v>0</v>
      </c>
      <c r="T150" s="142">
        <f>S150*H150</f>
        <v>0</v>
      </c>
      <c r="AR150" s="143" t="s">
        <v>155</v>
      </c>
      <c r="AT150" s="143" t="s">
        <v>113</v>
      </c>
      <c r="AU150" s="143" t="s">
        <v>112</v>
      </c>
      <c r="AY150" s="14" t="s">
        <v>110</v>
      </c>
      <c r="BE150" s="144">
        <f>IF(N150="základná",J150,0)</f>
        <v>0</v>
      </c>
      <c r="BF150" s="144">
        <f>IF(N150="znížená",J150,0)</f>
        <v>0</v>
      </c>
      <c r="BG150" s="144">
        <f>IF(N150="zákl. prenesená",J150,0)</f>
        <v>0</v>
      </c>
      <c r="BH150" s="144">
        <f>IF(N150="zníž. prenesená",J150,0)</f>
        <v>0</v>
      </c>
      <c r="BI150" s="144">
        <f>IF(N150="nulová",J150,0)</f>
        <v>0</v>
      </c>
      <c r="BJ150" s="14" t="s">
        <v>112</v>
      </c>
      <c r="BK150" s="144">
        <f>ROUND(I150*H150,2)</f>
        <v>0</v>
      </c>
      <c r="BL150" s="14" t="s">
        <v>155</v>
      </c>
      <c r="BM150" s="143" t="s">
        <v>214</v>
      </c>
    </row>
    <row r="151" spans="2:65" s="1" customFormat="1" ht="21.75" customHeight="1">
      <c r="B151" s="29"/>
      <c r="C151" s="145" t="s">
        <v>215</v>
      </c>
      <c r="D151" s="145" t="s">
        <v>120</v>
      </c>
      <c r="E151" s="146" t="s">
        <v>216</v>
      </c>
      <c r="F151" s="147" t="s">
        <v>217</v>
      </c>
      <c r="G151" s="148" t="s">
        <v>133</v>
      </c>
      <c r="H151" s="149">
        <v>9.1199999999999992</v>
      </c>
      <c r="I151" s="150"/>
      <c r="J151" s="151">
        <f>ROUND(I151*H151,2)</f>
        <v>0</v>
      </c>
      <c r="K151" s="152"/>
      <c r="L151" s="153"/>
      <c r="M151" s="154" t="s">
        <v>1</v>
      </c>
      <c r="N151" s="155" t="s">
        <v>39</v>
      </c>
      <c r="P151" s="141">
        <f>O151*H151</f>
        <v>0</v>
      </c>
      <c r="Q151" s="141">
        <v>4.7999999999999996E-3</v>
      </c>
      <c r="R151" s="141">
        <f>Q151*H151</f>
        <v>4.3775999999999995E-2</v>
      </c>
      <c r="S151" s="141">
        <v>0</v>
      </c>
      <c r="T151" s="142">
        <f>S151*H151</f>
        <v>0</v>
      </c>
      <c r="AR151" s="143" t="s">
        <v>218</v>
      </c>
      <c r="AT151" s="143" t="s">
        <v>120</v>
      </c>
      <c r="AU151" s="143" t="s">
        <v>112</v>
      </c>
      <c r="AY151" s="14" t="s">
        <v>110</v>
      </c>
      <c r="BE151" s="144">
        <f>IF(N151="základná",J151,0)</f>
        <v>0</v>
      </c>
      <c r="BF151" s="144">
        <f>IF(N151="znížená",J151,0)</f>
        <v>0</v>
      </c>
      <c r="BG151" s="144">
        <f>IF(N151="zákl. prenesená",J151,0)</f>
        <v>0</v>
      </c>
      <c r="BH151" s="144">
        <f>IF(N151="zníž. prenesená",J151,0)</f>
        <v>0</v>
      </c>
      <c r="BI151" s="144">
        <f>IF(N151="nulová",J151,0)</f>
        <v>0</v>
      </c>
      <c r="BJ151" s="14" t="s">
        <v>112</v>
      </c>
      <c r="BK151" s="144">
        <f>ROUND(I151*H151,2)</f>
        <v>0</v>
      </c>
      <c r="BL151" s="14" t="s">
        <v>155</v>
      </c>
      <c r="BM151" s="143" t="s">
        <v>219</v>
      </c>
    </row>
    <row r="152" spans="2:65" s="12" customFormat="1" ht="11.25">
      <c r="B152" s="156"/>
      <c r="D152" s="157" t="s">
        <v>220</v>
      </c>
      <c r="F152" s="158" t="s">
        <v>221</v>
      </c>
      <c r="H152" s="159">
        <v>9.1199999999999992</v>
      </c>
      <c r="I152" s="160"/>
      <c r="L152" s="156"/>
      <c r="M152" s="161"/>
      <c r="T152" s="162"/>
      <c r="AT152" s="163" t="s">
        <v>220</v>
      </c>
      <c r="AU152" s="163" t="s">
        <v>112</v>
      </c>
      <c r="AV152" s="12" t="s">
        <v>112</v>
      </c>
      <c r="AW152" s="12" t="s">
        <v>4</v>
      </c>
      <c r="AX152" s="12" t="s">
        <v>78</v>
      </c>
      <c r="AY152" s="163" t="s">
        <v>110</v>
      </c>
    </row>
    <row r="153" spans="2:65" s="1" customFormat="1" ht="16.5" customHeight="1">
      <c r="B153" s="29"/>
      <c r="C153" s="145" t="s">
        <v>222</v>
      </c>
      <c r="D153" s="145" t="s">
        <v>120</v>
      </c>
      <c r="E153" s="146" t="s">
        <v>223</v>
      </c>
      <c r="F153" s="147" t="s">
        <v>224</v>
      </c>
      <c r="G153" s="148" t="s">
        <v>133</v>
      </c>
      <c r="H153" s="149">
        <v>2.2799999999999998</v>
      </c>
      <c r="I153" s="150"/>
      <c r="J153" s="151">
        <f>ROUND(I153*H153,2)</f>
        <v>0</v>
      </c>
      <c r="K153" s="152"/>
      <c r="L153" s="153"/>
      <c r="M153" s="154" t="s">
        <v>1</v>
      </c>
      <c r="N153" s="155" t="s">
        <v>39</v>
      </c>
      <c r="P153" s="141">
        <f>O153*H153</f>
        <v>0</v>
      </c>
      <c r="Q153" s="141">
        <v>1E-3</v>
      </c>
      <c r="R153" s="141">
        <f>Q153*H153</f>
        <v>2.2799999999999999E-3</v>
      </c>
      <c r="S153" s="141">
        <v>0</v>
      </c>
      <c r="T153" s="142">
        <f>S153*H153</f>
        <v>0</v>
      </c>
      <c r="AR153" s="143" t="s">
        <v>218</v>
      </c>
      <c r="AT153" s="143" t="s">
        <v>120</v>
      </c>
      <c r="AU153" s="143" t="s">
        <v>112</v>
      </c>
      <c r="AY153" s="14" t="s">
        <v>110</v>
      </c>
      <c r="BE153" s="144">
        <f>IF(N153="základná",J153,0)</f>
        <v>0</v>
      </c>
      <c r="BF153" s="144">
        <f>IF(N153="znížená",J153,0)</f>
        <v>0</v>
      </c>
      <c r="BG153" s="144">
        <f>IF(N153="zákl. prenesená",J153,0)</f>
        <v>0</v>
      </c>
      <c r="BH153" s="144">
        <f>IF(N153="zníž. prenesená",J153,0)</f>
        <v>0</v>
      </c>
      <c r="BI153" s="144">
        <f>IF(N153="nulová",J153,0)</f>
        <v>0</v>
      </c>
      <c r="BJ153" s="14" t="s">
        <v>112</v>
      </c>
      <c r="BK153" s="144">
        <f>ROUND(I153*H153,2)</f>
        <v>0</v>
      </c>
      <c r="BL153" s="14" t="s">
        <v>155</v>
      </c>
      <c r="BM153" s="143" t="s">
        <v>225</v>
      </c>
    </row>
    <row r="154" spans="2:65" s="12" customFormat="1" ht="11.25">
      <c r="B154" s="156"/>
      <c r="D154" s="157" t="s">
        <v>220</v>
      </c>
      <c r="F154" s="158" t="s">
        <v>226</v>
      </c>
      <c r="H154" s="159">
        <v>2.2799999999999998</v>
      </c>
      <c r="I154" s="160"/>
      <c r="L154" s="156"/>
      <c r="M154" s="161"/>
      <c r="T154" s="162"/>
      <c r="AT154" s="163" t="s">
        <v>220</v>
      </c>
      <c r="AU154" s="163" t="s">
        <v>112</v>
      </c>
      <c r="AV154" s="12" t="s">
        <v>112</v>
      </c>
      <c r="AW154" s="12" t="s">
        <v>4</v>
      </c>
      <c r="AX154" s="12" t="s">
        <v>78</v>
      </c>
      <c r="AY154" s="163" t="s">
        <v>110</v>
      </c>
    </row>
    <row r="155" spans="2:65" s="1" customFormat="1" ht="16.5" customHeight="1">
      <c r="B155" s="29"/>
      <c r="C155" s="145" t="s">
        <v>227</v>
      </c>
      <c r="D155" s="145" t="s">
        <v>120</v>
      </c>
      <c r="E155" s="146" t="s">
        <v>228</v>
      </c>
      <c r="F155" s="147" t="s">
        <v>229</v>
      </c>
      <c r="G155" s="148" t="s">
        <v>192</v>
      </c>
      <c r="H155" s="149">
        <v>7.98</v>
      </c>
      <c r="I155" s="150"/>
      <c r="J155" s="151">
        <f>ROUND(I155*H155,2)</f>
        <v>0</v>
      </c>
      <c r="K155" s="152"/>
      <c r="L155" s="153"/>
      <c r="M155" s="154" t="s">
        <v>1</v>
      </c>
      <c r="N155" s="155" t="s">
        <v>39</v>
      </c>
      <c r="P155" s="141">
        <f>O155*H155</f>
        <v>0</v>
      </c>
      <c r="Q155" s="141">
        <v>1</v>
      </c>
      <c r="R155" s="141">
        <f>Q155*H155</f>
        <v>7.98</v>
      </c>
      <c r="S155" s="141">
        <v>0</v>
      </c>
      <c r="T155" s="142">
        <f>S155*H155</f>
        <v>0</v>
      </c>
      <c r="AR155" s="143" t="s">
        <v>218</v>
      </c>
      <c r="AT155" s="143" t="s">
        <v>120</v>
      </c>
      <c r="AU155" s="143" t="s">
        <v>112</v>
      </c>
      <c r="AY155" s="14" t="s">
        <v>110</v>
      </c>
      <c r="BE155" s="144">
        <f>IF(N155="základná",J155,0)</f>
        <v>0</v>
      </c>
      <c r="BF155" s="144">
        <f>IF(N155="znížená",J155,0)</f>
        <v>0</v>
      </c>
      <c r="BG155" s="144">
        <f>IF(N155="zákl. prenesená",J155,0)</f>
        <v>0</v>
      </c>
      <c r="BH155" s="144">
        <f>IF(N155="zníž. prenesená",J155,0)</f>
        <v>0</v>
      </c>
      <c r="BI155" s="144">
        <f>IF(N155="nulová",J155,0)</f>
        <v>0</v>
      </c>
      <c r="BJ155" s="14" t="s">
        <v>112</v>
      </c>
      <c r="BK155" s="144">
        <f>ROUND(I155*H155,2)</f>
        <v>0</v>
      </c>
      <c r="BL155" s="14" t="s">
        <v>155</v>
      </c>
      <c r="BM155" s="143" t="s">
        <v>230</v>
      </c>
    </row>
    <row r="156" spans="2:65" s="12" customFormat="1" ht="11.25">
      <c r="B156" s="156"/>
      <c r="D156" s="157" t="s">
        <v>220</v>
      </c>
      <c r="F156" s="158" t="s">
        <v>231</v>
      </c>
      <c r="H156" s="159">
        <v>7.98</v>
      </c>
      <c r="I156" s="160"/>
      <c r="L156" s="156"/>
      <c r="M156" s="161"/>
      <c r="T156" s="162"/>
      <c r="AT156" s="163" t="s">
        <v>220</v>
      </c>
      <c r="AU156" s="163" t="s">
        <v>112</v>
      </c>
      <c r="AV156" s="12" t="s">
        <v>112</v>
      </c>
      <c r="AW156" s="12" t="s">
        <v>4</v>
      </c>
      <c r="AX156" s="12" t="s">
        <v>78</v>
      </c>
      <c r="AY156" s="163" t="s">
        <v>110</v>
      </c>
    </row>
    <row r="157" spans="2:65" s="11" customFormat="1" ht="22.9" customHeight="1">
      <c r="B157" s="119"/>
      <c r="D157" s="120" t="s">
        <v>72</v>
      </c>
      <c r="E157" s="129" t="s">
        <v>232</v>
      </c>
      <c r="F157" s="129" t="s">
        <v>233</v>
      </c>
      <c r="I157" s="122"/>
      <c r="J157" s="130">
        <f>BK157</f>
        <v>0</v>
      </c>
      <c r="L157" s="119"/>
      <c r="M157" s="124"/>
      <c r="P157" s="125">
        <f>P158</f>
        <v>0</v>
      </c>
      <c r="R157" s="125">
        <f>R158</f>
        <v>0</v>
      </c>
      <c r="T157" s="126">
        <f>T158</f>
        <v>0</v>
      </c>
      <c r="AR157" s="120" t="s">
        <v>112</v>
      </c>
      <c r="AT157" s="127" t="s">
        <v>72</v>
      </c>
      <c r="AU157" s="127" t="s">
        <v>78</v>
      </c>
      <c r="AY157" s="120" t="s">
        <v>110</v>
      </c>
      <c r="BK157" s="128">
        <f>BK158</f>
        <v>0</v>
      </c>
    </row>
    <row r="158" spans="2:65" s="1" customFormat="1" ht="24.2" customHeight="1">
      <c r="B158" s="29"/>
      <c r="C158" s="131" t="s">
        <v>218</v>
      </c>
      <c r="D158" s="131" t="s">
        <v>113</v>
      </c>
      <c r="E158" s="132" t="s">
        <v>234</v>
      </c>
      <c r="F158" s="133" t="s">
        <v>235</v>
      </c>
      <c r="G158" s="134" t="s">
        <v>133</v>
      </c>
      <c r="H158" s="135">
        <v>2</v>
      </c>
      <c r="I158" s="136"/>
      <c r="J158" s="137">
        <f>ROUND(I158*H158,2)</f>
        <v>0</v>
      </c>
      <c r="K158" s="138"/>
      <c r="L158" s="29"/>
      <c r="M158" s="139" t="s">
        <v>1</v>
      </c>
      <c r="N158" s="140" t="s">
        <v>39</v>
      </c>
      <c r="P158" s="141">
        <f>O158*H158</f>
        <v>0</v>
      </c>
      <c r="Q158" s="141">
        <v>0</v>
      </c>
      <c r="R158" s="141">
        <f>Q158*H158</f>
        <v>0</v>
      </c>
      <c r="S158" s="141">
        <v>0</v>
      </c>
      <c r="T158" s="142">
        <f>S158*H158</f>
        <v>0</v>
      </c>
      <c r="AR158" s="143" t="s">
        <v>155</v>
      </c>
      <c r="AT158" s="143" t="s">
        <v>113</v>
      </c>
      <c r="AU158" s="143" t="s">
        <v>112</v>
      </c>
      <c r="AY158" s="14" t="s">
        <v>110</v>
      </c>
      <c r="BE158" s="144">
        <f>IF(N158="základná",J158,0)</f>
        <v>0</v>
      </c>
      <c r="BF158" s="144">
        <f>IF(N158="znížená",J158,0)</f>
        <v>0</v>
      </c>
      <c r="BG158" s="144">
        <f>IF(N158="zákl. prenesená",J158,0)</f>
        <v>0</v>
      </c>
      <c r="BH158" s="144">
        <f>IF(N158="zníž. prenesená",J158,0)</f>
        <v>0</v>
      </c>
      <c r="BI158" s="144">
        <f>IF(N158="nulová",J158,0)</f>
        <v>0</v>
      </c>
      <c r="BJ158" s="14" t="s">
        <v>112</v>
      </c>
      <c r="BK158" s="144">
        <f>ROUND(I158*H158,2)</f>
        <v>0</v>
      </c>
      <c r="BL158" s="14" t="s">
        <v>155</v>
      </c>
      <c r="BM158" s="143" t="s">
        <v>236</v>
      </c>
    </row>
    <row r="159" spans="2:65" s="11" customFormat="1" ht="22.9" customHeight="1">
      <c r="B159" s="119"/>
      <c r="D159" s="120" t="s">
        <v>72</v>
      </c>
      <c r="E159" s="129" t="s">
        <v>237</v>
      </c>
      <c r="F159" s="129" t="s">
        <v>238</v>
      </c>
      <c r="I159" s="122"/>
      <c r="J159" s="130">
        <f>BK159</f>
        <v>0</v>
      </c>
      <c r="L159" s="119"/>
      <c r="M159" s="124"/>
      <c r="P159" s="125">
        <f>P160</f>
        <v>0</v>
      </c>
      <c r="R159" s="125">
        <f>R160</f>
        <v>1.8768000000000001E-3</v>
      </c>
      <c r="T159" s="126">
        <f>T160</f>
        <v>0</v>
      </c>
      <c r="AR159" s="120" t="s">
        <v>112</v>
      </c>
      <c r="AT159" s="127" t="s">
        <v>72</v>
      </c>
      <c r="AU159" s="127" t="s">
        <v>78</v>
      </c>
      <c r="AY159" s="120" t="s">
        <v>110</v>
      </c>
      <c r="BK159" s="128">
        <f>BK160</f>
        <v>0</v>
      </c>
    </row>
    <row r="160" spans="2:65" s="1" customFormat="1" ht="24.2" customHeight="1">
      <c r="B160" s="29"/>
      <c r="C160" s="131" t="s">
        <v>239</v>
      </c>
      <c r="D160" s="131" t="s">
        <v>113</v>
      </c>
      <c r="E160" s="132" t="s">
        <v>240</v>
      </c>
      <c r="F160" s="133" t="s">
        <v>241</v>
      </c>
      <c r="G160" s="134" t="s">
        <v>205</v>
      </c>
      <c r="H160" s="135">
        <v>2.72</v>
      </c>
      <c r="I160" s="136"/>
      <c r="J160" s="137">
        <f>ROUND(I160*H160,2)</f>
        <v>0</v>
      </c>
      <c r="K160" s="138"/>
      <c r="L160" s="29"/>
      <c r="M160" s="139" t="s">
        <v>1</v>
      </c>
      <c r="N160" s="140" t="s">
        <v>39</v>
      </c>
      <c r="P160" s="141">
        <f>O160*H160</f>
        <v>0</v>
      </c>
      <c r="Q160" s="141">
        <v>6.8999999999999997E-4</v>
      </c>
      <c r="R160" s="141">
        <f>Q160*H160</f>
        <v>1.8768000000000001E-3</v>
      </c>
      <c r="S160" s="141">
        <v>0</v>
      </c>
      <c r="T160" s="142">
        <f>S160*H160</f>
        <v>0</v>
      </c>
      <c r="AR160" s="143" t="s">
        <v>155</v>
      </c>
      <c r="AT160" s="143" t="s">
        <v>113</v>
      </c>
      <c r="AU160" s="143" t="s">
        <v>112</v>
      </c>
      <c r="AY160" s="14" t="s">
        <v>110</v>
      </c>
      <c r="BE160" s="144">
        <f>IF(N160="základná",J160,0)</f>
        <v>0</v>
      </c>
      <c r="BF160" s="144">
        <f>IF(N160="znížená",J160,0)</f>
        <v>0</v>
      </c>
      <c r="BG160" s="144">
        <f>IF(N160="zákl. prenesená",J160,0)</f>
        <v>0</v>
      </c>
      <c r="BH160" s="144">
        <f>IF(N160="zníž. prenesená",J160,0)</f>
        <v>0</v>
      </c>
      <c r="BI160" s="144">
        <f>IF(N160="nulová",J160,0)</f>
        <v>0</v>
      </c>
      <c r="BJ160" s="14" t="s">
        <v>112</v>
      </c>
      <c r="BK160" s="144">
        <f>ROUND(I160*H160,2)</f>
        <v>0</v>
      </c>
      <c r="BL160" s="14" t="s">
        <v>155</v>
      </c>
      <c r="BM160" s="143" t="s">
        <v>242</v>
      </c>
    </row>
    <row r="161" spans="2:65" s="11" customFormat="1" ht="25.9" customHeight="1">
      <c r="B161" s="119"/>
      <c r="D161" s="120" t="s">
        <v>72</v>
      </c>
      <c r="E161" s="121" t="s">
        <v>120</v>
      </c>
      <c r="F161" s="121" t="s">
        <v>243</v>
      </c>
      <c r="I161" s="122"/>
      <c r="J161" s="123">
        <f>BK161</f>
        <v>0</v>
      </c>
      <c r="L161" s="119"/>
      <c r="M161" s="124"/>
      <c r="P161" s="125">
        <f>P162+P178</f>
        <v>0</v>
      </c>
      <c r="R161" s="125">
        <f>R162+R178</f>
        <v>7.8719999999999998E-2</v>
      </c>
      <c r="T161" s="126">
        <f>T162+T178</f>
        <v>0</v>
      </c>
      <c r="AR161" s="120" t="s">
        <v>119</v>
      </c>
      <c r="AT161" s="127" t="s">
        <v>72</v>
      </c>
      <c r="AU161" s="127" t="s">
        <v>73</v>
      </c>
      <c r="AY161" s="120" t="s">
        <v>110</v>
      </c>
      <c r="BK161" s="128">
        <f>BK162+BK178</f>
        <v>0</v>
      </c>
    </row>
    <row r="162" spans="2:65" s="11" customFormat="1" ht="22.9" customHeight="1">
      <c r="B162" s="119"/>
      <c r="D162" s="120" t="s">
        <v>72</v>
      </c>
      <c r="E162" s="129" t="s">
        <v>244</v>
      </c>
      <c r="F162" s="129" t="s">
        <v>245</v>
      </c>
      <c r="I162" s="122"/>
      <c r="J162" s="130">
        <f>BK162</f>
        <v>0</v>
      </c>
      <c r="L162" s="119"/>
      <c r="M162" s="124"/>
      <c r="P162" s="125">
        <f>SUM(P163:P177)</f>
        <v>0</v>
      </c>
      <c r="R162" s="125">
        <f>SUM(R163:R177)</f>
        <v>7.8719999999999998E-2</v>
      </c>
      <c r="T162" s="126">
        <f>SUM(T163:T177)</f>
        <v>0</v>
      </c>
      <c r="AR162" s="120" t="s">
        <v>119</v>
      </c>
      <c r="AT162" s="127" t="s">
        <v>72</v>
      </c>
      <c r="AU162" s="127" t="s">
        <v>78</v>
      </c>
      <c r="AY162" s="120" t="s">
        <v>110</v>
      </c>
      <c r="BK162" s="128">
        <f>SUM(BK163:BK177)</f>
        <v>0</v>
      </c>
    </row>
    <row r="163" spans="2:65" s="1" customFormat="1" ht="24.2" customHeight="1">
      <c r="B163" s="29"/>
      <c r="C163" s="131" t="s">
        <v>246</v>
      </c>
      <c r="D163" s="131" t="s">
        <v>113</v>
      </c>
      <c r="E163" s="132" t="s">
        <v>247</v>
      </c>
      <c r="F163" s="133" t="s">
        <v>248</v>
      </c>
      <c r="G163" s="134" t="s">
        <v>133</v>
      </c>
      <c r="H163" s="135">
        <v>1</v>
      </c>
      <c r="I163" s="136"/>
      <c r="J163" s="137">
        <f t="shared" ref="J163:J177" si="10">ROUND(I163*H163,2)</f>
        <v>0</v>
      </c>
      <c r="K163" s="138"/>
      <c r="L163" s="29"/>
      <c r="M163" s="139" t="s">
        <v>1</v>
      </c>
      <c r="N163" s="140" t="s">
        <v>39</v>
      </c>
      <c r="P163" s="141">
        <f t="shared" ref="P163:P177" si="11">O163*H163</f>
        <v>0</v>
      </c>
      <c r="Q163" s="141">
        <v>8.8999999999999995E-4</v>
      </c>
      <c r="R163" s="141">
        <f t="shared" ref="R163:R177" si="12">Q163*H163</f>
        <v>8.8999999999999995E-4</v>
      </c>
      <c r="S163" s="141">
        <v>0</v>
      </c>
      <c r="T163" s="142">
        <f t="shared" ref="T163:T177" si="13">S163*H163</f>
        <v>0</v>
      </c>
      <c r="AR163" s="143" t="s">
        <v>249</v>
      </c>
      <c r="AT163" s="143" t="s">
        <v>113</v>
      </c>
      <c r="AU163" s="143" t="s">
        <v>112</v>
      </c>
      <c r="AY163" s="14" t="s">
        <v>110</v>
      </c>
      <c r="BE163" s="144">
        <f t="shared" ref="BE163:BE177" si="14">IF(N163="základná",J163,0)</f>
        <v>0</v>
      </c>
      <c r="BF163" s="144">
        <f t="shared" ref="BF163:BF177" si="15">IF(N163="znížená",J163,0)</f>
        <v>0</v>
      </c>
      <c r="BG163" s="144">
        <f t="shared" ref="BG163:BG177" si="16">IF(N163="zákl. prenesená",J163,0)</f>
        <v>0</v>
      </c>
      <c r="BH163" s="144">
        <f t="shared" ref="BH163:BH177" si="17">IF(N163="zníž. prenesená",J163,0)</f>
        <v>0</v>
      </c>
      <c r="BI163" s="144">
        <f t="shared" ref="BI163:BI177" si="18">IF(N163="nulová",J163,0)</f>
        <v>0</v>
      </c>
      <c r="BJ163" s="14" t="s">
        <v>112</v>
      </c>
      <c r="BK163" s="144">
        <f t="shared" ref="BK163:BK177" si="19">ROUND(I163*H163,2)</f>
        <v>0</v>
      </c>
      <c r="BL163" s="14" t="s">
        <v>249</v>
      </c>
      <c r="BM163" s="143" t="s">
        <v>250</v>
      </c>
    </row>
    <row r="164" spans="2:65" s="1" customFormat="1" ht="24.2" customHeight="1">
      <c r="B164" s="29"/>
      <c r="C164" s="131" t="s">
        <v>251</v>
      </c>
      <c r="D164" s="131" t="s">
        <v>113</v>
      </c>
      <c r="E164" s="132" t="s">
        <v>252</v>
      </c>
      <c r="F164" s="133" t="s">
        <v>253</v>
      </c>
      <c r="G164" s="134" t="s">
        <v>133</v>
      </c>
      <c r="H164" s="135">
        <v>2</v>
      </c>
      <c r="I164" s="136"/>
      <c r="J164" s="137">
        <f t="shared" si="10"/>
        <v>0</v>
      </c>
      <c r="K164" s="138"/>
      <c r="L164" s="29"/>
      <c r="M164" s="139" t="s">
        <v>1</v>
      </c>
      <c r="N164" s="140" t="s">
        <v>39</v>
      </c>
      <c r="P164" s="141">
        <f t="shared" si="11"/>
        <v>0</v>
      </c>
      <c r="Q164" s="141">
        <v>1.9300000000000001E-3</v>
      </c>
      <c r="R164" s="141">
        <f t="shared" si="12"/>
        <v>3.8600000000000001E-3</v>
      </c>
      <c r="S164" s="141">
        <v>0</v>
      </c>
      <c r="T164" s="142">
        <f t="shared" si="13"/>
        <v>0</v>
      </c>
      <c r="AR164" s="143" t="s">
        <v>249</v>
      </c>
      <c r="AT164" s="143" t="s">
        <v>113</v>
      </c>
      <c r="AU164" s="143" t="s">
        <v>112</v>
      </c>
      <c r="AY164" s="14" t="s">
        <v>110</v>
      </c>
      <c r="BE164" s="144">
        <f t="shared" si="14"/>
        <v>0</v>
      </c>
      <c r="BF164" s="144">
        <f t="shared" si="15"/>
        <v>0</v>
      </c>
      <c r="BG164" s="144">
        <f t="shared" si="16"/>
        <v>0</v>
      </c>
      <c r="BH164" s="144">
        <f t="shared" si="17"/>
        <v>0</v>
      </c>
      <c r="BI164" s="144">
        <f t="shared" si="18"/>
        <v>0</v>
      </c>
      <c r="BJ164" s="14" t="s">
        <v>112</v>
      </c>
      <c r="BK164" s="144">
        <f t="shared" si="19"/>
        <v>0</v>
      </c>
      <c r="BL164" s="14" t="s">
        <v>249</v>
      </c>
      <c r="BM164" s="143" t="s">
        <v>254</v>
      </c>
    </row>
    <row r="165" spans="2:65" s="1" customFormat="1" ht="24.2" customHeight="1">
      <c r="B165" s="29"/>
      <c r="C165" s="131" t="s">
        <v>255</v>
      </c>
      <c r="D165" s="131" t="s">
        <v>113</v>
      </c>
      <c r="E165" s="132" t="s">
        <v>256</v>
      </c>
      <c r="F165" s="133" t="s">
        <v>257</v>
      </c>
      <c r="G165" s="134" t="s">
        <v>133</v>
      </c>
      <c r="H165" s="135">
        <v>1</v>
      </c>
      <c r="I165" s="136"/>
      <c r="J165" s="137">
        <f t="shared" si="10"/>
        <v>0</v>
      </c>
      <c r="K165" s="138"/>
      <c r="L165" s="29"/>
      <c r="M165" s="139" t="s">
        <v>1</v>
      </c>
      <c r="N165" s="140" t="s">
        <v>39</v>
      </c>
      <c r="P165" s="141">
        <f t="shared" si="11"/>
        <v>0</v>
      </c>
      <c r="Q165" s="141">
        <v>2.8300000000000001E-3</v>
      </c>
      <c r="R165" s="141">
        <f t="shared" si="12"/>
        <v>2.8300000000000001E-3</v>
      </c>
      <c r="S165" s="141">
        <v>0</v>
      </c>
      <c r="T165" s="142">
        <f t="shared" si="13"/>
        <v>0</v>
      </c>
      <c r="AR165" s="143" t="s">
        <v>249</v>
      </c>
      <c r="AT165" s="143" t="s">
        <v>113</v>
      </c>
      <c r="AU165" s="143" t="s">
        <v>112</v>
      </c>
      <c r="AY165" s="14" t="s">
        <v>110</v>
      </c>
      <c r="BE165" s="144">
        <f t="shared" si="14"/>
        <v>0</v>
      </c>
      <c r="BF165" s="144">
        <f t="shared" si="15"/>
        <v>0</v>
      </c>
      <c r="BG165" s="144">
        <f t="shared" si="16"/>
        <v>0</v>
      </c>
      <c r="BH165" s="144">
        <f t="shared" si="17"/>
        <v>0</v>
      </c>
      <c r="BI165" s="144">
        <f t="shared" si="18"/>
        <v>0</v>
      </c>
      <c r="BJ165" s="14" t="s">
        <v>112</v>
      </c>
      <c r="BK165" s="144">
        <f t="shared" si="19"/>
        <v>0</v>
      </c>
      <c r="BL165" s="14" t="s">
        <v>249</v>
      </c>
      <c r="BM165" s="143" t="s">
        <v>258</v>
      </c>
    </row>
    <row r="166" spans="2:65" s="1" customFormat="1" ht="24.2" customHeight="1">
      <c r="B166" s="29"/>
      <c r="C166" s="131" t="s">
        <v>259</v>
      </c>
      <c r="D166" s="131" t="s">
        <v>113</v>
      </c>
      <c r="E166" s="132" t="s">
        <v>260</v>
      </c>
      <c r="F166" s="133" t="s">
        <v>261</v>
      </c>
      <c r="G166" s="134" t="s">
        <v>133</v>
      </c>
      <c r="H166" s="135">
        <v>2</v>
      </c>
      <c r="I166" s="136"/>
      <c r="J166" s="137">
        <f t="shared" si="10"/>
        <v>0</v>
      </c>
      <c r="K166" s="138"/>
      <c r="L166" s="29"/>
      <c r="M166" s="139" t="s">
        <v>1</v>
      </c>
      <c r="N166" s="140" t="s">
        <v>39</v>
      </c>
      <c r="P166" s="141">
        <f t="shared" si="11"/>
        <v>0</v>
      </c>
      <c r="Q166" s="141">
        <v>1.9300000000000001E-3</v>
      </c>
      <c r="R166" s="141">
        <f t="shared" si="12"/>
        <v>3.8600000000000001E-3</v>
      </c>
      <c r="S166" s="141">
        <v>0</v>
      </c>
      <c r="T166" s="142">
        <f t="shared" si="13"/>
        <v>0</v>
      </c>
      <c r="AR166" s="143" t="s">
        <v>249</v>
      </c>
      <c r="AT166" s="143" t="s">
        <v>113</v>
      </c>
      <c r="AU166" s="143" t="s">
        <v>112</v>
      </c>
      <c r="AY166" s="14" t="s">
        <v>110</v>
      </c>
      <c r="BE166" s="144">
        <f t="shared" si="14"/>
        <v>0</v>
      </c>
      <c r="BF166" s="144">
        <f t="shared" si="15"/>
        <v>0</v>
      </c>
      <c r="BG166" s="144">
        <f t="shared" si="16"/>
        <v>0</v>
      </c>
      <c r="BH166" s="144">
        <f t="shared" si="17"/>
        <v>0</v>
      </c>
      <c r="BI166" s="144">
        <f t="shared" si="18"/>
        <v>0</v>
      </c>
      <c r="BJ166" s="14" t="s">
        <v>112</v>
      </c>
      <c r="BK166" s="144">
        <f t="shared" si="19"/>
        <v>0</v>
      </c>
      <c r="BL166" s="14" t="s">
        <v>249</v>
      </c>
      <c r="BM166" s="143" t="s">
        <v>262</v>
      </c>
    </row>
    <row r="167" spans="2:65" s="1" customFormat="1" ht="24.2" customHeight="1">
      <c r="B167" s="29"/>
      <c r="C167" s="131" t="s">
        <v>263</v>
      </c>
      <c r="D167" s="131" t="s">
        <v>113</v>
      </c>
      <c r="E167" s="132" t="s">
        <v>264</v>
      </c>
      <c r="F167" s="133" t="s">
        <v>265</v>
      </c>
      <c r="G167" s="134" t="s">
        <v>133</v>
      </c>
      <c r="H167" s="135">
        <v>7</v>
      </c>
      <c r="I167" s="136"/>
      <c r="J167" s="137">
        <f t="shared" si="10"/>
        <v>0</v>
      </c>
      <c r="K167" s="138"/>
      <c r="L167" s="29"/>
      <c r="M167" s="139" t="s">
        <v>1</v>
      </c>
      <c r="N167" s="140" t="s">
        <v>39</v>
      </c>
      <c r="P167" s="141">
        <f t="shared" si="11"/>
        <v>0</v>
      </c>
      <c r="Q167" s="141">
        <v>2.8400000000000001E-3</v>
      </c>
      <c r="R167" s="141">
        <f t="shared" si="12"/>
        <v>1.9880000000000002E-2</v>
      </c>
      <c r="S167" s="141">
        <v>0</v>
      </c>
      <c r="T167" s="142">
        <f t="shared" si="13"/>
        <v>0</v>
      </c>
      <c r="AR167" s="143" t="s">
        <v>249</v>
      </c>
      <c r="AT167" s="143" t="s">
        <v>113</v>
      </c>
      <c r="AU167" s="143" t="s">
        <v>112</v>
      </c>
      <c r="AY167" s="14" t="s">
        <v>110</v>
      </c>
      <c r="BE167" s="144">
        <f t="shared" si="14"/>
        <v>0</v>
      </c>
      <c r="BF167" s="144">
        <f t="shared" si="15"/>
        <v>0</v>
      </c>
      <c r="BG167" s="144">
        <f t="shared" si="16"/>
        <v>0</v>
      </c>
      <c r="BH167" s="144">
        <f t="shared" si="17"/>
        <v>0</v>
      </c>
      <c r="BI167" s="144">
        <f t="shared" si="18"/>
        <v>0</v>
      </c>
      <c r="BJ167" s="14" t="s">
        <v>112</v>
      </c>
      <c r="BK167" s="144">
        <f t="shared" si="19"/>
        <v>0</v>
      </c>
      <c r="BL167" s="14" t="s">
        <v>249</v>
      </c>
      <c r="BM167" s="143" t="s">
        <v>266</v>
      </c>
    </row>
    <row r="168" spans="2:65" s="1" customFormat="1" ht="21.75" customHeight="1">
      <c r="B168" s="29"/>
      <c r="C168" s="131" t="s">
        <v>267</v>
      </c>
      <c r="D168" s="131" t="s">
        <v>113</v>
      </c>
      <c r="E168" s="132" t="s">
        <v>268</v>
      </c>
      <c r="F168" s="133" t="s">
        <v>269</v>
      </c>
      <c r="G168" s="134" t="s">
        <v>270</v>
      </c>
      <c r="H168" s="135">
        <v>158</v>
      </c>
      <c r="I168" s="136"/>
      <c r="J168" s="137">
        <f t="shared" si="10"/>
        <v>0</v>
      </c>
      <c r="K168" s="138"/>
      <c r="L168" s="29"/>
      <c r="M168" s="139" t="s">
        <v>1</v>
      </c>
      <c r="N168" s="140" t="s">
        <v>39</v>
      </c>
      <c r="P168" s="141">
        <f t="shared" si="11"/>
        <v>0</v>
      </c>
      <c r="Q168" s="141">
        <v>2.9999999999999997E-4</v>
      </c>
      <c r="R168" s="141">
        <f t="shared" si="12"/>
        <v>4.7399999999999998E-2</v>
      </c>
      <c r="S168" s="141">
        <v>0</v>
      </c>
      <c r="T168" s="142">
        <f t="shared" si="13"/>
        <v>0</v>
      </c>
      <c r="AR168" s="143" t="s">
        <v>249</v>
      </c>
      <c r="AT168" s="143" t="s">
        <v>113</v>
      </c>
      <c r="AU168" s="143" t="s">
        <v>112</v>
      </c>
      <c r="AY168" s="14" t="s">
        <v>110</v>
      </c>
      <c r="BE168" s="144">
        <f t="shared" si="14"/>
        <v>0</v>
      </c>
      <c r="BF168" s="144">
        <f t="shared" si="15"/>
        <v>0</v>
      </c>
      <c r="BG168" s="144">
        <f t="shared" si="16"/>
        <v>0</v>
      </c>
      <c r="BH168" s="144">
        <f t="shared" si="17"/>
        <v>0</v>
      </c>
      <c r="BI168" s="144">
        <f t="shared" si="18"/>
        <v>0</v>
      </c>
      <c r="BJ168" s="14" t="s">
        <v>112</v>
      </c>
      <c r="BK168" s="144">
        <f t="shared" si="19"/>
        <v>0</v>
      </c>
      <c r="BL168" s="14" t="s">
        <v>249</v>
      </c>
      <c r="BM168" s="143" t="s">
        <v>271</v>
      </c>
    </row>
    <row r="169" spans="2:65" s="1" customFormat="1" ht="24.2" customHeight="1">
      <c r="B169" s="29"/>
      <c r="C169" s="131" t="s">
        <v>272</v>
      </c>
      <c r="D169" s="131" t="s">
        <v>113</v>
      </c>
      <c r="E169" s="132" t="s">
        <v>273</v>
      </c>
      <c r="F169" s="133" t="s">
        <v>274</v>
      </c>
      <c r="G169" s="134" t="s">
        <v>133</v>
      </c>
      <c r="H169" s="135">
        <v>2</v>
      </c>
      <c r="I169" s="136"/>
      <c r="J169" s="137">
        <f t="shared" si="10"/>
        <v>0</v>
      </c>
      <c r="K169" s="138"/>
      <c r="L169" s="29"/>
      <c r="M169" s="139" t="s">
        <v>1</v>
      </c>
      <c r="N169" s="140" t="s">
        <v>39</v>
      </c>
      <c r="P169" s="141">
        <f t="shared" si="11"/>
        <v>0</v>
      </c>
      <c r="Q169" s="141">
        <v>0</v>
      </c>
      <c r="R169" s="141">
        <f t="shared" si="12"/>
        <v>0</v>
      </c>
      <c r="S169" s="141">
        <v>0</v>
      </c>
      <c r="T169" s="142">
        <f t="shared" si="13"/>
        <v>0</v>
      </c>
      <c r="AR169" s="143" t="s">
        <v>249</v>
      </c>
      <c r="AT169" s="143" t="s">
        <v>113</v>
      </c>
      <c r="AU169" s="143" t="s">
        <v>112</v>
      </c>
      <c r="AY169" s="14" t="s">
        <v>110</v>
      </c>
      <c r="BE169" s="144">
        <f t="shared" si="14"/>
        <v>0</v>
      </c>
      <c r="BF169" s="144">
        <f t="shared" si="15"/>
        <v>0</v>
      </c>
      <c r="BG169" s="144">
        <f t="shared" si="16"/>
        <v>0</v>
      </c>
      <c r="BH169" s="144">
        <f t="shared" si="17"/>
        <v>0</v>
      </c>
      <c r="BI169" s="144">
        <f t="shared" si="18"/>
        <v>0</v>
      </c>
      <c r="BJ169" s="14" t="s">
        <v>112</v>
      </c>
      <c r="BK169" s="144">
        <f t="shared" si="19"/>
        <v>0</v>
      </c>
      <c r="BL169" s="14" t="s">
        <v>249</v>
      </c>
      <c r="BM169" s="143" t="s">
        <v>275</v>
      </c>
    </row>
    <row r="170" spans="2:65" s="1" customFormat="1" ht="33" customHeight="1">
      <c r="B170" s="29"/>
      <c r="C170" s="131" t="s">
        <v>276</v>
      </c>
      <c r="D170" s="131" t="s">
        <v>113</v>
      </c>
      <c r="E170" s="132" t="s">
        <v>277</v>
      </c>
      <c r="F170" s="133" t="s">
        <v>278</v>
      </c>
      <c r="G170" s="134" t="s">
        <v>133</v>
      </c>
      <c r="H170" s="135">
        <v>13</v>
      </c>
      <c r="I170" s="136"/>
      <c r="J170" s="137">
        <f t="shared" si="10"/>
        <v>0</v>
      </c>
      <c r="K170" s="138"/>
      <c r="L170" s="29"/>
      <c r="M170" s="139" t="s">
        <v>1</v>
      </c>
      <c r="N170" s="140" t="s">
        <v>39</v>
      </c>
      <c r="P170" s="141">
        <f t="shared" si="11"/>
        <v>0</v>
      </c>
      <c r="Q170" s="141">
        <v>0</v>
      </c>
      <c r="R170" s="141">
        <f t="shared" si="12"/>
        <v>0</v>
      </c>
      <c r="S170" s="141">
        <v>0</v>
      </c>
      <c r="T170" s="142">
        <f t="shared" si="13"/>
        <v>0</v>
      </c>
      <c r="AR170" s="143" t="s">
        <v>249</v>
      </c>
      <c r="AT170" s="143" t="s">
        <v>113</v>
      </c>
      <c r="AU170" s="143" t="s">
        <v>112</v>
      </c>
      <c r="AY170" s="14" t="s">
        <v>110</v>
      </c>
      <c r="BE170" s="144">
        <f t="shared" si="14"/>
        <v>0</v>
      </c>
      <c r="BF170" s="144">
        <f t="shared" si="15"/>
        <v>0</v>
      </c>
      <c r="BG170" s="144">
        <f t="shared" si="16"/>
        <v>0</v>
      </c>
      <c r="BH170" s="144">
        <f t="shared" si="17"/>
        <v>0</v>
      </c>
      <c r="BI170" s="144">
        <f t="shared" si="18"/>
        <v>0</v>
      </c>
      <c r="BJ170" s="14" t="s">
        <v>112</v>
      </c>
      <c r="BK170" s="144">
        <f t="shared" si="19"/>
        <v>0</v>
      </c>
      <c r="BL170" s="14" t="s">
        <v>249</v>
      </c>
      <c r="BM170" s="143" t="s">
        <v>279</v>
      </c>
    </row>
    <row r="171" spans="2:65" s="1" customFormat="1" ht="24.2" customHeight="1">
      <c r="B171" s="29"/>
      <c r="C171" s="131" t="s">
        <v>280</v>
      </c>
      <c r="D171" s="131" t="s">
        <v>113</v>
      </c>
      <c r="E171" s="132" t="s">
        <v>281</v>
      </c>
      <c r="F171" s="133" t="s">
        <v>282</v>
      </c>
      <c r="G171" s="134" t="s">
        <v>123</v>
      </c>
      <c r="H171" s="135">
        <v>18</v>
      </c>
      <c r="I171" s="136"/>
      <c r="J171" s="137">
        <f t="shared" si="10"/>
        <v>0</v>
      </c>
      <c r="K171" s="138"/>
      <c r="L171" s="29"/>
      <c r="M171" s="139" t="s">
        <v>1</v>
      </c>
      <c r="N171" s="140" t="s">
        <v>39</v>
      </c>
      <c r="P171" s="141">
        <f t="shared" si="11"/>
        <v>0</v>
      </c>
      <c r="Q171" s="141">
        <v>0</v>
      </c>
      <c r="R171" s="141">
        <f t="shared" si="12"/>
        <v>0</v>
      </c>
      <c r="S171" s="141">
        <v>0</v>
      </c>
      <c r="T171" s="142">
        <f t="shared" si="13"/>
        <v>0</v>
      </c>
      <c r="AR171" s="143" t="s">
        <v>249</v>
      </c>
      <c r="AT171" s="143" t="s">
        <v>113</v>
      </c>
      <c r="AU171" s="143" t="s">
        <v>112</v>
      </c>
      <c r="AY171" s="14" t="s">
        <v>110</v>
      </c>
      <c r="BE171" s="144">
        <f t="shared" si="14"/>
        <v>0</v>
      </c>
      <c r="BF171" s="144">
        <f t="shared" si="15"/>
        <v>0</v>
      </c>
      <c r="BG171" s="144">
        <f t="shared" si="16"/>
        <v>0</v>
      </c>
      <c r="BH171" s="144">
        <f t="shared" si="17"/>
        <v>0</v>
      </c>
      <c r="BI171" s="144">
        <f t="shared" si="18"/>
        <v>0</v>
      </c>
      <c r="BJ171" s="14" t="s">
        <v>112</v>
      </c>
      <c r="BK171" s="144">
        <f t="shared" si="19"/>
        <v>0</v>
      </c>
      <c r="BL171" s="14" t="s">
        <v>249</v>
      </c>
      <c r="BM171" s="143" t="s">
        <v>283</v>
      </c>
    </row>
    <row r="172" spans="2:65" s="1" customFormat="1" ht="24.2" customHeight="1">
      <c r="B172" s="29"/>
      <c r="C172" s="131" t="s">
        <v>284</v>
      </c>
      <c r="D172" s="131" t="s">
        <v>113</v>
      </c>
      <c r="E172" s="132" t="s">
        <v>285</v>
      </c>
      <c r="F172" s="133" t="s">
        <v>286</v>
      </c>
      <c r="G172" s="134" t="s">
        <v>133</v>
      </c>
      <c r="H172" s="135">
        <v>2</v>
      </c>
      <c r="I172" s="136"/>
      <c r="J172" s="137">
        <f t="shared" si="10"/>
        <v>0</v>
      </c>
      <c r="K172" s="138"/>
      <c r="L172" s="29"/>
      <c r="M172" s="139" t="s">
        <v>1</v>
      </c>
      <c r="N172" s="140" t="s">
        <v>39</v>
      </c>
      <c r="P172" s="141">
        <f t="shared" si="11"/>
        <v>0</v>
      </c>
      <c r="Q172" s="141">
        <v>0</v>
      </c>
      <c r="R172" s="141">
        <f t="shared" si="12"/>
        <v>0</v>
      </c>
      <c r="S172" s="141">
        <v>0</v>
      </c>
      <c r="T172" s="142">
        <f t="shared" si="13"/>
        <v>0</v>
      </c>
      <c r="AR172" s="143" t="s">
        <v>249</v>
      </c>
      <c r="AT172" s="143" t="s">
        <v>113</v>
      </c>
      <c r="AU172" s="143" t="s">
        <v>112</v>
      </c>
      <c r="AY172" s="14" t="s">
        <v>110</v>
      </c>
      <c r="BE172" s="144">
        <f t="shared" si="14"/>
        <v>0</v>
      </c>
      <c r="BF172" s="144">
        <f t="shared" si="15"/>
        <v>0</v>
      </c>
      <c r="BG172" s="144">
        <f t="shared" si="16"/>
        <v>0</v>
      </c>
      <c r="BH172" s="144">
        <f t="shared" si="17"/>
        <v>0</v>
      </c>
      <c r="BI172" s="144">
        <f t="shared" si="18"/>
        <v>0</v>
      </c>
      <c r="BJ172" s="14" t="s">
        <v>112</v>
      </c>
      <c r="BK172" s="144">
        <f t="shared" si="19"/>
        <v>0</v>
      </c>
      <c r="BL172" s="14" t="s">
        <v>249</v>
      </c>
      <c r="BM172" s="143" t="s">
        <v>287</v>
      </c>
    </row>
    <row r="173" spans="2:65" s="1" customFormat="1" ht="16.5" customHeight="1">
      <c r="B173" s="29"/>
      <c r="C173" s="131" t="s">
        <v>288</v>
      </c>
      <c r="D173" s="131" t="s">
        <v>113</v>
      </c>
      <c r="E173" s="132" t="s">
        <v>289</v>
      </c>
      <c r="F173" s="133" t="s">
        <v>290</v>
      </c>
      <c r="G173" s="134" t="s">
        <v>133</v>
      </c>
      <c r="H173" s="135">
        <v>2</v>
      </c>
      <c r="I173" s="136"/>
      <c r="J173" s="137">
        <f t="shared" si="10"/>
        <v>0</v>
      </c>
      <c r="K173" s="138"/>
      <c r="L173" s="29"/>
      <c r="M173" s="139" t="s">
        <v>1</v>
      </c>
      <c r="N173" s="140" t="s">
        <v>39</v>
      </c>
      <c r="P173" s="141">
        <f t="shared" si="11"/>
        <v>0</v>
      </c>
      <c r="Q173" s="141">
        <v>0</v>
      </c>
      <c r="R173" s="141">
        <f t="shared" si="12"/>
        <v>0</v>
      </c>
      <c r="S173" s="141">
        <v>0</v>
      </c>
      <c r="T173" s="142">
        <f t="shared" si="13"/>
        <v>0</v>
      </c>
      <c r="AR173" s="143" t="s">
        <v>249</v>
      </c>
      <c r="AT173" s="143" t="s">
        <v>113</v>
      </c>
      <c r="AU173" s="143" t="s">
        <v>112</v>
      </c>
      <c r="AY173" s="14" t="s">
        <v>110</v>
      </c>
      <c r="BE173" s="144">
        <f t="shared" si="14"/>
        <v>0</v>
      </c>
      <c r="BF173" s="144">
        <f t="shared" si="15"/>
        <v>0</v>
      </c>
      <c r="BG173" s="144">
        <f t="shared" si="16"/>
        <v>0</v>
      </c>
      <c r="BH173" s="144">
        <f t="shared" si="17"/>
        <v>0</v>
      </c>
      <c r="BI173" s="144">
        <f t="shared" si="18"/>
        <v>0</v>
      </c>
      <c r="BJ173" s="14" t="s">
        <v>112</v>
      </c>
      <c r="BK173" s="144">
        <f t="shared" si="19"/>
        <v>0</v>
      </c>
      <c r="BL173" s="14" t="s">
        <v>249</v>
      </c>
      <c r="BM173" s="143" t="s">
        <v>291</v>
      </c>
    </row>
    <row r="174" spans="2:65" s="1" customFormat="1" ht="16.5" customHeight="1">
      <c r="B174" s="29"/>
      <c r="C174" s="131" t="s">
        <v>292</v>
      </c>
      <c r="D174" s="131" t="s">
        <v>113</v>
      </c>
      <c r="E174" s="132" t="s">
        <v>293</v>
      </c>
      <c r="F174" s="133" t="s">
        <v>294</v>
      </c>
      <c r="G174" s="134" t="s">
        <v>123</v>
      </c>
      <c r="H174" s="135">
        <v>48</v>
      </c>
      <c r="I174" s="136"/>
      <c r="J174" s="137">
        <f t="shared" si="10"/>
        <v>0</v>
      </c>
      <c r="K174" s="138"/>
      <c r="L174" s="29"/>
      <c r="M174" s="139" t="s">
        <v>1</v>
      </c>
      <c r="N174" s="140" t="s">
        <v>39</v>
      </c>
      <c r="P174" s="141">
        <f t="shared" si="11"/>
        <v>0</v>
      </c>
      <c r="Q174" s="141">
        <v>0</v>
      </c>
      <c r="R174" s="141">
        <f t="shared" si="12"/>
        <v>0</v>
      </c>
      <c r="S174" s="141">
        <v>0</v>
      </c>
      <c r="T174" s="142">
        <f t="shared" si="13"/>
        <v>0</v>
      </c>
      <c r="AR174" s="143" t="s">
        <v>249</v>
      </c>
      <c r="AT174" s="143" t="s">
        <v>113</v>
      </c>
      <c r="AU174" s="143" t="s">
        <v>112</v>
      </c>
      <c r="AY174" s="14" t="s">
        <v>110</v>
      </c>
      <c r="BE174" s="144">
        <f t="shared" si="14"/>
        <v>0</v>
      </c>
      <c r="BF174" s="144">
        <f t="shared" si="15"/>
        <v>0</v>
      </c>
      <c r="BG174" s="144">
        <f t="shared" si="16"/>
        <v>0</v>
      </c>
      <c r="BH174" s="144">
        <f t="shared" si="17"/>
        <v>0</v>
      </c>
      <c r="BI174" s="144">
        <f t="shared" si="18"/>
        <v>0</v>
      </c>
      <c r="BJ174" s="14" t="s">
        <v>112</v>
      </c>
      <c r="BK174" s="144">
        <f t="shared" si="19"/>
        <v>0</v>
      </c>
      <c r="BL174" s="14" t="s">
        <v>249</v>
      </c>
      <c r="BM174" s="143" t="s">
        <v>295</v>
      </c>
    </row>
    <row r="175" spans="2:65" s="1" customFormat="1" ht="21.75" customHeight="1">
      <c r="B175" s="29"/>
      <c r="C175" s="131" t="s">
        <v>296</v>
      </c>
      <c r="D175" s="131" t="s">
        <v>113</v>
      </c>
      <c r="E175" s="132" t="s">
        <v>297</v>
      </c>
      <c r="F175" s="133" t="s">
        <v>298</v>
      </c>
      <c r="G175" s="134" t="s">
        <v>123</v>
      </c>
      <c r="H175" s="135">
        <v>48</v>
      </c>
      <c r="I175" s="136"/>
      <c r="J175" s="137">
        <f t="shared" si="10"/>
        <v>0</v>
      </c>
      <c r="K175" s="138"/>
      <c r="L175" s="29"/>
      <c r="M175" s="139" t="s">
        <v>1</v>
      </c>
      <c r="N175" s="140" t="s">
        <v>39</v>
      </c>
      <c r="P175" s="141">
        <f t="shared" si="11"/>
        <v>0</v>
      </c>
      <c r="Q175" s="141">
        <v>0</v>
      </c>
      <c r="R175" s="141">
        <f t="shared" si="12"/>
        <v>0</v>
      </c>
      <c r="S175" s="141">
        <v>0</v>
      </c>
      <c r="T175" s="142">
        <f t="shared" si="13"/>
        <v>0</v>
      </c>
      <c r="AR175" s="143" t="s">
        <v>249</v>
      </c>
      <c r="AT175" s="143" t="s">
        <v>113</v>
      </c>
      <c r="AU175" s="143" t="s">
        <v>112</v>
      </c>
      <c r="AY175" s="14" t="s">
        <v>110</v>
      </c>
      <c r="BE175" s="144">
        <f t="shared" si="14"/>
        <v>0</v>
      </c>
      <c r="BF175" s="144">
        <f t="shared" si="15"/>
        <v>0</v>
      </c>
      <c r="BG175" s="144">
        <f t="shared" si="16"/>
        <v>0</v>
      </c>
      <c r="BH175" s="144">
        <f t="shared" si="17"/>
        <v>0</v>
      </c>
      <c r="BI175" s="144">
        <f t="shared" si="18"/>
        <v>0</v>
      </c>
      <c r="BJ175" s="14" t="s">
        <v>112</v>
      </c>
      <c r="BK175" s="144">
        <f t="shared" si="19"/>
        <v>0</v>
      </c>
      <c r="BL175" s="14" t="s">
        <v>249</v>
      </c>
      <c r="BM175" s="143" t="s">
        <v>299</v>
      </c>
    </row>
    <row r="176" spans="2:65" s="1" customFormat="1" ht="24.2" customHeight="1">
      <c r="B176" s="29"/>
      <c r="C176" s="131" t="s">
        <v>300</v>
      </c>
      <c r="D176" s="131" t="s">
        <v>113</v>
      </c>
      <c r="E176" s="132" t="s">
        <v>301</v>
      </c>
      <c r="F176" s="133" t="s">
        <v>302</v>
      </c>
      <c r="G176" s="134" t="s">
        <v>303</v>
      </c>
      <c r="H176" s="135">
        <v>1</v>
      </c>
      <c r="I176" s="136"/>
      <c r="J176" s="137">
        <f t="shared" si="10"/>
        <v>0</v>
      </c>
      <c r="K176" s="138"/>
      <c r="L176" s="29"/>
      <c r="M176" s="139" t="s">
        <v>1</v>
      </c>
      <c r="N176" s="140" t="s">
        <v>39</v>
      </c>
      <c r="P176" s="141">
        <f t="shared" si="11"/>
        <v>0</v>
      </c>
      <c r="Q176" s="141">
        <v>0</v>
      </c>
      <c r="R176" s="141">
        <f t="shared" si="12"/>
        <v>0</v>
      </c>
      <c r="S176" s="141">
        <v>0</v>
      </c>
      <c r="T176" s="142">
        <f t="shared" si="13"/>
        <v>0</v>
      </c>
      <c r="AR176" s="143" t="s">
        <v>249</v>
      </c>
      <c r="AT176" s="143" t="s">
        <v>113</v>
      </c>
      <c r="AU176" s="143" t="s">
        <v>112</v>
      </c>
      <c r="AY176" s="14" t="s">
        <v>110</v>
      </c>
      <c r="BE176" s="144">
        <f t="shared" si="14"/>
        <v>0</v>
      </c>
      <c r="BF176" s="144">
        <f t="shared" si="15"/>
        <v>0</v>
      </c>
      <c r="BG176" s="144">
        <f t="shared" si="16"/>
        <v>0</v>
      </c>
      <c r="BH176" s="144">
        <f t="shared" si="17"/>
        <v>0</v>
      </c>
      <c r="BI176" s="144">
        <f t="shared" si="18"/>
        <v>0</v>
      </c>
      <c r="BJ176" s="14" t="s">
        <v>112</v>
      </c>
      <c r="BK176" s="144">
        <f t="shared" si="19"/>
        <v>0</v>
      </c>
      <c r="BL176" s="14" t="s">
        <v>249</v>
      </c>
      <c r="BM176" s="143" t="s">
        <v>304</v>
      </c>
    </row>
    <row r="177" spans="2:65" s="1" customFormat="1" ht="16.5" customHeight="1">
      <c r="B177" s="29"/>
      <c r="C177" s="131" t="s">
        <v>305</v>
      </c>
      <c r="D177" s="131" t="s">
        <v>113</v>
      </c>
      <c r="E177" s="132" t="s">
        <v>306</v>
      </c>
      <c r="F177" s="133" t="s">
        <v>307</v>
      </c>
      <c r="G177" s="134" t="s">
        <v>123</v>
      </c>
      <c r="H177" s="135">
        <v>48</v>
      </c>
      <c r="I177" s="136"/>
      <c r="J177" s="137">
        <f t="shared" si="10"/>
        <v>0</v>
      </c>
      <c r="K177" s="138"/>
      <c r="L177" s="29"/>
      <c r="M177" s="139" t="s">
        <v>1</v>
      </c>
      <c r="N177" s="140" t="s">
        <v>39</v>
      </c>
      <c r="P177" s="141">
        <f t="shared" si="11"/>
        <v>0</v>
      </c>
      <c r="Q177" s="141">
        <v>0</v>
      </c>
      <c r="R177" s="141">
        <f t="shared" si="12"/>
        <v>0</v>
      </c>
      <c r="S177" s="141">
        <v>0</v>
      </c>
      <c r="T177" s="142">
        <f t="shared" si="13"/>
        <v>0</v>
      </c>
      <c r="AR177" s="143" t="s">
        <v>249</v>
      </c>
      <c r="AT177" s="143" t="s">
        <v>113</v>
      </c>
      <c r="AU177" s="143" t="s">
        <v>112</v>
      </c>
      <c r="AY177" s="14" t="s">
        <v>110</v>
      </c>
      <c r="BE177" s="144">
        <f t="shared" si="14"/>
        <v>0</v>
      </c>
      <c r="BF177" s="144">
        <f t="shared" si="15"/>
        <v>0</v>
      </c>
      <c r="BG177" s="144">
        <f t="shared" si="16"/>
        <v>0</v>
      </c>
      <c r="BH177" s="144">
        <f t="shared" si="17"/>
        <v>0</v>
      </c>
      <c r="BI177" s="144">
        <f t="shared" si="18"/>
        <v>0</v>
      </c>
      <c r="BJ177" s="14" t="s">
        <v>112</v>
      </c>
      <c r="BK177" s="144">
        <f t="shared" si="19"/>
        <v>0</v>
      </c>
      <c r="BL177" s="14" t="s">
        <v>249</v>
      </c>
      <c r="BM177" s="143" t="s">
        <v>308</v>
      </c>
    </row>
    <row r="178" spans="2:65" s="11" customFormat="1" ht="22.9" customHeight="1">
      <c r="B178" s="119"/>
      <c r="D178" s="120" t="s">
        <v>72</v>
      </c>
      <c r="E178" s="129" t="s">
        <v>309</v>
      </c>
      <c r="F178" s="129" t="s">
        <v>310</v>
      </c>
      <c r="I178" s="122"/>
      <c r="J178" s="130">
        <f>BK178</f>
        <v>0</v>
      </c>
      <c r="L178" s="119"/>
      <c r="M178" s="124"/>
      <c r="P178" s="125">
        <f>P179</f>
        <v>0</v>
      </c>
      <c r="R178" s="125">
        <f>R179</f>
        <v>0</v>
      </c>
      <c r="T178" s="126">
        <f>T179</f>
        <v>0</v>
      </c>
      <c r="AR178" s="120" t="s">
        <v>119</v>
      </c>
      <c r="AT178" s="127" t="s">
        <v>72</v>
      </c>
      <c r="AU178" s="127" t="s">
        <v>78</v>
      </c>
      <c r="AY178" s="120" t="s">
        <v>110</v>
      </c>
      <c r="BK178" s="128">
        <f>BK179</f>
        <v>0</v>
      </c>
    </row>
    <row r="179" spans="2:65" s="1" customFormat="1" ht="24.2" customHeight="1">
      <c r="B179" s="29"/>
      <c r="C179" s="131" t="s">
        <v>311</v>
      </c>
      <c r="D179" s="131" t="s">
        <v>113</v>
      </c>
      <c r="E179" s="132" t="s">
        <v>312</v>
      </c>
      <c r="F179" s="133" t="s">
        <v>313</v>
      </c>
      <c r="G179" s="134" t="s">
        <v>205</v>
      </c>
      <c r="H179" s="135">
        <v>13</v>
      </c>
      <c r="I179" s="136"/>
      <c r="J179" s="137">
        <f>ROUND(I179*H179,2)</f>
        <v>0</v>
      </c>
      <c r="K179" s="138"/>
      <c r="L179" s="29"/>
      <c r="M179" s="164" t="s">
        <v>1</v>
      </c>
      <c r="N179" s="165" t="s">
        <v>39</v>
      </c>
      <c r="O179" s="166"/>
      <c r="P179" s="167">
        <f>O179*H179</f>
        <v>0</v>
      </c>
      <c r="Q179" s="167">
        <v>0</v>
      </c>
      <c r="R179" s="167">
        <f>Q179*H179</f>
        <v>0</v>
      </c>
      <c r="S179" s="167">
        <v>0</v>
      </c>
      <c r="T179" s="168">
        <f>S179*H179</f>
        <v>0</v>
      </c>
      <c r="AR179" s="143" t="s">
        <v>249</v>
      </c>
      <c r="AT179" s="143" t="s">
        <v>113</v>
      </c>
      <c r="AU179" s="143" t="s">
        <v>112</v>
      </c>
      <c r="AY179" s="14" t="s">
        <v>110</v>
      </c>
      <c r="BE179" s="144">
        <f>IF(N179="základná",J179,0)</f>
        <v>0</v>
      </c>
      <c r="BF179" s="144">
        <f>IF(N179="znížená",J179,0)</f>
        <v>0</v>
      </c>
      <c r="BG179" s="144">
        <f>IF(N179="zákl. prenesená",J179,0)</f>
        <v>0</v>
      </c>
      <c r="BH179" s="144">
        <f>IF(N179="zníž. prenesená",J179,0)</f>
        <v>0</v>
      </c>
      <c r="BI179" s="144">
        <f>IF(N179="nulová",J179,0)</f>
        <v>0</v>
      </c>
      <c r="BJ179" s="14" t="s">
        <v>112</v>
      </c>
      <c r="BK179" s="144">
        <f>ROUND(I179*H179,2)</f>
        <v>0</v>
      </c>
      <c r="BL179" s="14" t="s">
        <v>249</v>
      </c>
      <c r="BM179" s="143" t="s">
        <v>314</v>
      </c>
    </row>
    <row r="180" spans="2:65" s="1" customFormat="1" ht="6.95" customHeight="1">
      <c r="B180" s="44"/>
      <c r="C180" s="45"/>
      <c r="D180" s="45"/>
      <c r="E180" s="45"/>
      <c r="F180" s="45"/>
      <c r="G180" s="45"/>
      <c r="H180" s="45"/>
      <c r="I180" s="45"/>
      <c r="J180" s="45"/>
      <c r="K180" s="45"/>
      <c r="L180" s="29"/>
    </row>
  </sheetData>
  <sheetProtection algorithmName="SHA-512" hashValue="wrNXESCaoV8t6w7O2iJ1KDbAfKpnj408ANkJwBpBM8sqBgBtDCwQZjyrvMA46pq0wfpIIBaDVn1oRVEH1A28jQ==" saltValue="/KO98fLa48xKdMNyI2rkuDO52gEVZA8FS3yaMNjotLgStjEQbpAjktyIXexF9Ayogvqs0rnKb0itaDgX0llR5A==" spinCount="100000" sheet="1" objects="1" scenarios="1" formatColumns="0" formatRows="0" autoFilter="0"/>
  <autoFilter ref="C121:K179" xr:uid="{00000000-0009-0000-0000-000001000000}"/>
  <mergeCells count="6">
    <mergeCell ref="L2:V2"/>
    <mergeCell ref="E7:H7"/>
    <mergeCell ref="E16:H16"/>
    <mergeCell ref="E25:H25"/>
    <mergeCell ref="E85:H85"/>
    <mergeCell ref="E114:H114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23-009-04 - Oprava precho...</vt:lpstr>
      <vt:lpstr>'23-009-04 - Oprava precho...'!Názvy_tlače</vt:lpstr>
      <vt:lpstr>'Rekapitulácia stavby'!Názvy_tlače</vt:lpstr>
      <vt:lpstr>'23-009-04 - Oprava precho...'!Oblasť_tlače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Bojko Ján</dc:creator>
  <cp:lastModifiedBy>Cavalli Antonia</cp:lastModifiedBy>
  <dcterms:created xsi:type="dcterms:W3CDTF">2023-04-13T05:36:37Z</dcterms:created>
  <dcterms:modified xsi:type="dcterms:W3CDTF">2023-05-29T13:18:06Z</dcterms:modified>
</cp:coreProperties>
</file>