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osekm\Desktop\"/>
    </mc:Choice>
  </mc:AlternateContent>
  <xr:revisionPtr revIDLastSave="0" documentId="13_ncr:1_{222C9697-3587-4811-AB89-0FB1028C053F}" xr6:coauthVersionLast="47" xr6:coauthVersionMax="47" xr10:uidLastSave="{00000000-0000-0000-0000-000000000000}"/>
  <bookViews>
    <workbookView xWindow="-120" yWindow="-120" windowWidth="29040" windowHeight="15720" xr2:uid="{D881A8BA-49E4-4341-BA78-009C16BE8E4B}"/>
  </bookViews>
  <sheets>
    <sheet name="Rozpocet" sheetId="1" r:id="rId1"/>
  </sheets>
  <externalReferences>
    <externalReference r:id="rId2"/>
  </externalReferences>
  <definedNames>
    <definedName name="_xlnm.Print_Titles" localSheetId="0">Rozpocet!$1:$12</definedName>
    <definedName name="_xlnm.Print_Area" localSheetId="0">Rozpocet!$A$1:$N$50</definedName>
  </definedNames>
  <calcPr calcId="191029" iterateCount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40" i="1" l="1"/>
  <c r="R38" i="1"/>
  <c r="R36" i="1"/>
  <c r="R49" i="1"/>
  <c r="R45" i="1"/>
  <c r="R50" i="1"/>
  <c r="I49" i="1"/>
  <c r="R29" i="1"/>
  <c r="I28" i="1"/>
  <c r="I26" i="1"/>
  <c r="R25" i="1"/>
  <c r="R22" i="1"/>
  <c r="I21" i="1"/>
  <c r="R17" i="1"/>
  <c r="I19" i="1"/>
  <c r="I16" i="1"/>
  <c r="Q50" i="1"/>
  <c r="M50" i="1"/>
  <c r="K50" i="1"/>
  <c r="I50" i="1"/>
  <c r="Q49" i="1"/>
  <c r="M49" i="1"/>
  <c r="K49" i="1"/>
  <c r="R48" i="1"/>
  <c r="Q48" i="1"/>
  <c r="M48" i="1"/>
  <c r="K48" i="1"/>
  <c r="I48" i="1"/>
  <c r="R47" i="1"/>
  <c r="Q47" i="1"/>
  <c r="M47" i="1"/>
  <c r="K47" i="1"/>
  <c r="I47" i="1"/>
  <c r="R46" i="1"/>
  <c r="Q46" i="1"/>
  <c r="M46" i="1"/>
  <c r="K46" i="1"/>
  <c r="I46" i="1"/>
  <c r="Q45" i="1"/>
  <c r="M45" i="1"/>
  <c r="K45" i="1"/>
  <c r="R44" i="1"/>
  <c r="Q44" i="1"/>
  <c r="R43" i="1"/>
  <c r="Q43" i="1"/>
  <c r="R42" i="1"/>
  <c r="Q42" i="1"/>
  <c r="E42" i="1"/>
  <c r="R41" i="1"/>
  <c r="Q41" i="1"/>
  <c r="E41" i="1"/>
  <c r="Q40" i="1"/>
  <c r="M40" i="1"/>
  <c r="K40" i="1"/>
  <c r="R39" i="1"/>
  <c r="Q39" i="1"/>
  <c r="Q38" i="1"/>
  <c r="M38" i="1"/>
  <c r="K38" i="1"/>
  <c r="R37" i="1"/>
  <c r="Q37" i="1"/>
  <c r="Q36" i="1"/>
  <c r="M36" i="1"/>
  <c r="K36" i="1"/>
  <c r="R35" i="1"/>
  <c r="Q35" i="1"/>
  <c r="R34" i="1"/>
  <c r="Q34" i="1"/>
  <c r="R33" i="1"/>
  <c r="Q33" i="1"/>
  <c r="R32" i="1"/>
  <c r="Q32" i="1"/>
  <c r="R31" i="1"/>
  <c r="Q31" i="1"/>
  <c r="M31" i="1"/>
  <c r="K31" i="1"/>
  <c r="I31" i="1"/>
  <c r="R30" i="1"/>
  <c r="Q30" i="1"/>
  <c r="Q29" i="1"/>
  <c r="M29" i="1"/>
  <c r="K29" i="1"/>
  <c r="I29" i="1"/>
  <c r="R28" i="1"/>
  <c r="Q28" i="1"/>
  <c r="M28" i="1"/>
  <c r="K28" i="1"/>
  <c r="R27" i="1"/>
  <c r="Q27" i="1"/>
  <c r="Q26" i="1"/>
  <c r="M26" i="1"/>
  <c r="K26" i="1"/>
  <c r="Q25" i="1"/>
  <c r="M25" i="1"/>
  <c r="K25" i="1"/>
  <c r="R24" i="1"/>
  <c r="Q24" i="1"/>
  <c r="M24" i="1"/>
  <c r="K24" i="1"/>
  <c r="I24" i="1"/>
  <c r="R23" i="1"/>
  <c r="Q23" i="1"/>
  <c r="M23" i="1"/>
  <c r="K23" i="1"/>
  <c r="I23" i="1"/>
  <c r="Q22" i="1"/>
  <c r="M22" i="1"/>
  <c r="K22" i="1"/>
  <c r="Q21" i="1"/>
  <c r="M21" i="1"/>
  <c r="K21" i="1"/>
  <c r="R20" i="1"/>
  <c r="Q20" i="1"/>
  <c r="Q19" i="1"/>
  <c r="M19" i="1"/>
  <c r="K19" i="1"/>
  <c r="R18" i="1"/>
  <c r="Q18" i="1"/>
  <c r="Q17" i="1"/>
  <c r="M17" i="1"/>
  <c r="K17" i="1"/>
  <c r="I17" i="1"/>
  <c r="Q16" i="1"/>
  <c r="M16" i="1"/>
  <c r="K16" i="1"/>
  <c r="R15" i="1"/>
  <c r="Q15" i="1"/>
  <c r="C9" i="1"/>
  <c r="C8" i="1"/>
  <c r="C7" i="1"/>
  <c r="C5" i="1"/>
  <c r="C4" i="1"/>
  <c r="C3" i="1"/>
  <c r="C2" i="1"/>
  <c r="I38" i="1" l="1"/>
  <c r="I45" i="1"/>
  <c r="I44" i="1" s="1"/>
  <c r="R40" i="1"/>
  <c r="I36" i="1"/>
  <c r="R21" i="1"/>
  <c r="I25" i="1"/>
  <c r="I22" i="1"/>
  <c r="I18" i="1" s="1"/>
  <c r="R26" i="1"/>
  <c r="R19" i="1"/>
  <c r="R16" i="1"/>
  <c r="K15" i="1"/>
  <c r="M15" i="1"/>
  <c r="K30" i="1"/>
  <c r="I15" i="1"/>
  <c r="K44" i="1"/>
  <c r="M44" i="1"/>
  <c r="M30" i="1"/>
  <c r="K18" i="1"/>
  <c r="K14" i="1" s="1"/>
  <c r="M18" i="1"/>
  <c r="I30" i="1" l="1"/>
  <c r="I14" i="1" s="1"/>
  <c r="M14" i="1"/>
</calcChain>
</file>

<file path=xl/sharedStrings.xml><?xml version="1.0" encoding="utf-8"?>
<sst xmlns="http://schemas.openxmlformats.org/spreadsheetml/2006/main" count="214" uniqueCount="103">
  <si>
    <t>ROZPOČET</t>
  </si>
  <si>
    <t>Stavba:</t>
  </si>
  <si>
    <t>Objekt:</t>
  </si>
  <si>
    <t>Část:</t>
  </si>
  <si>
    <t>JKSO:</t>
  </si>
  <si>
    <t>Objednatel:</t>
  </si>
  <si>
    <t>Zhotovitel:</t>
  </si>
  <si>
    <t>Datum:</t>
  </si>
  <si>
    <t>P.Č.</t>
  </si>
  <si>
    <t>TV</t>
  </si>
  <si>
    <t>KCN</t>
  </si>
  <si>
    <t>Kód položky</t>
  </si>
  <si>
    <t>Popis</t>
  </si>
  <si>
    <t>MJ</t>
  </si>
  <si>
    <t>Množství celkem</t>
  </si>
  <si>
    <t>Cena jednotková</t>
  </si>
  <si>
    <t>Cena celkem</t>
  </si>
  <si>
    <t>Hmotnosť</t>
  </si>
  <si>
    <t>Hmotnosť celkom</t>
  </si>
  <si>
    <t>Hmotnosť sute</t>
  </si>
  <si>
    <t>Hmotnosť sute celkom</t>
  </si>
  <si>
    <t>Sazba DPH</t>
  </si>
  <si>
    <t>Typ položky</t>
  </si>
  <si>
    <t>Úroveň</t>
  </si>
  <si>
    <t>D</t>
  </si>
  <si>
    <t>HSV</t>
  </si>
  <si>
    <t>Práce a dodávky HSV</t>
  </si>
  <si>
    <t>0</t>
  </si>
  <si>
    <t>1</t>
  </si>
  <si>
    <t>K</t>
  </si>
  <si>
    <t>m3</t>
  </si>
  <si>
    <t>2</t>
  </si>
  <si>
    <t/>
  </si>
  <si>
    <t>Součet</t>
  </si>
  <si>
    <t>t</t>
  </si>
  <si>
    <t>m2</t>
  </si>
  <si>
    <t>011</t>
  </si>
  <si>
    <t>M</t>
  </si>
  <si>
    <t>MAT</t>
  </si>
  <si>
    <t>3</t>
  </si>
  <si>
    <t>Svislé a kompletní konstrukce</t>
  </si>
  <si>
    <t>313272170</t>
  </si>
  <si>
    <t>Zdění stěn obkladových z tvárnic YTONG hladkých na MC-5 a tenkovrst.,maltu YTONG hr.200 P4-500</t>
  </si>
  <si>
    <t>5953100113</t>
  </si>
  <si>
    <t>YTONG tvárnice s vyšší pevností pro nosné zdivo P4-500, rozměr 200x249x599</t>
  </si>
  <si>
    <t>ks</t>
  </si>
  <si>
    <t>4</t>
  </si>
  <si>
    <t>Vodorovné konstrukce</t>
  </si>
  <si>
    <t>413321315</t>
  </si>
  <si>
    <t>Beton nosníků, železový tř.C 20/25</t>
  </si>
  <si>
    <t>"statika"</t>
  </si>
  <si>
    <t>413351109</t>
  </si>
  <si>
    <t>Bednění nosníku zhotovení-tradiční</t>
  </si>
  <si>
    <t>413351110</t>
  </si>
  <si>
    <t>Bednění nosníku odstranění-tradiční</t>
  </si>
  <si>
    <t>413351211</t>
  </si>
  <si>
    <t>Podpůrná konstrukce nosníků výšky do 4 m zatížení do 5 kPa - zhotovení</t>
  </si>
  <si>
    <t>413351212</t>
  </si>
  <si>
    <t>Podpůrná konstrukce nosníků výšky do 4 m zatížení do 5 kPa - odstranění</t>
  </si>
  <si>
    <t>413361821r</t>
  </si>
  <si>
    <t>Výztuž nosníků a věnců, bez rozdílu tvaru a uložení, 10505</t>
  </si>
  <si>
    <t>417321414</t>
  </si>
  <si>
    <t>Beton ztužujících pásů a věnců železový tř. C 20/25</t>
  </si>
  <si>
    <t>"věnce"</t>
  </si>
  <si>
    <t>417351115</t>
  </si>
  <si>
    <t>Bednění bočnic ztužujících pásů a věnců včetně vzpěr zhotovení</t>
  </si>
  <si>
    <t>417351116</t>
  </si>
  <si>
    <t>Bednění bočnic ztužujících pásů a věnců včetně vzpěr odstranění</t>
  </si>
  <si>
    <t>m</t>
  </si>
  <si>
    <t>762</t>
  </si>
  <si>
    <t>Konstrukce tesařské</t>
  </si>
  <si>
    <t>762332120</t>
  </si>
  <si>
    <t>Dodávka a montáž krovu</t>
  </si>
  <si>
    <t>súb</t>
  </si>
  <si>
    <r>
      <t>kompletní dodávka krovu, hloubkově impregnované proti vlhkosti, dřevokaznému hmyzu a plísním</t>
    </r>
    <r>
      <rPr>
        <i/>
        <sz val="7"/>
        <rFont val="Arial CE"/>
        <family val="2"/>
        <charset val="238"/>
      </rPr>
      <t xml:space="preserve">
</t>
    </r>
  </si>
  <si>
    <t>"řezivo vazníky"</t>
  </si>
  <si>
    <t>"řezivo pozednice"</t>
  </si>
  <si>
    <t>762341201</t>
  </si>
  <si>
    <t>Montáž laťování jednoduchých střech pro sklon do 60 °</t>
  </si>
  <si>
    <t>"laťování - určit podle krytiny; uvažované 30cm, profil 50x50, impregnované"</t>
  </si>
  <si>
    <t>762341251</t>
  </si>
  <si>
    <t>Montáž kontralatí pro sklon do 22 °</t>
  </si>
  <si>
    <t>"kontralatě - profil 60x80, impregnované"</t>
  </si>
  <si>
    <t>6051506900</t>
  </si>
  <si>
    <t>Hranol měkké řezivo - omítané smrk hranolek 25-100 cm2 měkké řezivo</t>
  </si>
  <si>
    <t>765</t>
  </si>
  <si>
    <t>Konstrukce - krytiny tvrdé</t>
  </si>
  <si>
    <t>765331101</t>
  </si>
  <si>
    <t>765331401</t>
  </si>
  <si>
    <t>Hřeben BRAMAC, s použitím větracího pásu Metalroll, sklon od 7°</t>
  </si>
  <si>
    <t>765331451</t>
  </si>
  <si>
    <t>Nároží BRAMAC, s použitím větracího pásu Metalroll, sklon od 7°</t>
  </si>
  <si>
    <t>765331621</t>
  </si>
  <si>
    <t>Přiříznutí a uchycení řezaných tašek BRAMAC, sklon od 7° do 35°</t>
  </si>
  <si>
    <t>765331745</t>
  </si>
  <si>
    <t>Okapová hrana BRAMAC, pro Max 7°</t>
  </si>
  <si>
    <t>765901321</t>
  </si>
  <si>
    <t>Poznámky</t>
  </si>
  <si>
    <t>Může být alternativní výrobek, například PORFIX</t>
  </si>
  <si>
    <t xml:space="preserve"> ocenit BRAMAC Classic červenohnědá</t>
  </si>
  <si>
    <t xml:space="preserve">Střešní fólie BRAMAC </t>
  </si>
  <si>
    <t>Betonová krytina BRAMAC, jednoduchých střech, sklon od 7°</t>
  </si>
  <si>
    <t>viz. výkres krovu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</si>
</sst>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00"/>
    <numFmt numFmtId="165" formatCode="####;\-####"/>
    <numFmt numFmtId="166" formatCode="#,##0.000;\-#,##0.000"/>
    <numFmt numFmtId="167" formatCode="#,##0.00000;\-#,##0.00000"/>
    <numFmt numFmtId="168" formatCode="#,##0.0;\-#,##0.0"/>
  </numFmts>
  <fonts count="14">
    <font>
      <sz val="10"/>
      <name val="Arial"/>
      <charset val="110"/>
    </font>
    <font>
      <b/>
      <sz val="14"/>
      <color indexed="10"/>
      <name val="Arial CE"/>
      <family val="2"/>
      <charset val="238"/>
    </font>
    <font>
      <sz val="8"/>
      <name val="Arial CE"/>
      <charset val="110"/>
    </font>
    <font>
      <sz val="8"/>
      <name val="Arial"/>
      <charset val="110"/>
    </font>
    <font>
      <b/>
      <sz val="8"/>
      <name val="Arial CE"/>
      <family val="2"/>
      <charset val="238"/>
    </font>
    <font>
      <sz val="8"/>
      <name val="Arial CE"/>
      <family val="2"/>
      <charset val="238"/>
    </font>
    <font>
      <b/>
      <sz val="8"/>
      <color indexed="12"/>
      <name val="Arial"/>
      <family val="2"/>
      <charset val="238"/>
    </font>
    <font>
      <b/>
      <sz val="8"/>
      <name val="Arial"/>
      <family val="2"/>
      <charset val="238"/>
    </font>
    <font>
      <b/>
      <sz val="8"/>
      <color indexed="20"/>
      <name val="Arial"/>
      <family val="2"/>
      <charset val="238"/>
    </font>
    <font>
      <sz val="8"/>
      <name val="Arial"/>
      <family val="2"/>
      <charset val="238"/>
    </font>
    <font>
      <sz val="8"/>
      <color indexed="63"/>
      <name val="Arial"/>
      <family val="2"/>
      <charset val="238"/>
    </font>
    <font>
      <sz val="8"/>
      <color indexed="10"/>
      <name val="Arial"/>
      <family val="2"/>
      <charset val="238"/>
    </font>
    <font>
      <i/>
      <sz val="7"/>
      <name val="Arial CE"/>
      <family val="2"/>
      <charset val="238"/>
    </font>
    <font>
      <sz val="8"/>
      <color indexed="12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indexed="13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</borders>
  <cellStyleXfs count="1">
    <xf numFmtId="0" fontId="0" fillId="0" borderId="0" applyAlignment="0">
      <alignment vertical="top" wrapText="1"/>
      <protection locked="0"/>
    </xf>
  </cellStyleXfs>
  <cellXfs count="67">
    <xf numFmtId="0" fontId="0" fillId="0" borderId="0" xfId="0" applyAlignment="1">
      <protection locked="0"/>
    </xf>
    <xf numFmtId="0" fontId="1" fillId="2" borderId="0" xfId="0" applyFont="1" applyFill="1" applyAlignment="1" applyProtection="1">
      <alignment horizontal="left"/>
    </xf>
    <xf numFmtId="0" fontId="2" fillId="2" borderId="0" xfId="0" applyFont="1" applyFill="1" applyAlignment="1" applyProtection="1">
      <alignment horizontal="left"/>
    </xf>
    <xf numFmtId="0" fontId="3" fillId="2" borderId="0" xfId="0" applyFont="1" applyFill="1" applyAlignment="1" applyProtection="1">
      <alignment horizontal="left"/>
    </xf>
    <xf numFmtId="0" fontId="0" fillId="0" borderId="0" xfId="0" applyAlignment="1" applyProtection="1">
      <alignment horizontal="left" vertical="top"/>
    </xf>
    <xf numFmtId="0" fontId="4" fillId="2" borderId="0" xfId="0" applyFont="1" applyFill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</xf>
    <xf numFmtId="164" fontId="2" fillId="2" borderId="0" xfId="0" applyNumberFormat="1" applyFont="1" applyFill="1" applyAlignment="1" applyProtection="1">
      <alignment horizontal="left" vertical="center"/>
    </xf>
    <xf numFmtId="0" fontId="5" fillId="2" borderId="0" xfId="0" applyFont="1" applyFill="1" applyAlignment="1" applyProtection="1">
      <alignment horizontal="left" vertical="center"/>
    </xf>
    <xf numFmtId="0" fontId="2" fillId="3" borderId="1" xfId="0" applyFont="1" applyFill="1" applyBorder="1" applyAlignment="1" applyProtection="1">
      <alignment horizontal="center" vertical="center" wrapText="1"/>
    </xf>
    <xf numFmtId="0" fontId="2" fillId="3" borderId="2" xfId="0" applyFont="1" applyFill="1" applyBorder="1" applyAlignment="1" applyProtection="1">
      <alignment horizontal="center" vertical="center" wrapText="1"/>
    </xf>
    <xf numFmtId="0" fontId="3" fillId="3" borderId="2" xfId="0" applyFont="1" applyFill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left"/>
    </xf>
    <xf numFmtId="165" fontId="2" fillId="3" borderId="4" xfId="0" applyNumberFormat="1" applyFont="1" applyFill="1" applyBorder="1" applyAlignment="1" applyProtection="1">
      <alignment horizontal="center" vertical="center"/>
    </xf>
    <xf numFmtId="165" fontId="2" fillId="3" borderId="5" xfId="0" applyNumberFormat="1" applyFont="1" applyFill="1" applyBorder="1" applyAlignment="1" applyProtection="1">
      <alignment horizontal="center" vertical="center"/>
    </xf>
    <xf numFmtId="165" fontId="3" fillId="3" borderId="5" xfId="0" applyNumberFormat="1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left"/>
    </xf>
    <xf numFmtId="0" fontId="3" fillId="2" borderId="6" xfId="0" applyFont="1" applyFill="1" applyBorder="1" applyAlignment="1" applyProtection="1">
      <alignment horizontal="left"/>
    </xf>
    <xf numFmtId="0" fontId="3" fillId="2" borderId="7" xfId="0" applyFont="1" applyFill="1" applyBorder="1" applyAlignment="1" applyProtection="1">
      <alignment horizontal="left"/>
    </xf>
    <xf numFmtId="0" fontId="6" fillId="0" borderId="8" xfId="0" applyFont="1" applyBorder="1" applyAlignment="1" applyProtection="1">
      <alignment horizontal="left" vertical="center"/>
    </xf>
    <xf numFmtId="0" fontId="6" fillId="0" borderId="8" xfId="0" applyFont="1" applyBorder="1" applyAlignment="1" applyProtection="1">
      <alignment horizontal="center" vertical="center"/>
    </xf>
    <xf numFmtId="0" fontId="6" fillId="0" borderId="8" xfId="0" applyFont="1" applyBorder="1" applyAlignment="1">
      <alignment horizontal="left" vertical="center"/>
      <protection locked="0"/>
    </xf>
    <xf numFmtId="166" fontId="6" fillId="0" borderId="8" xfId="0" applyNumberFormat="1" applyFont="1" applyBorder="1" applyAlignment="1" applyProtection="1">
      <alignment horizontal="right" vertical="center"/>
    </xf>
    <xf numFmtId="0" fontId="7" fillId="0" borderId="0" xfId="0" applyFont="1" applyAlignment="1" applyProtection="1">
      <alignment horizontal="left" vertical="center"/>
    </xf>
    <xf numFmtId="0" fontId="6" fillId="0" borderId="0" xfId="0" applyFont="1" applyAlignment="1" applyProtection="1">
      <alignment horizontal="left" vertical="center"/>
    </xf>
    <xf numFmtId="0" fontId="8" fillId="0" borderId="0" xfId="0" applyFont="1" applyAlignment="1" applyProtection="1">
      <alignment horizontal="left" vertical="center"/>
    </xf>
    <xf numFmtId="37" fontId="3" fillId="0" borderId="0" xfId="0" applyNumberFormat="1" applyFont="1" applyAlignment="1" applyProtection="1">
      <alignment horizontal="right" vertical="center"/>
    </xf>
    <xf numFmtId="0" fontId="3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/>
    </xf>
    <xf numFmtId="166" fontId="9" fillId="0" borderId="0" xfId="0" applyNumberFormat="1" applyFont="1" applyAlignment="1" applyProtection="1">
      <alignment horizontal="right" vertical="center"/>
    </xf>
    <xf numFmtId="0" fontId="10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horizontal="left" vertical="center"/>
    </xf>
    <xf numFmtId="37" fontId="13" fillId="0" borderId="0" xfId="0" applyNumberFormat="1" applyFont="1" applyAlignment="1" applyProtection="1">
      <alignment horizontal="right" vertical="center"/>
    </xf>
    <xf numFmtId="0" fontId="13" fillId="0" borderId="0" xfId="0" applyFont="1" applyAlignment="1" applyProtection="1">
      <alignment horizontal="left" vertical="center"/>
    </xf>
    <xf numFmtId="0" fontId="8" fillId="0" borderId="0" xfId="0" applyFont="1" applyAlignment="1" applyProtection="1">
      <alignment horizontal="center" vertical="center"/>
    </xf>
    <xf numFmtId="0" fontId="7" fillId="0" borderId="0" xfId="0" applyFont="1" applyAlignment="1">
      <alignment horizontal="left" vertical="center"/>
      <protection locked="0"/>
    </xf>
    <xf numFmtId="166" fontId="8" fillId="0" borderId="0" xfId="0" applyNumberFormat="1" applyFont="1" applyAlignment="1" applyProtection="1">
      <alignment horizontal="right" vertical="center"/>
    </xf>
    <xf numFmtId="0" fontId="3" fillId="0" borderId="0" xfId="0" applyFont="1" applyAlignment="1" applyProtection="1">
      <alignment horizontal="center" vertical="center"/>
    </xf>
    <xf numFmtId="49" fontId="3" fillId="0" borderId="0" xfId="0" applyNumberFormat="1" applyFont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 wrapText="1"/>
    </xf>
    <xf numFmtId="166" fontId="3" fillId="0" borderId="0" xfId="0" applyNumberFormat="1" applyFont="1" applyAlignment="1" applyProtection="1">
      <alignment horizontal="right" vertical="center"/>
    </xf>
    <xf numFmtId="166" fontId="3" fillId="0" borderId="0" xfId="0" applyNumberFormat="1" applyFont="1" applyAlignment="1">
      <alignment horizontal="right" vertical="center"/>
      <protection locked="0"/>
    </xf>
    <xf numFmtId="167" fontId="3" fillId="0" borderId="0" xfId="0" applyNumberFormat="1" applyFont="1" applyAlignment="1" applyProtection="1">
      <alignment horizontal="right" vertical="center"/>
    </xf>
    <xf numFmtId="168" fontId="3" fillId="0" borderId="0" xfId="0" applyNumberFormat="1" applyFont="1" applyAlignment="1">
      <alignment horizontal="right" vertical="center"/>
      <protection locked="0"/>
    </xf>
    <xf numFmtId="0" fontId="13" fillId="0" borderId="0" xfId="0" applyFont="1" applyAlignment="1" applyProtection="1">
      <alignment horizontal="center" vertical="center"/>
    </xf>
    <xf numFmtId="49" fontId="13" fillId="0" borderId="0" xfId="0" applyNumberFormat="1" applyFont="1" applyAlignment="1" applyProtection="1">
      <alignment horizontal="left" vertical="center"/>
    </xf>
    <xf numFmtId="0" fontId="13" fillId="0" borderId="0" xfId="0" applyFont="1" applyAlignment="1" applyProtection="1">
      <alignment horizontal="left" vertical="center" wrapText="1"/>
    </xf>
    <xf numFmtId="166" fontId="13" fillId="0" borderId="0" xfId="0" applyNumberFormat="1" applyFont="1" applyAlignment="1" applyProtection="1">
      <alignment horizontal="right" vertical="center"/>
    </xf>
    <xf numFmtId="167" fontId="13" fillId="0" borderId="0" xfId="0" applyNumberFormat="1" applyFont="1" applyAlignment="1" applyProtection="1">
      <alignment horizontal="right" vertical="center"/>
    </xf>
    <xf numFmtId="168" fontId="13" fillId="0" borderId="0" xfId="0" applyNumberFormat="1" applyFont="1" applyAlignment="1">
      <alignment horizontal="right" vertical="center"/>
      <protection locked="0"/>
    </xf>
    <xf numFmtId="0" fontId="10" fillId="0" borderId="0" xfId="0" applyFont="1" applyAlignment="1" applyProtection="1">
      <alignment horizontal="left" vertical="center" wrapText="1"/>
    </xf>
    <xf numFmtId="166" fontId="10" fillId="0" borderId="0" xfId="0" applyNumberFormat="1" applyFont="1" applyAlignment="1" applyProtection="1">
      <alignment horizontal="right" vertical="center"/>
    </xf>
    <xf numFmtId="0" fontId="3" fillId="0" borderId="0" xfId="0" applyFont="1" applyAlignment="1">
      <alignment horizontal="left" vertical="center"/>
      <protection locked="0"/>
    </xf>
    <xf numFmtId="0" fontId="3" fillId="0" borderId="0" xfId="0" applyFont="1" applyAlignment="1" applyProtection="1">
      <alignment horizontal="left" vertical="top"/>
    </xf>
    <xf numFmtId="0" fontId="10" fillId="0" borderId="0" xfId="0" applyFont="1" applyAlignment="1" applyProtection="1">
      <alignment horizontal="left" vertical="top" wrapText="1"/>
    </xf>
    <xf numFmtId="0" fontId="3" fillId="0" borderId="0" xfId="0" applyFont="1" applyAlignment="1">
      <alignment horizontal="left" vertical="top"/>
      <protection locked="0"/>
    </xf>
    <xf numFmtId="0" fontId="9" fillId="0" borderId="0" xfId="0" applyFont="1" applyAlignment="1" applyProtection="1">
      <alignment horizontal="left" vertical="top"/>
    </xf>
    <xf numFmtId="166" fontId="9" fillId="0" borderId="0" xfId="0" applyNumberFormat="1" applyFont="1" applyAlignment="1" applyProtection="1">
      <alignment horizontal="right" vertical="top"/>
    </xf>
    <xf numFmtId="0" fontId="9" fillId="0" borderId="0" xfId="0" applyFont="1" applyAlignment="1" applyProtection="1">
      <alignment horizontal="center" vertical="center"/>
    </xf>
    <xf numFmtId="0" fontId="11" fillId="0" borderId="0" xfId="0" applyFont="1" applyAlignment="1" applyProtection="1">
      <alignment horizontal="left" vertical="center" wrapText="1"/>
    </xf>
    <xf numFmtId="166" fontId="11" fillId="0" borderId="0" xfId="0" applyNumberFormat="1" applyFont="1" applyAlignment="1" applyProtection="1">
      <alignment horizontal="right" vertical="center"/>
    </xf>
    <xf numFmtId="0" fontId="9" fillId="0" borderId="0" xfId="0" applyFont="1" applyAlignment="1" applyProtection="1">
      <alignment horizontal="left" vertical="center" wrapText="1"/>
    </xf>
    <xf numFmtId="0" fontId="0" fillId="0" borderId="0" xfId="0" applyAlignment="1" applyProtection="1">
      <alignment horizontal="center" vertical="top"/>
    </xf>
    <xf numFmtId="0" fontId="0" fillId="4" borderId="0" xfId="0" applyFill="1" applyAlignment="1" applyProtection="1">
      <alignment horizontal="center" vertical="top"/>
    </xf>
    <xf numFmtId="0" fontId="7" fillId="4" borderId="0" xfId="0" applyFont="1" applyFill="1" applyAlignment="1" applyProtection="1">
      <alignment horizontal="center" vertical="center"/>
    </xf>
    <xf numFmtId="0" fontId="3" fillId="4" borderId="0" xfId="0" applyFont="1" applyFill="1" applyAlignment="1" applyProtection="1">
      <alignment horizontal="center" vertical="center"/>
    </xf>
    <xf numFmtId="0" fontId="3" fillId="4" borderId="0" xfId="0" applyFont="1" applyFill="1" applyAlignment="1" applyProtection="1">
      <alignment horizontal="center" vertical="top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Gar&#225;&#382;%20-%20Martin%20Prosek%20-%20V&#253;kaz%20v&#253;m&#283;r%20-%20Stavebn&#237;%20&#269;&#225;s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ácia"/>
      <sheetName val="Rozpocet"/>
      <sheetName val="#Figury"/>
    </sheetNames>
    <sheetDataSet>
      <sheetData sheetId="0">
        <row r="5">
          <cell r="E5" t="str">
            <v>Garáž</v>
          </cell>
          <cell r="P5" t="str">
            <v xml:space="preserve"> </v>
          </cell>
        </row>
        <row r="7">
          <cell r="E7" t="str">
            <v>Stavební část</v>
          </cell>
        </row>
        <row r="9">
          <cell r="E9" t="str">
            <v xml:space="preserve"> 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4ACD72-E12B-431D-BFAD-F224FBC37EB2}">
  <sheetPr>
    <pageSetUpPr fitToPage="1"/>
  </sheetPr>
  <dimension ref="A1:S50"/>
  <sheetViews>
    <sheetView showGridLines="0" tabSelected="1" zoomScaleNormal="100" workbookViewId="0">
      <pane ySplit="13" topLeftCell="A14" activePane="bottomLeft" state="frozenSplit"/>
      <selection pane="bottomLeft" activeCell="I27" sqref="I27"/>
    </sheetView>
  </sheetViews>
  <sheetFormatPr defaultRowHeight="11.25" customHeight="1"/>
  <cols>
    <col min="1" max="1" width="5.7109375" style="4" customWidth="1"/>
    <col min="2" max="2" width="4.5703125" style="4" customWidth="1"/>
    <col min="3" max="3" width="4.7109375" style="4" customWidth="1"/>
    <col min="4" max="4" width="12.7109375" style="4" customWidth="1"/>
    <col min="5" max="5" width="56.42578125" style="4" customWidth="1"/>
    <col min="6" max="6" width="4.7109375" style="4" customWidth="1"/>
    <col min="7" max="7" width="9.5703125" style="4" customWidth="1"/>
    <col min="8" max="8" width="9.85546875" style="4" customWidth="1"/>
    <col min="9" max="9" width="12.7109375" style="4" customWidth="1"/>
    <col min="10" max="10" width="10.7109375" style="4" hidden="1" customWidth="1"/>
    <col min="11" max="11" width="10.85546875" style="4" hidden="1" customWidth="1"/>
    <col min="12" max="12" width="9.7109375" style="4" hidden="1" customWidth="1"/>
    <col min="13" max="13" width="11.5703125" style="4" hidden="1" customWidth="1"/>
    <col min="14" max="14" width="6" style="4" customWidth="1"/>
    <col min="15" max="15" width="6.7109375" style="4" hidden="1" customWidth="1"/>
    <col min="16" max="16" width="7.140625" style="4" hidden="1" customWidth="1"/>
    <col min="17" max="17" width="3.7109375" style="4" hidden="1" customWidth="1"/>
    <col min="18" max="18" width="5" style="4" hidden="1" customWidth="1"/>
    <col min="19" max="19" width="34.5703125" style="62" customWidth="1"/>
    <col min="20" max="16384" width="9.140625" style="4"/>
  </cols>
  <sheetData>
    <row r="1" spans="1:19" ht="18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/>
      <c r="P1" s="3"/>
    </row>
    <row r="2" spans="1:19" ht="11.25" customHeight="1">
      <c r="A2" s="5" t="s">
        <v>1</v>
      </c>
      <c r="B2" s="6"/>
      <c r="C2" s="6" t="str">
        <f>'[1]Krycí list'!E5</f>
        <v>Garáž</v>
      </c>
      <c r="D2" s="6"/>
      <c r="E2" s="6"/>
      <c r="F2" s="6"/>
      <c r="G2" s="6"/>
      <c r="H2" s="6"/>
      <c r="I2" s="6"/>
      <c r="J2" s="7"/>
      <c r="K2" s="8"/>
      <c r="L2" s="2"/>
      <c r="M2" s="2"/>
      <c r="N2" s="2"/>
      <c r="O2" s="3"/>
      <c r="P2" s="3"/>
    </row>
    <row r="3" spans="1:19" ht="11.25" customHeight="1">
      <c r="A3" s="5" t="s">
        <v>2</v>
      </c>
      <c r="B3" s="6"/>
      <c r="C3" s="6" t="str">
        <f>'[1]Krycí list'!E7</f>
        <v>Stavební část</v>
      </c>
      <c r="D3" s="6"/>
      <c r="E3" s="6"/>
      <c r="F3" s="6"/>
      <c r="G3" s="6"/>
      <c r="H3" s="6"/>
      <c r="I3" s="6"/>
      <c r="J3" s="7"/>
      <c r="K3" s="8"/>
      <c r="L3" s="2"/>
      <c r="M3" s="2"/>
      <c r="N3" s="2"/>
      <c r="O3" s="3"/>
      <c r="P3" s="3"/>
    </row>
    <row r="4" spans="1:19" ht="11.25" customHeight="1">
      <c r="A4" s="5" t="s">
        <v>3</v>
      </c>
      <c r="B4" s="6"/>
      <c r="C4" s="6" t="str">
        <f>'[1]Krycí list'!E9</f>
        <v xml:space="preserve"> </v>
      </c>
      <c r="D4" s="6"/>
      <c r="E4" s="6"/>
      <c r="F4" s="6"/>
      <c r="G4" s="6"/>
      <c r="H4" s="6"/>
      <c r="I4" s="6"/>
      <c r="J4" s="7"/>
      <c r="K4" s="8"/>
      <c r="L4" s="2"/>
      <c r="M4" s="2"/>
      <c r="N4" s="2"/>
      <c r="O4" s="3"/>
      <c r="P4" s="3"/>
    </row>
    <row r="5" spans="1:19" ht="11.25" customHeight="1">
      <c r="A5" s="6" t="s">
        <v>4</v>
      </c>
      <c r="B5" s="6"/>
      <c r="C5" s="6" t="str">
        <f>'[1]Krycí list'!P5</f>
        <v xml:space="preserve"> </v>
      </c>
      <c r="D5" s="6"/>
      <c r="E5" s="6"/>
      <c r="F5" s="6"/>
      <c r="G5" s="6"/>
      <c r="H5" s="6"/>
      <c r="I5" s="6"/>
      <c r="J5" s="7"/>
      <c r="K5" s="8"/>
      <c r="L5" s="2"/>
      <c r="M5" s="2"/>
      <c r="N5" s="2"/>
      <c r="O5" s="3"/>
      <c r="P5" s="3"/>
    </row>
    <row r="6" spans="1:19" ht="5.25" customHeight="1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2"/>
      <c r="M6" s="2"/>
      <c r="N6" s="2"/>
      <c r="O6" s="3"/>
      <c r="P6" s="3"/>
    </row>
    <row r="7" spans="1:19" ht="11.25" customHeight="1">
      <c r="A7" s="6" t="s">
        <v>5</v>
      </c>
      <c r="B7" s="6"/>
      <c r="C7" s="6" t="str">
        <f>IF('[1]Krycí list'!E26="","",'[1]Krycí list'!E26)</f>
        <v/>
      </c>
      <c r="D7" s="6"/>
      <c r="E7" s="6"/>
      <c r="F7" s="6"/>
      <c r="G7" s="6"/>
      <c r="H7" s="6"/>
      <c r="I7" s="6"/>
      <c r="J7" s="7"/>
      <c r="K7" s="8"/>
      <c r="L7" s="6"/>
      <c r="M7" s="6"/>
      <c r="N7" s="2"/>
      <c r="O7" s="6"/>
      <c r="P7" s="6"/>
    </row>
    <row r="8" spans="1:19" ht="11.25" customHeight="1">
      <c r="A8" s="6" t="s">
        <v>6</v>
      </c>
      <c r="B8" s="6"/>
      <c r="C8" s="6" t="str">
        <f>IF('[1]Krycí list'!E28="","",'[1]Krycí list'!E28)</f>
        <v/>
      </c>
      <c r="D8" s="6"/>
      <c r="E8" s="6"/>
      <c r="F8" s="6"/>
      <c r="G8" s="6"/>
      <c r="H8" s="6"/>
      <c r="I8" s="6"/>
      <c r="J8" s="6"/>
      <c r="K8" s="6"/>
      <c r="L8" s="2"/>
      <c r="M8" s="2"/>
      <c r="N8" s="2"/>
      <c r="O8" s="3"/>
      <c r="P8" s="3"/>
    </row>
    <row r="9" spans="1:19" ht="11.25" customHeight="1">
      <c r="A9" s="6" t="s">
        <v>7</v>
      </c>
      <c r="B9" s="6"/>
      <c r="C9" s="6" t="str">
        <f>IF('[1]Krycí list'!O31="","",'[1]Krycí list'!O31)</f>
        <v/>
      </c>
      <c r="D9" s="6"/>
      <c r="E9" s="6"/>
      <c r="F9" s="6"/>
      <c r="G9" s="6"/>
      <c r="H9" s="6"/>
      <c r="I9" s="6"/>
      <c r="J9" s="6"/>
      <c r="K9" s="6"/>
      <c r="L9" s="6"/>
      <c r="M9" s="6"/>
      <c r="N9" s="2"/>
      <c r="O9" s="6"/>
      <c r="P9" s="6"/>
    </row>
    <row r="10" spans="1:19" ht="6" customHeight="1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3"/>
      <c r="P10" s="3"/>
    </row>
    <row r="11" spans="1:19" ht="21.75" customHeight="1">
      <c r="A11" s="9" t="s">
        <v>8</v>
      </c>
      <c r="B11" s="10" t="s">
        <v>9</v>
      </c>
      <c r="C11" s="10" t="s">
        <v>10</v>
      </c>
      <c r="D11" s="10" t="s">
        <v>11</v>
      </c>
      <c r="E11" s="10" t="s">
        <v>12</v>
      </c>
      <c r="F11" s="10" t="s">
        <v>13</v>
      </c>
      <c r="G11" s="10" t="s">
        <v>14</v>
      </c>
      <c r="H11" s="10" t="s">
        <v>15</v>
      </c>
      <c r="I11" s="10" t="s">
        <v>16</v>
      </c>
      <c r="J11" s="10" t="s">
        <v>17</v>
      </c>
      <c r="K11" s="10" t="s">
        <v>18</v>
      </c>
      <c r="L11" s="10" t="s">
        <v>19</v>
      </c>
      <c r="M11" s="10" t="s">
        <v>20</v>
      </c>
      <c r="N11" s="10" t="s">
        <v>21</v>
      </c>
      <c r="O11" s="11" t="s">
        <v>22</v>
      </c>
      <c r="P11" s="11" t="s">
        <v>23</v>
      </c>
      <c r="Q11" s="12"/>
      <c r="S11" s="63"/>
    </row>
    <row r="12" spans="1:19" ht="11.25" customHeight="1">
      <c r="A12" s="13">
        <v>1</v>
      </c>
      <c r="B12" s="14">
        <v>2</v>
      </c>
      <c r="C12" s="14">
        <v>3</v>
      </c>
      <c r="D12" s="14">
        <v>4</v>
      </c>
      <c r="E12" s="14">
        <v>5</v>
      </c>
      <c r="F12" s="14">
        <v>6</v>
      </c>
      <c r="G12" s="14">
        <v>7</v>
      </c>
      <c r="H12" s="14">
        <v>8</v>
      </c>
      <c r="I12" s="14">
        <v>9</v>
      </c>
      <c r="J12" s="14"/>
      <c r="K12" s="14"/>
      <c r="L12" s="14"/>
      <c r="M12" s="14"/>
      <c r="N12" s="14">
        <v>10</v>
      </c>
      <c r="O12" s="15">
        <v>11</v>
      </c>
      <c r="P12" s="15">
        <v>12</v>
      </c>
      <c r="Q12" s="12"/>
      <c r="S12" s="63" t="s">
        <v>97</v>
      </c>
    </row>
    <row r="13" spans="1:19" ht="3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16"/>
      <c r="O13" s="17"/>
      <c r="P13" s="18"/>
      <c r="S13" s="63"/>
    </row>
    <row r="14" spans="1:19" s="23" customFormat="1" ht="12.75" customHeight="1">
      <c r="A14" s="19"/>
      <c r="B14" s="20" t="s">
        <v>24</v>
      </c>
      <c r="C14" s="19"/>
      <c r="D14" s="19" t="s">
        <v>25</v>
      </c>
      <c r="E14" s="19" t="s">
        <v>26</v>
      </c>
      <c r="F14" s="19"/>
      <c r="G14" s="19"/>
      <c r="H14" s="21"/>
      <c r="I14" s="22">
        <f>I15+I18+I30+I44</f>
        <v>0</v>
      </c>
      <c r="J14" s="19"/>
      <c r="K14" s="22" t="e">
        <f>#REF!+#REF!+K15+K18+#REF!+#REF!+#REF!+#REF!</f>
        <v>#REF!</v>
      </c>
      <c r="L14" s="19"/>
      <c r="M14" s="22" t="e">
        <f>#REF!+#REF!+M15+M18+#REF!+#REF!+#REF!+#REF!</f>
        <v>#REF!</v>
      </c>
      <c r="N14" s="21"/>
      <c r="P14" s="24" t="s">
        <v>27</v>
      </c>
      <c r="S14" s="64"/>
    </row>
    <row r="15" spans="1:19" s="23" customFormat="1" ht="12.75" customHeight="1">
      <c r="A15" s="23" t="s">
        <v>32</v>
      </c>
      <c r="B15" s="34" t="s">
        <v>24</v>
      </c>
      <c r="D15" s="25" t="s">
        <v>39</v>
      </c>
      <c r="E15" s="25" t="s">
        <v>40</v>
      </c>
      <c r="H15" s="35" t="s">
        <v>32</v>
      </c>
      <c r="I15" s="36">
        <f>SUM(I16:I17)</f>
        <v>0</v>
      </c>
      <c r="K15" s="36">
        <f>SUM(K16:K17)</f>
        <v>4.6662327300000008</v>
      </c>
      <c r="M15" s="36">
        <f>SUM(M16:M17)</f>
        <v>0</v>
      </c>
      <c r="N15" s="35"/>
      <c r="P15" s="25" t="s">
        <v>28</v>
      </c>
      <c r="Q15" s="28" t="str">
        <f>IF(O15="","",COUNT($O$15:O15))</f>
        <v/>
      </c>
      <c r="R15" s="29" t="str">
        <f>IF(H15="","",0)</f>
        <v/>
      </c>
      <c r="S15" s="64"/>
    </row>
    <row r="16" spans="1:19" s="27" customFormat="1" ht="24" customHeight="1">
      <c r="A16" s="37">
        <v>21</v>
      </c>
      <c r="B16" s="37" t="s">
        <v>29</v>
      </c>
      <c r="C16" s="37" t="s">
        <v>36</v>
      </c>
      <c r="D16" s="38" t="s">
        <v>41</v>
      </c>
      <c r="E16" s="39" t="s">
        <v>42</v>
      </c>
      <c r="F16" s="37" t="s">
        <v>30</v>
      </c>
      <c r="G16" s="40">
        <v>6.8689999999999998</v>
      </c>
      <c r="H16" s="41"/>
      <c r="I16" s="40">
        <f>ROUND(G16*H16,3)</f>
        <v>0</v>
      </c>
      <c r="J16" s="42">
        <v>2.4649999999999998E-2</v>
      </c>
      <c r="K16" s="40">
        <f>G16*J16</f>
        <v>0.16932084999999999</v>
      </c>
      <c r="L16" s="42">
        <v>0</v>
      </c>
      <c r="M16" s="40">
        <f>G16*L16</f>
        <v>0</v>
      </c>
      <c r="N16" s="43">
        <v>21</v>
      </c>
      <c r="O16" s="26">
        <v>4</v>
      </c>
      <c r="P16" s="27" t="s">
        <v>31</v>
      </c>
      <c r="Q16" s="28">
        <f>IF(O16="","",COUNT($O$15:O16))</f>
        <v>1</v>
      </c>
      <c r="R16" s="29" t="str">
        <f t="shared" ref="R16:R29" si="0">IF(H16="","",0)</f>
        <v/>
      </c>
      <c r="S16" s="65"/>
    </row>
    <row r="17" spans="1:19" s="27" customFormat="1" ht="24" customHeight="1">
      <c r="A17" s="44">
        <v>22</v>
      </c>
      <c r="B17" s="44" t="s">
        <v>37</v>
      </c>
      <c r="C17" s="44" t="s">
        <v>38</v>
      </c>
      <c r="D17" s="45" t="s">
        <v>43</v>
      </c>
      <c r="E17" s="46" t="s">
        <v>44</v>
      </c>
      <c r="F17" s="44" t="s">
        <v>45</v>
      </c>
      <c r="G17" s="47">
        <v>228.96700000000001</v>
      </c>
      <c r="H17" s="41"/>
      <c r="I17" s="47">
        <f>ROUND(G17*H17,3)</f>
        <v>0</v>
      </c>
      <c r="J17" s="48">
        <v>1.9640000000000001E-2</v>
      </c>
      <c r="K17" s="47">
        <f>G17*J17</f>
        <v>4.4969118800000007</v>
      </c>
      <c r="L17" s="48">
        <v>0</v>
      </c>
      <c r="M17" s="47">
        <f>G17*L17</f>
        <v>0</v>
      </c>
      <c r="N17" s="49">
        <v>21</v>
      </c>
      <c r="O17" s="32">
        <v>8</v>
      </c>
      <c r="P17" s="33" t="s">
        <v>31</v>
      </c>
      <c r="Q17" s="28">
        <f>IF(O17="","",COUNT($O$15:O17))</f>
        <v>2</v>
      </c>
      <c r="R17" s="29" t="str">
        <f t="shared" si="0"/>
        <v/>
      </c>
      <c r="S17" s="65" t="s">
        <v>98</v>
      </c>
    </row>
    <row r="18" spans="1:19" s="23" customFormat="1" ht="12.75" customHeight="1">
      <c r="A18" s="23" t="s">
        <v>32</v>
      </c>
      <c r="B18" s="34" t="s">
        <v>24</v>
      </c>
      <c r="D18" s="25" t="s">
        <v>46</v>
      </c>
      <c r="E18" s="25" t="s">
        <v>47</v>
      </c>
      <c r="H18" s="35"/>
      <c r="I18" s="36">
        <f>SUM(I19:I29)</f>
        <v>0</v>
      </c>
      <c r="K18" s="36">
        <f>SUM(K19:K29)</f>
        <v>2.3364402399999999</v>
      </c>
      <c r="M18" s="36">
        <f>SUM(M19:M29)</f>
        <v>0</v>
      </c>
      <c r="N18" s="35"/>
      <c r="P18" s="25" t="s">
        <v>28</v>
      </c>
      <c r="Q18" s="28" t="str">
        <f>IF(O18="","",COUNT($O$15:O18))</f>
        <v/>
      </c>
      <c r="R18" s="29" t="str">
        <f t="shared" si="0"/>
        <v/>
      </c>
      <c r="S18" s="64"/>
    </row>
    <row r="19" spans="1:19" s="27" customFormat="1" ht="13.5" customHeight="1">
      <c r="A19" s="37">
        <v>23</v>
      </c>
      <c r="B19" s="37" t="s">
        <v>29</v>
      </c>
      <c r="C19" s="37" t="s">
        <v>36</v>
      </c>
      <c r="D19" s="38" t="s">
        <v>48</v>
      </c>
      <c r="E19" s="39" t="s">
        <v>49</v>
      </c>
      <c r="F19" s="37" t="s">
        <v>30</v>
      </c>
      <c r="G19" s="40">
        <v>0.125</v>
      </c>
      <c r="H19" s="41"/>
      <c r="I19" s="40">
        <f>ROUND(G19*H19,3)</f>
        <v>0</v>
      </c>
      <c r="J19" s="42">
        <v>2.21204</v>
      </c>
      <c r="K19" s="40">
        <f>G19*J19</f>
        <v>0.276505</v>
      </c>
      <c r="L19" s="42">
        <v>0</v>
      </c>
      <c r="M19" s="40">
        <f>G19*L19</f>
        <v>0</v>
      </c>
      <c r="N19" s="43">
        <v>21</v>
      </c>
      <c r="O19" s="26">
        <v>4</v>
      </c>
      <c r="P19" s="27" t="s">
        <v>31</v>
      </c>
      <c r="Q19" s="28">
        <f>IF(O19="","",COUNT($O$15:O19))</f>
        <v>3</v>
      </c>
      <c r="R19" s="29" t="str">
        <f t="shared" si="0"/>
        <v/>
      </c>
      <c r="S19" s="65"/>
    </row>
    <row r="20" spans="1:19" s="27" customFormat="1" ht="15.75" customHeight="1">
      <c r="A20" s="27" t="s">
        <v>32</v>
      </c>
      <c r="D20" s="30"/>
      <c r="E20" s="50" t="s">
        <v>50</v>
      </c>
      <c r="G20" s="51">
        <v>0.125</v>
      </c>
      <c r="H20" s="52"/>
      <c r="N20" s="52"/>
      <c r="P20" s="30" t="s">
        <v>31</v>
      </c>
      <c r="Q20" s="28" t="str">
        <f>IF(O20="","",COUNT($O$15:O20))</f>
        <v/>
      </c>
      <c r="R20" s="29" t="str">
        <f t="shared" si="0"/>
        <v/>
      </c>
      <c r="S20" s="65"/>
    </row>
    <row r="21" spans="1:19" s="27" customFormat="1" ht="13.5" customHeight="1">
      <c r="A21" s="37">
        <v>24</v>
      </c>
      <c r="B21" s="37" t="s">
        <v>29</v>
      </c>
      <c r="C21" s="37" t="s">
        <v>36</v>
      </c>
      <c r="D21" s="38" t="s">
        <v>51</v>
      </c>
      <c r="E21" s="39" t="s">
        <v>52</v>
      </c>
      <c r="F21" s="37" t="s">
        <v>35</v>
      </c>
      <c r="G21" s="40">
        <v>2</v>
      </c>
      <c r="H21" s="41"/>
      <c r="I21" s="40">
        <f t="shared" ref="I21:I26" si="1">ROUND(G21*H21,3)</f>
        <v>0</v>
      </c>
      <c r="J21" s="42">
        <v>3.6900000000000001E-3</v>
      </c>
      <c r="K21" s="40">
        <f t="shared" ref="K21:K26" si="2">G21*J21</f>
        <v>7.3800000000000003E-3</v>
      </c>
      <c r="L21" s="42">
        <v>0</v>
      </c>
      <c r="M21" s="40">
        <f t="shared" ref="M21:M26" si="3">G21*L21</f>
        <v>0</v>
      </c>
      <c r="N21" s="43">
        <v>21</v>
      </c>
      <c r="O21" s="26">
        <v>4</v>
      </c>
      <c r="P21" s="27" t="s">
        <v>31</v>
      </c>
      <c r="Q21" s="28">
        <f>IF(O21="","",COUNT($O$15:O21))</f>
        <v>4</v>
      </c>
      <c r="R21" s="29" t="str">
        <f t="shared" si="0"/>
        <v/>
      </c>
      <c r="S21" s="65"/>
    </row>
    <row r="22" spans="1:19" s="27" customFormat="1" ht="13.5" customHeight="1">
      <c r="A22" s="37">
        <v>25</v>
      </c>
      <c r="B22" s="37" t="s">
        <v>29</v>
      </c>
      <c r="C22" s="37" t="s">
        <v>36</v>
      </c>
      <c r="D22" s="38" t="s">
        <v>53</v>
      </c>
      <c r="E22" s="39" t="s">
        <v>54</v>
      </c>
      <c r="F22" s="37" t="s">
        <v>35</v>
      </c>
      <c r="G22" s="40">
        <v>2</v>
      </c>
      <c r="H22" s="41"/>
      <c r="I22" s="40">
        <f t="shared" si="1"/>
        <v>0</v>
      </c>
      <c r="J22" s="42">
        <v>0</v>
      </c>
      <c r="K22" s="40">
        <f t="shared" si="2"/>
        <v>0</v>
      </c>
      <c r="L22" s="42">
        <v>0</v>
      </c>
      <c r="M22" s="40">
        <f t="shared" si="3"/>
        <v>0</v>
      </c>
      <c r="N22" s="43">
        <v>21</v>
      </c>
      <c r="O22" s="26">
        <v>4</v>
      </c>
      <c r="P22" s="27" t="s">
        <v>31</v>
      </c>
      <c r="Q22" s="28">
        <f>IF(O22="","",COUNT($O$15:O22))</f>
        <v>5</v>
      </c>
      <c r="R22" s="29" t="str">
        <f t="shared" si="0"/>
        <v/>
      </c>
      <c r="S22" s="65"/>
    </row>
    <row r="23" spans="1:19" s="27" customFormat="1" ht="13.5" customHeight="1">
      <c r="A23" s="37">
        <v>26</v>
      </c>
      <c r="B23" s="37" t="s">
        <v>29</v>
      </c>
      <c r="C23" s="37" t="s">
        <v>36</v>
      </c>
      <c r="D23" s="38" t="s">
        <v>55</v>
      </c>
      <c r="E23" s="39" t="s">
        <v>56</v>
      </c>
      <c r="F23" s="37" t="s">
        <v>35</v>
      </c>
      <c r="G23" s="40">
        <v>2</v>
      </c>
      <c r="H23" s="41"/>
      <c r="I23" s="40">
        <f t="shared" si="1"/>
        <v>0</v>
      </c>
      <c r="J23" s="42">
        <v>5.3499999999999997E-3</v>
      </c>
      <c r="K23" s="40">
        <f t="shared" si="2"/>
        <v>1.0699999999999999E-2</v>
      </c>
      <c r="L23" s="42">
        <v>0</v>
      </c>
      <c r="M23" s="40">
        <f t="shared" si="3"/>
        <v>0</v>
      </c>
      <c r="N23" s="43">
        <v>21</v>
      </c>
      <c r="O23" s="26">
        <v>4</v>
      </c>
      <c r="P23" s="27" t="s">
        <v>31</v>
      </c>
      <c r="Q23" s="28">
        <f>IF(O23="","",COUNT($O$15:O23))</f>
        <v>6</v>
      </c>
      <c r="R23" s="29" t="str">
        <f t="shared" si="0"/>
        <v/>
      </c>
      <c r="S23" s="65"/>
    </row>
    <row r="24" spans="1:19" s="27" customFormat="1">
      <c r="A24" s="37">
        <v>27</v>
      </c>
      <c r="B24" s="37" t="s">
        <v>29</v>
      </c>
      <c r="C24" s="37" t="s">
        <v>36</v>
      </c>
      <c r="D24" s="38" t="s">
        <v>57</v>
      </c>
      <c r="E24" s="39" t="s">
        <v>58</v>
      </c>
      <c r="F24" s="37" t="s">
        <v>35</v>
      </c>
      <c r="G24" s="40">
        <v>2</v>
      </c>
      <c r="H24" s="41"/>
      <c r="I24" s="40">
        <f t="shared" si="1"/>
        <v>0</v>
      </c>
      <c r="J24" s="42">
        <v>0</v>
      </c>
      <c r="K24" s="40">
        <f t="shared" si="2"/>
        <v>0</v>
      </c>
      <c r="L24" s="42">
        <v>0</v>
      </c>
      <c r="M24" s="40">
        <f t="shared" si="3"/>
        <v>0</v>
      </c>
      <c r="N24" s="43">
        <v>21</v>
      </c>
      <c r="O24" s="26">
        <v>4</v>
      </c>
      <c r="P24" s="27" t="s">
        <v>31</v>
      </c>
      <c r="Q24" s="28">
        <f>IF(O24="","",COUNT($O$15:O24))</f>
        <v>7</v>
      </c>
      <c r="R24" s="29" t="str">
        <f t="shared" si="0"/>
        <v/>
      </c>
      <c r="S24" s="65"/>
    </row>
    <row r="25" spans="1:19" s="27" customFormat="1" ht="13.5" customHeight="1">
      <c r="A25" s="37">
        <v>28</v>
      </c>
      <c r="B25" s="37" t="s">
        <v>29</v>
      </c>
      <c r="C25" s="37" t="s">
        <v>36</v>
      </c>
      <c r="D25" s="38" t="s">
        <v>59</v>
      </c>
      <c r="E25" s="39" t="s">
        <v>60</v>
      </c>
      <c r="F25" s="37" t="s">
        <v>34</v>
      </c>
      <c r="G25" s="40">
        <v>0.158</v>
      </c>
      <c r="H25" s="41"/>
      <c r="I25" s="40">
        <f t="shared" si="1"/>
        <v>0</v>
      </c>
      <c r="J25" s="42">
        <v>1.01688</v>
      </c>
      <c r="K25" s="40">
        <f t="shared" si="2"/>
        <v>0.16066704000000001</v>
      </c>
      <c r="L25" s="42">
        <v>0</v>
      </c>
      <c r="M25" s="40">
        <f t="shared" si="3"/>
        <v>0</v>
      </c>
      <c r="N25" s="43">
        <v>21</v>
      </c>
      <c r="O25" s="26">
        <v>4</v>
      </c>
      <c r="P25" s="27" t="s">
        <v>31</v>
      </c>
      <c r="Q25" s="28">
        <f>IF(O25="","",COUNT($O$15:O25))</f>
        <v>8</v>
      </c>
      <c r="R25" s="29" t="str">
        <f t="shared" si="0"/>
        <v/>
      </c>
      <c r="S25" s="65"/>
    </row>
    <row r="26" spans="1:19" s="27" customFormat="1" ht="13.5" customHeight="1">
      <c r="A26" s="37">
        <v>29</v>
      </c>
      <c r="B26" s="37" t="s">
        <v>29</v>
      </c>
      <c r="C26" s="37" t="s">
        <v>36</v>
      </c>
      <c r="D26" s="38" t="s">
        <v>61</v>
      </c>
      <c r="E26" s="39" t="s">
        <v>62</v>
      </c>
      <c r="F26" s="37" t="s">
        <v>30</v>
      </c>
      <c r="G26" s="40">
        <v>0.83499999999999996</v>
      </c>
      <c r="H26" s="41"/>
      <c r="I26" s="40">
        <f t="shared" si="1"/>
        <v>0</v>
      </c>
      <c r="J26" s="42">
        <v>2.2120000000000002</v>
      </c>
      <c r="K26" s="40">
        <f t="shared" si="2"/>
        <v>1.8470200000000001</v>
      </c>
      <c r="L26" s="42">
        <v>0</v>
      </c>
      <c r="M26" s="40">
        <f t="shared" si="3"/>
        <v>0</v>
      </c>
      <c r="N26" s="43">
        <v>21</v>
      </c>
      <c r="O26" s="26">
        <v>4</v>
      </c>
      <c r="P26" s="27" t="s">
        <v>31</v>
      </c>
      <c r="Q26" s="28">
        <f>IF(O26="","",COUNT($O$15:O26))</f>
        <v>9</v>
      </c>
      <c r="R26" s="29" t="str">
        <f t="shared" si="0"/>
        <v/>
      </c>
      <c r="S26" s="65"/>
    </row>
    <row r="27" spans="1:19" s="27" customFormat="1" ht="15.75" customHeight="1">
      <c r="A27" s="27" t="s">
        <v>32</v>
      </c>
      <c r="D27" s="30"/>
      <c r="E27" s="50" t="s">
        <v>63</v>
      </c>
      <c r="G27" s="51">
        <v>0.83499999999999996</v>
      </c>
      <c r="H27" s="52"/>
      <c r="N27" s="52"/>
      <c r="P27" s="30" t="s">
        <v>31</v>
      </c>
      <c r="Q27" s="28" t="str">
        <f>IF(O27="","",COUNT($O$15:O27))</f>
        <v/>
      </c>
      <c r="R27" s="29" t="str">
        <f t="shared" si="0"/>
        <v/>
      </c>
      <c r="S27" s="65"/>
    </row>
    <row r="28" spans="1:19" s="27" customFormat="1" ht="13.5" customHeight="1">
      <c r="A28" s="37">
        <v>30</v>
      </c>
      <c r="B28" s="37" t="s">
        <v>29</v>
      </c>
      <c r="C28" s="37" t="s">
        <v>36</v>
      </c>
      <c r="D28" s="38" t="s">
        <v>64</v>
      </c>
      <c r="E28" s="39" t="s">
        <v>65</v>
      </c>
      <c r="F28" s="37" t="s">
        <v>35</v>
      </c>
      <c r="G28" s="40">
        <v>10.02</v>
      </c>
      <c r="H28" s="41"/>
      <c r="I28" s="40">
        <f>ROUND(G28*H28,3)</f>
        <v>0</v>
      </c>
      <c r="J28" s="42">
        <v>3.4099999999999998E-3</v>
      </c>
      <c r="K28" s="40">
        <f>G28*J28</f>
        <v>3.4168199999999996E-2</v>
      </c>
      <c r="L28" s="42">
        <v>0</v>
      </c>
      <c r="M28" s="40">
        <f>G28*L28</f>
        <v>0</v>
      </c>
      <c r="N28" s="43">
        <v>21</v>
      </c>
      <c r="O28" s="26">
        <v>4</v>
      </c>
      <c r="P28" s="27" t="s">
        <v>31</v>
      </c>
      <c r="Q28" s="28">
        <f>IF(O28="","",COUNT($O$15:O28))</f>
        <v>10</v>
      </c>
      <c r="R28" s="29" t="str">
        <f t="shared" si="0"/>
        <v/>
      </c>
      <c r="S28" s="65"/>
    </row>
    <row r="29" spans="1:19" s="27" customFormat="1" ht="13.5" customHeight="1">
      <c r="A29" s="37">
        <v>31</v>
      </c>
      <c r="B29" s="37" t="s">
        <v>29</v>
      </c>
      <c r="C29" s="37" t="s">
        <v>36</v>
      </c>
      <c r="D29" s="38" t="s">
        <v>66</v>
      </c>
      <c r="E29" s="39" t="s">
        <v>67</v>
      </c>
      <c r="F29" s="37" t="s">
        <v>35</v>
      </c>
      <c r="G29" s="40">
        <v>10.02</v>
      </c>
      <c r="H29" s="41"/>
      <c r="I29" s="40">
        <f>ROUND(G29*H29,3)</f>
        <v>0</v>
      </c>
      <c r="J29" s="42">
        <v>0</v>
      </c>
      <c r="K29" s="40">
        <f>G29*J29</f>
        <v>0</v>
      </c>
      <c r="L29" s="42">
        <v>0</v>
      </c>
      <c r="M29" s="40">
        <f>G29*L29</f>
        <v>0</v>
      </c>
      <c r="N29" s="43">
        <v>21</v>
      </c>
      <c r="O29" s="26">
        <v>4</v>
      </c>
      <c r="P29" s="27" t="s">
        <v>31</v>
      </c>
      <c r="Q29" s="28">
        <f>IF(O29="","",COUNT($O$15:O29))</f>
        <v>11</v>
      </c>
      <c r="R29" s="29" t="str">
        <f t="shared" si="0"/>
        <v/>
      </c>
      <c r="S29" s="65"/>
    </row>
    <row r="30" spans="1:19" s="23" customFormat="1" ht="12.75" customHeight="1">
      <c r="A30" s="23" t="s">
        <v>32</v>
      </c>
      <c r="B30" s="34" t="s">
        <v>24</v>
      </c>
      <c r="D30" s="25" t="s">
        <v>69</v>
      </c>
      <c r="E30" s="25" t="s">
        <v>70</v>
      </c>
      <c r="H30" s="35"/>
      <c r="I30" s="36">
        <f>SUM(I31:I43)</f>
        <v>0</v>
      </c>
      <c r="K30" s="36">
        <f>SUM(K31:K43)</f>
        <v>1.87975</v>
      </c>
      <c r="M30" s="36">
        <f>SUM(M31:M43)</f>
        <v>0</v>
      </c>
      <c r="N30" s="35"/>
      <c r="P30" s="25" t="s">
        <v>28</v>
      </c>
      <c r="Q30" s="28" t="str">
        <f>IF(O30="","",COUNT($O$15:O30))</f>
        <v/>
      </c>
      <c r="R30" s="29" t="str">
        <f t="shared" ref="R30:R49" si="4">IF(H30="","",0)</f>
        <v/>
      </c>
      <c r="S30" s="64"/>
    </row>
    <row r="31" spans="1:19" s="27" customFormat="1" ht="13.5" customHeight="1">
      <c r="A31" s="37">
        <v>74</v>
      </c>
      <c r="B31" s="37" t="s">
        <v>29</v>
      </c>
      <c r="C31" s="37" t="s">
        <v>69</v>
      </c>
      <c r="D31" s="38" t="s">
        <v>71</v>
      </c>
      <c r="E31" s="39" t="s">
        <v>72</v>
      </c>
      <c r="F31" s="37" t="s">
        <v>73</v>
      </c>
      <c r="G31" s="40">
        <v>1</v>
      </c>
      <c r="H31" s="41"/>
      <c r="I31" s="40">
        <f>ROUND(G31*H31,3)</f>
        <v>0</v>
      </c>
      <c r="J31" s="42">
        <v>1.536</v>
      </c>
      <c r="K31" s="40">
        <f>G31*J31</f>
        <v>1.536</v>
      </c>
      <c r="L31" s="42">
        <v>0</v>
      </c>
      <c r="M31" s="40">
        <f>G31*L31</f>
        <v>0</v>
      </c>
      <c r="N31" s="43">
        <v>21</v>
      </c>
      <c r="O31" s="26">
        <v>16</v>
      </c>
      <c r="P31" s="27" t="s">
        <v>31</v>
      </c>
      <c r="Q31" s="28">
        <f>IF(O31="","",COUNT($O$15:O31))</f>
        <v>12</v>
      </c>
      <c r="R31" s="29" t="str">
        <f t="shared" si="4"/>
        <v/>
      </c>
      <c r="S31" s="65" t="s">
        <v>102</v>
      </c>
    </row>
    <row r="32" spans="1:19" s="53" customFormat="1" ht="26.1" customHeight="1">
      <c r="A32" s="53" t="s">
        <v>32</v>
      </c>
      <c r="D32" s="27"/>
      <c r="E32" s="54" t="s">
        <v>74</v>
      </c>
      <c r="H32" s="55"/>
      <c r="N32" s="55"/>
      <c r="P32" s="53" t="s">
        <v>31</v>
      </c>
      <c r="Q32" s="56" t="str">
        <f>IF(O32="","",COUNT($O$15:O32))</f>
        <v/>
      </c>
      <c r="R32" s="57" t="str">
        <f t="shared" si="4"/>
        <v/>
      </c>
      <c r="S32" s="66"/>
    </row>
    <row r="33" spans="1:19" s="27" customFormat="1" ht="15.75" customHeight="1">
      <c r="A33" s="27" t="s">
        <v>32</v>
      </c>
      <c r="D33" s="30"/>
      <c r="E33" s="50" t="s">
        <v>75</v>
      </c>
      <c r="F33" s="58" t="s">
        <v>30</v>
      </c>
      <c r="G33" s="51">
        <v>0.78100000000000003</v>
      </c>
      <c r="H33" s="52"/>
      <c r="N33" s="52"/>
      <c r="P33" s="30" t="s">
        <v>31</v>
      </c>
      <c r="Q33" s="28" t="str">
        <f>IF(O33="","",COUNT($O$15:O33))</f>
        <v/>
      </c>
      <c r="R33" s="29" t="str">
        <f t="shared" si="4"/>
        <v/>
      </c>
      <c r="S33" s="65"/>
    </row>
    <row r="34" spans="1:19" s="27" customFormat="1" ht="15.75" customHeight="1">
      <c r="A34" s="27" t="s">
        <v>32</v>
      </c>
      <c r="D34" s="30"/>
      <c r="E34" s="50" t="s">
        <v>76</v>
      </c>
      <c r="F34" s="58" t="s">
        <v>30</v>
      </c>
      <c r="G34" s="51">
        <v>0.221</v>
      </c>
      <c r="H34" s="52"/>
      <c r="N34" s="52"/>
      <c r="P34" s="30" t="s">
        <v>31</v>
      </c>
      <c r="Q34" s="28" t="str">
        <f>IF(O34="","",COUNT($O$15:O34))</f>
        <v/>
      </c>
      <c r="R34" s="29" t="str">
        <f t="shared" si="4"/>
        <v/>
      </c>
      <c r="S34" s="65"/>
    </row>
    <row r="35" spans="1:19" s="27" customFormat="1" ht="15.75" customHeight="1">
      <c r="A35" s="27" t="s">
        <v>32</v>
      </c>
      <c r="D35" s="31"/>
      <c r="E35" s="59" t="s">
        <v>33</v>
      </c>
      <c r="G35" s="60">
        <v>1.002</v>
      </c>
      <c r="H35" s="52"/>
      <c r="N35" s="52"/>
      <c r="P35" s="31" t="s">
        <v>31</v>
      </c>
      <c r="Q35" s="28" t="str">
        <f>IF(O35="","",COUNT($O$15:O35))</f>
        <v/>
      </c>
      <c r="R35" s="29" t="str">
        <f t="shared" si="4"/>
        <v/>
      </c>
      <c r="S35" s="65"/>
    </row>
    <row r="36" spans="1:19" s="27" customFormat="1" ht="13.5" customHeight="1">
      <c r="A36" s="37">
        <v>77</v>
      </c>
      <c r="B36" s="37" t="s">
        <v>29</v>
      </c>
      <c r="C36" s="37" t="s">
        <v>69</v>
      </c>
      <c r="D36" s="38" t="s">
        <v>77</v>
      </c>
      <c r="E36" s="39" t="s">
        <v>78</v>
      </c>
      <c r="F36" s="37" t="s">
        <v>68</v>
      </c>
      <c r="G36" s="40">
        <v>144</v>
      </c>
      <c r="H36" s="41"/>
      <c r="I36" s="40">
        <f>ROUND(G36*H36,3)</f>
        <v>0</v>
      </c>
      <c r="J36" s="42">
        <v>0</v>
      </c>
      <c r="K36" s="40">
        <f>G36*J36</f>
        <v>0</v>
      </c>
      <c r="L36" s="42">
        <v>0</v>
      </c>
      <c r="M36" s="40">
        <f>G36*L36</f>
        <v>0</v>
      </c>
      <c r="N36" s="43">
        <v>21</v>
      </c>
      <c r="O36" s="26">
        <v>16</v>
      </c>
      <c r="P36" s="27" t="s">
        <v>31</v>
      </c>
      <c r="Q36" s="28">
        <f>IF(O36="","",COUNT($O$15:O36))</f>
        <v>13</v>
      </c>
      <c r="R36" s="29" t="str">
        <f t="shared" si="4"/>
        <v/>
      </c>
      <c r="S36" s="65"/>
    </row>
    <row r="37" spans="1:19" s="27" customFormat="1" ht="15.75" customHeight="1">
      <c r="A37" s="27" t="s">
        <v>32</v>
      </c>
      <c r="E37" s="50" t="s">
        <v>79</v>
      </c>
      <c r="H37" s="52"/>
      <c r="N37" s="52"/>
      <c r="P37" s="27" t="s">
        <v>31</v>
      </c>
      <c r="Q37" s="28" t="str">
        <f>IF(O37="","",COUNT($O$15:O37))</f>
        <v/>
      </c>
      <c r="R37" s="29" t="str">
        <f t="shared" si="4"/>
        <v/>
      </c>
      <c r="S37" s="65"/>
    </row>
    <row r="38" spans="1:19" s="27" customFormat="1" ht="13.5" customHeight="1">
      <c r="A38" s="37">
        <v>78</v>
      </c>
      <c r="B38" s="37" t="s">
        <v>29</v>
      </c>
      <c r="C38" s="37" t="s">
        <v>69</v>
      </c>
      <c r="D38" s="38" t="s">
        <v>80</v>
      </c>
      <c r="E38" s="39" t="s">
        <v>81</v>
      </c>
      <c r="F38" s="37" t="s">
        <v>68</v>
      </c>
      <c r="G38" s="40">
        <v>55.116</v>
      </c>
      <c r="H38" s="41"/>
      <c r="I38" s="40">
        <f>ROUND(G38*H38,3)</f>
        <v>0</v>
      </c>
      <c r="J38" s="42">
        <v>0</v>
      </c>
      <c r="K38" s="40">
        <f>G38*J38</f>
        <v>0</v>
      </c>
      <c r="L38" s="42">
        <v>0</v>
      </c>
      <c r="M38" s="40">
        <f>G38*L38</f>
        <v>0</v>
      </c>
      <c r="N38" s="43">
        <v>21</v>
      </c>
      <c r="O38" s="26">
        <v>16</v>
      </c>
      <c r="P38" s="27" t="s">
        <v>31</v>
      </c>
      <c r="Q38" s="28">
        <f>IF(O38="","",COUNT($O$15:O38))</f>
        <v>14</v>
      </c>
      <c r="R38" s="29" t="str">
        <f t="shared" si="4"/>
        <v/>
      </c>
      <c r="S38" s="65"/>
    </row>
    <row r="39" spans="1:19" s="27" customFormat="1" ht="15.75" customHeight="1">
      <c r="A39" s="27" t="s">
        <v>32</v>
      </c>
      <c r="E39" s="50" t="s">
        <v>82</v>
      </c>
      <c r="H39" s="52"/>
      <c r="N39" s="52"/>
      <c r="P39" s="27" t="s">
        <v>31</v>
      </c>
      <c r="Q39" s="28" t="str">
        <f>IF(O39="","",COUNT($O$15:O39))</f>
        <v/>
      </c>
      <c r="R39" s="29" t="str">
        <f>IF(H39="","",0)</f>
        <v/>
      </c>
      <c r="S39" s="65"/>
    </row>
    <row r="40" spans="1:19" s="27" customFormat="1" ht="13.5" customHeight="1">
      <c r="A40" s="44">
        <v>79</v>
      </c>
      <c r="B40" s="44" t="s">
        <v>37</v>
      </c>
      <c r="C40" s="44" t="s">
        <v>38</v>
      </c>
      <c r="D40" s="45" t="s">
        <v>83</v>
      </c>
      <c r="E40" s="46" t="s">
        <v>84</v>
      </c>
      <c r="F40" s="44" t="s">
        <v>30</v>
      </c>
      <c r="G40" s="40">
        <v>0.625</v>
      </c>
      <c r="H40" s="41"/>
      <c r="I40" s="47">
        <f>ROUND(G40*H40,3)</f>
        <v>0</v>
      </c>
      <c r="J40" s="48">
        <v>0.55000000000000004</v>
      </c>
      <c r="K40" s="47">
        <f>G40*J40</f>
        <v>0.34375</v>
      </c>
      <c r="L40" s="48">
        <v>0</v>
      </c>
      <c r="M40" s="47">
        <f>G40*L40</f>
        <v>0</v>
      </c>
      <c r="N40" s="49">
        <v>21</v>
      </c>
      <c r="O40" s="32">
        <v>32</v>
      </c>
      <c r="P40" s="33" t="s">
        <v>31</v>
      </c>
      <c r="Q40" s="28">
        <f>IF(O40="","",COUNT($O$15:O40))</f>
        <v>15</v>
      </c>
      <c r="R40" s="29" t="str">
        <f t="shared" si="4"/>
        <v/>
      </c>
      <c r="S40" s="65"/>
    </row>
    <row r="41" spans="1:19" s="27" customFormat="1" ht="15.75" customHeight="1">
      <c r="A41" s="27" t="s">
        <v>32</v>
      </c>
      <c r="D41" s="30"/>
      <c r="E41" s="50" t="str">
        <f>E37</f>
        <v>"laťování - určit podle krytiny; uvažované 30cm, profil 50x50, impregnované"</v>
      </c>
      <c r="G41" s="51">
        <v>0.36</v>
      </c>
      <c r="H41" s="52"/>
      <c r="N41" s="52"/>
      <c r="P41" s="30" t="s">
        <v>31</v>
      </c>
      <c r="Q41" s="28" t="str">
        <f>IF(O41="","",COUNT($O$15:O41))</f>
        <v/>
      </c>
      <c r="R41" s="29" t="str">
        <f t="shared" si="4"/>
        <v/>
      </c>
      <c r="S41" s="65"/>
    </row>
    <row r="42" spans="1:19" s="27" customFormat="1" ht="15.75" customHeight="1">
      <c r="A42" s="27" t="s">
        <v>32</v>
      </c>
      <c r="D42" s="30"/>
      <c r="E42" s="50" t="str">
        <f>E39</f>
        <v>"kontralatě - profil 60x80, impregnované"</v>
      </c>
      <c r="G42" s="51">
        <v>0.26500000000000001</v>
      </c>
      <c r="H42" s="52"/>
      <c r="N42" s="52"/>
      <c r="P42" s="30" t="s">
        <v>31</v>
      </c>
      <c r="Q42" s="28" t="str">
        <f>IF(O42="","",COUNT($O$15:O42))</f>
        <v/>
      </c>
      <c r="R42" s="29" t="str">
        <f t="shared" si="4"/>
        <v/>
      </c>
      <c r="S42" s="65"/>
    </row>
    <row r="43" spans="1:19" s="27" customFormat="1" ht="15.75" customHeight="1">
      <c r="A43" s="27" t="s">
        <v>32</v>
      </c>
      <c r="D43" s="31"/>
      <c r="E43" s="59" t="s">
        <v>33</v>
      </c>
      <c r="G43" s="60">
        <v>0.625</v>
      </c>
      <c r="H43" s="52"/>
      <c r="N43" s="52"/>
      <c r="P43" s="31" t="s">
        <v>31</v>
      </c>
      <c r="Q43" s="28" t="str">
        <f>IF(O43="","",COUNT($O$15:O43))</f>
        <v/>
      </c>
      <c r="R43" s="29" t="str">
        <f t="shared" si="4"/>
        <v/>
      </c>
      <c r="S43" s="65"/>
    </row>
    <row r="44" spans="1:19" s="23" customFormat="1" ht="12.75" customHeight="1">
      <c r="A44" s="23" t="s">
        <v>32</v>
      </c>
      <c r="B44" s="34" t="s">
        <v>24</v>
      </c>
      <c r="D44" s="25" t="s">
        <v>85</v>
      </c>
      <c r="E44" s="25" t="s">
        <v>86</v>
      </c>
      <c r="H44" s="35"/>
      <c r="I44" s="36">
        <f>SUM(I45:I50)</f>
        <v>0</v>
      </c>
      <c r="K44" s="36">
        <f>SUM(K45:K50)</f>
        <v>1.43018026</v>
      </c>
      <c r="M44" s="36">
        <f>SUM(M45:M50)</f>
        <v>0</v>
      </c>
      <c r="N44" s="35"/>
      <c r="P44" s="25" t="s">
        <v>28</v>
      </c>
      <c r="Q44" s="28" t="str">
        <f>IF(O44="","",COUNT($O$15:O44))</f>
        <v/>
      </c>
      <c r="R44" s="29" t="str">
        <f t="shared" si="4"/>
        <v/>
      </c>
      <c r="S44" s="64"/>
    </row>
    <row r="45" spans="1:19" s="27" customFormat="1" ht="13.5" customHeight="1">
      <c r="A45" s="37">
        <v>89</v>
      </c>
      <c r="B45" s="37" t="s">
        <v>29</v>
      </c>
      <c r="C45" s="37" t="s">
        <v>85</v>
      </c>
      <c r="D45" s="38" t="s">
        <v>87</v>
      </c>
      <c r="E45" s="39" t="s">
        <v>101</v>
      </c>
      <c r="F45" s="37" t="s">
        <v>35</v>
      </c>
      <c r="G45" s="51">
        <v>26.638999999999999</v>
      </c>
      <c r="H45" s="41"/>
      <c r="I45" s="40">
        <f t="shared" ref="I45:I50" si="5">ROUND(G45*H45,3)</f>
        <v>0</v>
      </c>
      <c r="J45" s="42">
        <v>4.0239999999999998E-2</v>
      </c>
      <c r="K45" s="40">
        <f t="shared" ref="K45:K50" si="6">G45*J45</f>
        <v>1.07195336</v>
      </c>
      <c r="L45" s="42">
        <v>0</v>
      </c>
      <c r="M45" s="40">
        <f t="shared" ref="M45:M50" si="7">G45*L45</f>
        <v>0</v>
      </c>
      <c r="N45" s="43">
        <v>21</v>
      </c>
      <c r="O45" s="26">
        <v>16</v>
      </c>
      <c r="P45" s="27" t="s">
        <v>31</v>
      </c>
      <c r="Q45" s="28">
        <f>IF(O45="","",COUNT($O$15:O45))</f>
        <v>16</v>
      </c>
      <c r="R45" s="29" t="str">
        <f t="shared" si="4"/>
        <v/>
      </c>
      <c r="S45" s="65" t="s">
        <v>99</v>
      </c>
    </row>
    <row r="46" spans="1:19" s="27" customFormat="1" ht="13.5" customHeight="1">
      <c r="A46" s="37">
        <v>90</v>
      </c>
      <c r="B46" s="37" t="s">
        <v>29</v>
      </c>
      <c r="C46" s="37" t="s">
        <v>85</v>
      </c>
      <c r="D46" s="38" t="s">
        <v>88</v>
      </c>
      <c r="E46" s="39" t="s">
        <v>89</v>
      </c>
      <c r="F46" s="37" t="s">
        <v>68</v>
      </c>
      <c r="G46" s="40">
        <v>2.8</v>
      </c>
      <c r="H46" s="41"/>
      <c r="I46" s="40">
        <f t="shared" si="5"/>
        <v>0</v>
      </c>
      <c r="J46" s="42">
        <v>1.328E-2</v>
      </c>
      <c r="K46" s="40">
        <f t="shared" si="6"/>
        <v>3.7183999999999995E-2</v>
      </c>
      <c r="L46" s="42">
        <v>0</v>
      </c>
      <c r="M46" s="40">
        <f t="shared" si="7"/>
        <v>0</v>
      </c>
      <c r="N46" s="43">
        <v>21</v>
      </c>
      <c r="O46" s="26">
        <v>16</v>
      </c>
      <c r="P46" s="27" t="s">
        <v>31</v>
      </c>
      <c r="Q46" s="28">
        <f>IF(O46="","",COUNT($O$15:O46))</f>
        <v>17</v>
      </c>
      <c r="R46" s="29" t="str">
        <f t="shared" si="4"/>
        <v/>
      </c>
      <c r="S46" s="65" t="s">
        <v>99</v>
      </c>
    </row>
    <row r="47" spans="1:19" s="27" customFormat="1" ht="13.5" customHeight="1">
      <c r="A47" s="37">
        <v>91</v>
      </c>
      <c r="B47" s="37" t="s">
        <v>29</v>
      </c>
      <c r="C47" s="37" t="s">
        <v>85</v>
      </c>
      <c r="D47" s="38" t="s">
        <v>90</v>
      </c>
      <c r="E47" s="39" t="s">
        <v>91</v>
      </c>
      <c r="F47" s="37" t="s">
        <v>68</v>
      </c>
      <c r="G47" s="40">
        <v>14.14</v>
      </c>
      <c r="H47" s="41"/>
      <c r="I47" s="40">
        <f t="shared" si="5"/>
        <v>0</v>
      </c>
      <c r="J47" s="42">
        <v>1.374E-2</v>
      </c>
      <c r="K47" s="40">
        <f t="shared" si="6"/>
        <v>0.1942836</v>
      </c>
      <c r="L47" s="42">
        <v>0</v>
      </c>
      <c r="M47" s="40">
        <f t="shared" si="7"/>
        <v>0</v>
      </c>
      <c r="N47" s="43">
        <v>21</v>
      </c>
      <c r="O47" s="26">
        <v>16</v>
      </c>
      <c r="P47" s="27" t="s">
        <v>31</v>
      </c>
      <c r="Q47" s="28">
        <f>IF(O47="","",COUNT($O$15:O47))</f>
        <v>18</v>
      </c>
      <c r="R47" s="29" t="str">
        <f t="shared" si="4"/>
        <v/>
      </c>
      <c r="S47" s="65" t="s">
        <v>99</v>
      </c>
    </row>
    <row r="48" spans="1:19" s="27" customFormat="1" ht="13.5" customHeight="1">
      <c r="A48" s="37">
        <v>92</v>
      </c>
      <c r="B48" s="37" t="s">
        <v>29</v>
      </c>
      <c r="C48" s="37" t="s">
        <v>85</v>
      </c>
      <c r="D48" s="38" t="s">
        <v>92</v>
      </c>
      <c r="E48" s="61" t="s">
        <v>93</v>
      </c>
      <c r="F48" s="37" t="s">
        <v>68</v>
      </c>
      <c r="G48" s="40">
        <v>42.74</v>
      </c>
      <c r="H48" s="41"/>
      <c r="I48" s="40">
        <f t="shared" si="5"/>
        <v>0</v>
      </c>
      <c r="J48" s="42">
        <v>1.3999999999999999E-4</v>
      </c>
      <c r="K48" s="40">
        <f t="shared" si="6"/>
        <v>5.9835999999999995E-3</v>
      </c>
      <c r="L48" s="42">
        <v>0</v>
      </c>
      <c r="M48" s="40">
        <f t="shared" si="7"/>
        <v>0</v>
      </c>
      <c r="N48" s="43">
        <v>21</v>
      </c>
      <c r="O48" s="26">
        <v>16</v>
      </c>
      <c r="P48" s="27" t="s">
        <v>31</v>
      </c>
      <c r="Q48" s="28">
        <f>IF(O48="","",COUNT($O$15:O48))</f>
        <v>19</v>
      </c>
      <c r="R48" s="29" t="str">
        <f t="shared" si="4"/>
        <v/>
      </c>
      <c r="S48" s="65"/>
    </row>
    <row r="49" spans="1:19" s="27" customFormat="1" ht="13.5" customHeight="1">
      <c r="A49" s="37">
        <v>93</v>
      </c>
      <c r="B49" s="37" t="s">
        <v>29</v>
      </c>
      <c r="C49" s="37" t="s">
        <v>85</v>
      </c>
      <c r="D49" s="38" t="s">
        <v>94</v>
      </c>
      <c r="E49" s="39" t="s">
        <v>95</v>
      </c>
      <c r="F49" s="37" t="s">
        <v>68</v>
      </c>
      <c r="G49" s="40">
        <v>25.8</v>
      </c>
      <c r="H49" s="41"/>
      <c r="I49" s="40">
        <f t="shared" si="5"/>
        <v>0</v>
      </c>
      <c r="J49" s="42">
        <v>4.4200000000000003E-3</v>
      </c>
      <c r="K49" s="40">
        <f t="shared" si="6"/>
        <v>0.11403600000000001</v>
      </c>
      <c r="L49" s="42">
        <v>0</v>
      </c>
      <c r="M49" s="40">
        <f t="shared" si="7"/>
        <v>0</v>
      </c>
      <c r="N49" s="43">
        <v>21</v>
      </c>
      <c r="O49" s="26">
        <v>16</v>
      </c>
      <c r="P49" s="27" t="s">
        <v>31</v>
      </c>
      <c r="Q49" s="28">
        <f>IF(O49="","",COUNT($O$15:O49))</f>
        <v>20</v>
      </c>
      <c r="R49" s="29" t="str">
        <f t="shared" si="4"/>
        <v/>
      </c>
      <c r="S49" s="65"/>
    </row>
    <row r="50" spans="1:19" s="27" customFormat="1" ht="13.5" customHeight="1">
      <c r="A50" s="37">
        <v>94</v>
      </c>
      <c r="B50" s="37" t="s">
        <v>29</v>
      </c>
      <c r="C50" s="37" t="s">
        <v>85</v>
      </c>
      <c r="D50" s="38" t="s">
        <v>96</v>
      </c>
      <c r="E50" s="39" t="s">
        <v>100</v>
      </c>
      <c r="F50" s="37" t="s">
        <v>35</v>
      </c>
      <c r="G50" s="40">
        <v>30.635000000000002</v>
      </c>
      <c r="H50" s="41"/>
      <c r="I50" s="40">
        <f t="shared" si="5"/>
        <v>0</v>
      </c>
      <c r="J50" s="42">
        <v>2.2000000000000001E-4</v>
      </c>
      <c r="K50" s="40">
        <f t="shared" si="6"/>
        <v>6.7397000000000004E-3</v>
      </c>
      <c r="L50" s="42">
        <v>0</v>
      </c>
      <c r="M50" s="40">
        <f t="shared" si="7"/>
        <v>0</v>
      </c>
      <c r="N50" s="43">
        <v>21</v>
      </c>
      <c r="O50" s="26">
        <v>16</v>
      </c>
      <c r="P50" s="27" t="s">
        <v>31</v>
      </c>
      <c r="Q50" s="28">
        <f>IF(O50="","",COUNT($O$15:O50))</f>
        <v>21</v>
      </c>
      <c r="R50" s="29" t="str">
        <f t="shared" ref="R50" si="8">IF(H50="","",0)</f>
        <v/>
      </c>
      <c r="S50" s="65"/>
    </row>
  </sheetData>
  <printOptions horizontalCentered="1"/>
  <pageMargins left="0.19685039370078741" right="0.19685039370078741" top="0.39370078740157483" bottom="0.39370078740157483" header="0" footer="0"/>
  <pageSetup paperSize="9" scale="5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Rozpocet</vt:lpstr>
      <vt:lpstr>Rozpocet!Názvy_tisku</vt:lpstr>
      <vt:lpstr>Rozpocet!Oblast_tisku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</dc:creator>
  <cp:lastModifiedBy>MP</cp:lastModifiedBy>
  <dcterms:created xsi:type="dcterms:W3CDTF">2022-05-16T14:00:29Z</dcterms:created>
  <dcterms:modified xsi:type="dcterms:W3CDTF">2022-06-13T07:35:04Z</dcterms:modified>
</cp:coreProperties>
</file>