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80" yWindow="75" windowWidth="10380" windowHeight="6030" activeTab="0"/>
  </bookViews>
  <sheets>
    <sheet name="Výkaz výměr" sheetId="1" r:id="rId1"/>
    <sheet name="vymery" sheetId="2" r:id="rId2"/>
  </sheets>
  <definedNames>
    <definedName name="_xlnm.Print_Titles" localSheetId="0">'Výkaz výměr'!$2:$3</definedName>
    <definedName name="_xlnm.Print_Area" localSheetId="0">'Výkaz výměr'!$A$1:$I$77</definedName>
  </definedNames>
  <calcPr fullCalcOnLoad="1"/>
</workbook>
</file>

<file path=xl/sharedStrings.xml><?xml version="1.0" encoding="utf-8"?>
<sst xmlns="http://schemas.openxmlformats.org/spreadsheetml/2006/main" count="206" uniqueCount="108">
  <si>
    <t>Kód</t>
  </si>
  <si>
    <t>Číslo</t>
  </si>
  <si>
    <t>Popis položky</t>
  </si>
  <si>
    <t xml:space="preserve">Měr. </t>
  </si>
  <si>
    <t xml:space="preserve">Množství </t>
  </si>
  <si>
    <t>Ceny v Kč</t>
  </si>
  <si>
    <t>DPH</t>
  </si>
  <si>
    <t>cen.</t>
  </si>
  <si>
    <t>položky</t>
  </si>
  <si>
    <t>jedn.</t>
  </si>
  <si>
    <t>[%]</t>
  </si>
  <si>
    <t>PŘIDRUŽENÁ STAVEBNÍ VÝROBA</t>
  </si>
  <si>
    <t xml:space="preserve">m      </t>
  </si>
  <si>
    <t xml:space="preserve">kus    </t>
  </si>
  <si>
    <t>734 Armatury ústředního vytápění</t>
  </si>
  <si>
    <t>734 Armatury ústředního vytápění CELKEM Kč:</t>
  </si>
  <si>
    <t>HODINOVÉ ZÚČTOVACÍ CENY</t>
  </si>
  <si>
    <t>990</t>
  </si>
  <si>
    <t>990000002</t>
  </si>
  <si>
    <t xml:space="preserve">h      </t>
  </si>
  <si>
    <t>990000003</t>
  </si>
  <si>
    <t>Proplach systému po montáži</t>
  </si>
  <si>
    <t>990000004</t>
  </si>
  <si>
    <t>Napuštění systému</t>
  </si>
  <si>
    <t>990000005</t>
  </si>
  <si>
    <t>Seřízení a zaregulování systému</t>
  </si>
  <si>
    <t>Topná zkouška</t>
  </si>
  <si>
    <t>990 HODINOVÉ ZÚČTOVACÍ CENY CELKEM Kč:</t>
  </si>
  <si>
    <t xml:space="preserve">SOUPIS PRACÍ A DODÁVEK </t>
  </si>
  <si>
    <t>Stavební přípomoce</t>
  </si>
  <si>
    <t>990000001</t>
  </si>
  <si>
    <t>Celkem dodávka + montáž</t>
  </si>
  <si>
    <t xml:space="preserve">DPH (21%) </t>
  </si>
  <si>
    <t>Celkem s DPH</t>
  </si>
  <si>
    <t>733</t>
  </si>
  <si>
    <t>734</t>
  </si>
  <si>
    <t>Cena jedn.</t>
  </si>
  <si>
    <t>Montáž jedn.</t>
  </si>
  <si>
    <t>Celkem</t>
  </si>
  <si>
    <t>kpl.</t>
  </si>
  <si>
    <t>Tlaková zkouška</t>
  </si>
  <si>
    <t>990000006</t>
  </si>
  <si>
    <t>731 Strojovny</t>
  </si>
  <si>
    <t>731</t>
  </si>
  <si>
    <t>M+D napouštěcího a vypouštěcího ventilu DN15, PN6.</t>
  </si>
  <si>
    <t>m2</t>
  </si>
  <si>
    <t>M+D Potrubí měděné 22x1, PN6, včetně fitinek, ohybů, izolace, apod.</t>
  </si>
  <si>
    <t>M+D Potrubí měděné 18x1, PN6, včetně fitinek, ohybů, izolace, apod.</t>
  </si>
  <si>
    <t>M+D kulového kohoutu DN20, PN6, včetně izolace.</t>
  </si>
  <si>
    <t>M+D rohového připojovacího šroubení pro desková tělesa v provedeníé VK (ventil kompakt) DN15, např. Heimeier Vekolux.</t>
  </si>
  <si>
    <t>M+D rohového připojovacího šroubení DN15, např. Heimeier Regulux.</t>
  </si>
  <si>
    <t>M+D rohového termostatického ventilu DN15, např. Heimeier V-exakt.</t>
  </si>
  <si>
    <t>M+D termostatické hlavice.</t>
  </si>
  <si>
    <t>M+D otopného ocelového deskového tělesa v provedení VK o rozměrech 22-9060 , PN 10, např. Korado Radik VK. Barva bílá.</t>
  </si>
  <si>
    <t>M+D Potrubí měděné 28x1,5, PN6, včetně fitinek, ohybů, izolace, apod.</t>
  </si>
  <si>
    <t>M+D ručního regulačního ventilu DN20, PN6, např. Heimeier TA STAD.</t>
  </si>
  <si>
    <t>M+D ručního regulačního ventilu DN25, PN6, např. Heimeier TA STAD.</t>
  </si>
  <si>
    <t>M+D tepelného čerpadla vzduch/voda o jmenovitém výkonu 16 kW, včetně propojení chladiva i elektro, elektrokotle 9 kW, regulace a příslušenství. např. Daikin ERLQ16CW1 + EHBH16CB9W.</t>
  </si>
  <si>
    <t>M+D expanzní nádoby o objemu 50 litrů, PN6, např. REFLEX NG50.</t>
  </si>
  <si>
    <t>M+D elektronického oběhového čerpadla, PN6, M= 2500 kg/hod, H= 3m.v.s., včetně izolace, např. Grundfos Magna3 25-40.</t>
  </si>
  <si>
    <t>M+D Potrubí měděné 35x1,5, PN6, včetně fitinek, ohybů, izolace, apod.</t>
  </si>
  <si>
    <t>M+D Potrubí měděné 42x1,5, PN6, včetně fitinek, ohybů, izolace, apod.</t>
  </si>
  <si>
    <t>M+D kulového kohoutu DN32, PN6, včetně izolace.</t>
  </si>
  <si>
    <t>M+D kulového kohoutu s pohonem ON/OFF, DN20, PN6, včetně izolace.</t>
  </si>
  <si>
    <t>M+D kulového kohoutu s pohonem ON/OFF, DN32, PN6, včetně izolace.</t>
  </si>
  <si>
    <t>M+D kulového kohoutu DN40, PN6, včetně izolace.</t>
  </si>
  <si>
    <t>M+D filtru DN40, PN6, včetně izolace.</t>
  </si>
  <si>
    <t>M+D klapka zpětná závitová DN40, PN6, včetně izolace.</t>
  </si>
  <si>
    <t>M+D měřiče spotřeby tepla s možností dálkového odečtu DN15, Qp= 0,6 m3/hod, např. ITRON CF Echo II.</t>
  </si>
  <si>
    <t>M+D měřiče spotřeby tepla s možností dálkového odečtu DN20, Qp= 0,6 m3/hod, např. ITRON CF Echo II.</t>
  </si>
  <si>
    <t>M+D automatického dopouštěcího ventilu DN15, PN10.</t>
  </si>
  <si>
    <t>M+D teploměru včetně jímky, rozsah 0-120°C.</t>
  </si>
  <si>
    <t>M+D manometru, rozsah 0-450 kPa.</t>
  </si>
  <si>
    <t>M+D odvzdušňovací nádobky DN65 s odvzdušňovacím ventilem DN10, PN6.</t>
  </si>
  <si>
    <t>M+D návarku pro teplotní a tlaková čidla M+R.</t>
  </si>
  <si>
    <t>M+D otopného ocelového deskového tělesa v provedení VK o rozměrech 22-9070 , PN 10, např. Korado Radik VK. Barva bílá.</t>
  </si>
  <si>
    <t>M+D otopného ocelového deskového tělesa v provedení VK o rozměrech 22-9110 , PN 10, např. Korado Radik VK. Barva bílá.</t>
  </si>
  <si>
    <t>M+D podlahového vytápění. Obsahuje: okrajovou a dilatační pásku - cca 20 mb, systémovou desku - cca 28 m2, plastifikátor apod..</t>
  </si>
  <si>
    <t>735 Otopná tělesa - teplovodní</t>
  </si>
  <si>
    <t>M+D akumulační nádoby o objemu 500 litrů, PN6, včetně izolace, připojovacích hrdel, odvzdušnění, vypouštění apod. např. IVAR.PUFFER PS 300.</t>
  </si>
  <si>
    <t>15x1</t>
  </si>
  <si>
    <t>18x1</t>
  </si>
  <si>
    <t>22x1</t>
  </si>
  <si>
    <t>28x1,5</t>
  </si>
  <si>
    <t>35x1,5</t>
  </si>
  <si>
    <t>suma</t>
  </si>
  <si>
    <t>výpočet délek potrubí suterén radiátory</t>
  </si>
  <si>
    <t>výpočet délek potrubí přívody do bytů</t>
  </si>
  <si>
    <t>42x1,5</t>
  </si>
  <si>
    <t>CELKEM STROJOVNA</t>
  </si>
  <si>
    <t>M+D Potrubí měděné 15x1, PN6, včetně fitinek, ohybů, izolace, apod.</t>
  </si>
  <si>
    <t>733 Rozvody v suterénu a společných prostor</t>
  </si>
  <si>
    <t>CELKEM POTRUBÍ V SUTERÉNU a společných prostor</t>
  </si>
  <si>
    <t>Rozdělovač podlahového topení 4 okruhy</t>
  </si>
  <si>
    <t>Rozdělovač podlahového topení 5 okruhů</t>
  </si>
  <si>
    <t>ks</t>
  </si>
  <si>
    <t>733 Rozvody do bytů a v bytech</t>
  </si>
  <si>
    <t>CELKEM POTRUBÍ DO BYTŮ a v bytech</t>
  </si>
  <si>
    <t>M+D otopného trubkového tělesa , PN 10, např. Koralux Linear Max typ KLM 600/1810. Barva bílá.</t>
  </si>
  <si>
    <t>M+D otopného ocelového deskového tělesa v provedení VK o rozměrech 10-5050, PN 10, např. Korado Radik VK. Barva bílá.</t>
  </si>
  <si>
    <t>1</t>
  </si>
  <si>
    <t>2</t>
  </si>
  <si>
    <t>3</t>
  </si>
  <si>
    <t>4</t>
  </si>
  <si>
    <t>5</t>
  </si>
  <si>
    <t>6</t>
  </si>
  <si>
    <t>CELKEM otopná tělesa Kč:</t>
  </si>
  <si>
    <t>M+D Prostorového termostatu s týdenní programovatelnou funkcí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</si>
</sst>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00"/>
    <numFmt numFmtId="167" formatCode="#,##0.00\ &quot;Kč&quot;"/>
  </numFmts>
  <fonts count="3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4" fontId="3" fillId="33" borderId="23" xfId="0" applyNumberFormat="1" applyFont="1" applyFill="1" applyBorder="1" applyAlignment="1">
      <alignment/>
    </xf>
    <xf numFmtId="4" fontId="0" fillId="33" borderId="0" xfId="0" applyNumberFormat="1" applyFill="1" applyAlignment="1">
      <alignment/>
    </xf>
    <xf numFmtId="4" fontId="0" fillId="0" borderId="0" xfId="0" applyNumberFormat="1" applyAlignment="1">
      <alignment/>
    </xf>
    <xf numFmtId="4" fontId="3" fillId="33" borderId="0" xfId="0" applyNumberFormat="1" applyFont="1" applyFill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0" xfId="0" applyBorder="1" applyAlignment="1">
      <alignment/>
    </xf>
    <xf numFmtId="0" fontId="0" fillId="0" borderId="34" xfId="0" applyBorder="1" applyAlignment="1">
      <alignment/>
    </xf>
    <xf numFmtId="49" fontId="0" fillId="33" borderId="0" xfId="0" applyNumberFormat="1" applyFill="1" applyBorder="1" applyAlignment="1">
      <alignment vertical="top"/>
    </xf>
    <xf numFmtId="49" fontId="0" fillId="0" borderId="0" xfId="0" applyNumberFormat="1" applyFill="1" applyBorder="1" applyAlignment="1">
      <alignment horizontal="justify" vertical="top"/>
    </xf>
    <xf numFmtId="2" fontId="0" fillId="33" borderId="0" xfId="0" applyNumberFormat="1" applyFill="1" applyBorder="1" applyAlignment="1">
      <alignment vertical="top"/>
    </xf>
    <xf numFmtId="4" fontId="0" fillId="33" borderId="0" xfId="0" applyNumberFormat="1" applyFill="1" applyBorder="1" applyAlignment="1">
      <alignment vertical="top"/>
    </xf>
    <xf numFmtId="49" fontId="0" fillId="33" borderId="35" xfId="0" applyNumberForma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3" fillId="33" borderId="36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0" borderId="0" xfId="0" applyBorder="1" applyAlignment="1">
      <alignment/>
    </xf>
    <xf numFmtId="49" fontId="0" fillId="33" borderId="24" xfId="0" applyNumberFormat="1" applyFill="1" applyBorder="1" applyAlignment="1">
      <alignment vertical="top"/>
    </xf>
    <xf numFmtId="49" fontId="0" fillId="0" borderId="24" xfId="0" applyNumberFormat="1" applyFill="1" applyBorder="1" applyAlignment="1">
      <alignment horizontal="justify" vertical="top"/>
    </xf>
    <xf numFmtId="2" fontId="0" fillId="33" borderId="24" xfId="0" applyNumberFormat="1" applyFill="1" applyBorder="1" applyAlignment="1">
      <alignment vertical="top"/>
    </xf>
    <xf numFmtId="4" fontId="0" fillId="33" borderId="24" xfId="0" applyNumberFormat="1" applyFill="1" applyBorder="1" applyAlignment="1">
      <alignment vertical="top"/>
    </xf>
    <xf numFmtId="0" fontId="0" fillId="33" borderId="28" xfId="0" applyFill="1" applyBorder="1" applyAlignment="1">
      <alignment/>
    </xf>
    <xf numFmtId="49" fontId="0" fillId="33" borderId="31" xfId="0" applyNumberFormat="1" applyFill="1" applyBorder="1" applyAlignment="1">
      <alignment vertical="top"/>
    </xf>
    <xf numFmtId="0" fontId="0" fillId="33" borderId="32" xfId="0" applyFill="1" applyBorder="1" applyAlignment="1">
      <alignment vertical="top"/>
    </xf>
    <xf numFmtId="49" fontId="0" fillId="33" borderId="33" xfId="0" applyNumberFormat="1" applyFill="1" applyBorder="1" applyAlignment="1">
      <alignment vertical="top"/>
    </xf>
    <xf numFmtId="49" fontId="0" fillId="33" borderId="20" xfId="0" applyNumberFormat="1" applyFill="1" applyBorder="1" applyAlignment="1">
      <alignment vertical="top"/>
    </xf>
    <xf numFmtId="49" fontId="0" fillId="0" borderId="20" xfId="0" applyNumberFormat="1" applyFill="1" applyBorder="1" applyAlignment="1">
      <alignment horizontal="justify" vertical="top"/>
    </xf>
    <xf numFmtId="2" fontId="0" fillId="33" borderId="20" xfId="0" applyNumberFormat="1" applyFill="1" applyBorder="1" applyAlignment="1">
      <alignment vertical="top"/>
    </xf>
    <xf numFmtId="4" fontId="0" fillId="33" borderId="20" xfId="0" applyNumberFormat="1" applyFill="1" applyBorder="1" applyAlignment="1">
      <alignment vertical="top"/>
    </xf>
    <xf numFmtId="0" fontId="0" fillId="33" borderId="34" xfId="0" applyFill="1" applyBorder="1" applyAlignment="1">
      <alignment vertical="top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29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49" fontId="0" fillId="33" borderId="0" xfId="0" applyNumberFormat="1" applyFill="1" applyBorder="1" applyAlignment="1">
      <alignment horizontal="justify" vertical="top"/>
    </xf>
    <xf numFmtId="49" fontId="0" fillId="33" borderId="24" xfId="0" applyNumberFormat="1" applyFill="1" applyBorder="1" applyAlignment="1">
      <alignment horizontal="justify" vertical="top"/>
    </xf>
    <xf numFmtId="2" fontId="0" fillId="33" borderId="24" xfId="0" applyNumberFormat="1" applyFill="1" applyBorder="1" applyAlignment="1">
      <alignment horizontal="right" vertical="top"/>
    </xf>
    <xf numFmtId="0" fontId="0" fillId="33" borderId="39" xfId="0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49" fontId="0" fillId="33" borderId="28" xfId="0" applyNumberFormat="1" applyFill="1" applyBorder="1" applyAlignment="1">
      <alignment vertical="top"/>
    </xf>
    <xf numFmtId="49" fontId="0" fillId="33" borderId="29" xfId="0" applyNumberFormat="1" applyFill="1" applyBorder="1" applyAlignment="1">
      <alignment vertical="top"/>
    </xf>
    <xf numFmtId="49" fontId="0" fillId="0" borderId="29" xfId="0" applyNumberFormat="1" applyFill="1" applyBorder="1" applyAlignment="1">
      <alignment horizontal="justify" vertical="top"/>
    </xf>
    <xf numFmtId="2" fontId="0" fillId="33" borderId="29" xfId="0" applyNumberFormat="1" applyFill="1" applyBorder="1" applyAlignment="1">
      <alignment vertical="top"/>
    </xf>
    <xf numFmtId="4" fontId="0" fillId="33" borderId="29" xfId="0" applyNumberFormat="1" applyFill="1" applyBorder="1" applyAlignment="1">
      <alignment vertical="top"/>
    </xf>
    <xf numFmtId="0" fontId="0" fillId="33" borderId="30" xfId="0" applyFill="1" applyBorder="1" applyAlignment="1">
      <alignment vertical="top"/>
    </xf>
    <xf numFmtId="49" fontId="0" fillId="33" borderId="20" xfId="0" applyNumberFormat="1" applyFill="1" applyBorder="1" applyAlignment="1">
      <alignment horizontal="justify" vertical="top"/>
    </xf>
    <xf numFmtId="2" fontId="0" fillId="33" borderId="20" xfId="0" applyNumberFormat="1" applyFill="1" applyBorder="1" applyAlignment="1">
      <alignment horizontal="right" vertical="top"/>
    </xf>
    <xf numFmtId="2" fontId="0" fillId="0" borderId="24" xfId="0" applyNumberFormat="1" applyFill="1" applyBorder="1" applyAlignment="1">
      <alignment vertical="top"/>
    </xf>
    <xf numFmtId="49" fontId="0" fillId="33" borderId="29" xfId="0" applyNumberFormat="1" applyFill="1" applyBorder="1" applyAlignment="1">
      <alignment horizontal="justify" vertical="top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I81"/>
  <sheetViews>
    <sheetView tabSelected="1" zoomScalePageLayoutView="85" workbookViewId="0" topLeftCell="A28">
      <selection activeCell="E36" sqref="E36"/>
    </sheetView>
  </sheetViews>
  <sheetFormatPr defaultColWidth="9.00390625" defaultRowHeight="12.75"/>
  <cols>
    <col min="1" max="1" width="5.375" style="0" customWidth="1"/>
    <col min="2" max="2" width="12.25390625" style="0" customWidth="1"/>
    <col min="3" max="3" width="48.375" style="0" customWidth="1"/>
    <col min="4" max="4" width="6.125" style="0" customWidth="1"/>
    <col min="5" max="5" width="12.375" style="0" customWidth="1"/>
    <col min="6" max="6" width="10.625" style="0" customWidth="1"/>
    <col min="7" max="7" width="14.00390625" style="0" bestFit="1" customWidth="1"/>
    <col min="8" max="8" width="11.00390625" style="0" customWidth="1"/>
    <col min="9" max="9" width="4.75390625" style="0" customWidth="1"/>
  </cols>
  <sheetData>
    <row r="1" spans="1:9" ht="13.5" thickBot="1">
      <c r="A1" s="55" t="s">
        <v>28</v>
      </c>
      <c r="B1" s="56"/>
      <c r="C1" s="56"/>
      <c r="D1" s="56"/>
      <c r="E1" s="56"/>
      <c r="F1" s="56"/>
      <c r="G1" s="56"/>
      <c r="H1" s="56"/>
      <c r="I1" s="56"/>
    </row>
    <row r="2" spans="1:9" ht="12.75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5"/>
      <c r="G2" s="6" t="s">
        <v>5</v>
      </c>
      <c r="H2" s="6"/>
      <c r="I2" s="7" t="s">
        <v>6</v>
      </c>
    </row>
    <row r="3" spans="1:9" ht="13.5" thickBot="1">
      <c r="A3" s="8" t="s">
        <v>7</v>
      </c>
      <c r="B3" s="9" t="s">
        <v>8</v>
      </c>
      <c r="C3" s="9"/>
      <c r="D3" s="9" t="s">
        <v>9</v>
      </c>
      <c r="E3" s="10" t="s">
        <v>8</v>
      </c>
      <c r="F3" s="11" t="s">
        <v>36</v>
      </c>
      <c r="G3" s="12" t="s">
        <v>37</v>
      </c>
      <c r="H3" s="13" t="s">
        <v>38</v>
      </c>
      <c r="I3" s="14" t="s">
        <v>10</v>
      </c>
    </row>
    <row r="4" spans="1:9" ht="13.5" thickBot="1">
      <c r="A4" s="57" t="s">
        <v>11</v>
      </c>
      <c r="B4" s="58"/>
      <c r="C4" s="58"/>
      <c r="D4" s="58"/>
      <c r="E4" s="58"/>
      <c r="F4" s="58"/>
      <c r="G4" s="58"/>
      <c r="H4" s="58"/>
      <c r="I4" s="59"/>
    </row>
    <row r="5" spans="1:9" ht="13.5" thickBot="1">
      <c r="A5" s="66"/>
      <c r="B5" s="67" t="s">
        <v>42</v>
      </c>
      <c r="C5" s="68"/>
      <c r="D5" s="68"/>
      <c r="E5" s="68"/>
      <c r="F5" s="68"/>
      <c r="G5" s="68"/>
      <c r="H5" s="68"/>
      <c r="I5" s="69"/>
    </row>
    <row r="6" spans="1:9" ht="54" customHeight="1">
      <c r="A6" s="70" t="s">
        <v>43</v>
      </c>
      <c r="B6" s="71" t="s">
        <v>100</v>
      </c>
      <c r="C6" s="72" t="s">
        <v>57</v>
      </c>
      <c r="D6" s="71" t="s">
        <v>39</v>
      </c>
      <c r="E6" s="73">
        <v>1</v>
      </c>
      <c r="F6" s="74"/>
      <c r="G6" s="74"/>
      <c r="H6" s="74">
        <f>(F6+G6)*E6</f>
        <v>0</v>
      </c>
      <c r="I6" s="75">
        <v>21</v>
      </c>
    </row>
    <row r="7" spans="1:9" ht="38.25">
      <c r="A7" s="47" t="s">
        <v>43</v>
      </c>
      <c r="B7" s="42" t="s">
        <v>101</v>
      </c>
      <c r="C7" s="64" t="s">
        <v>79</v>
      </c>
      <c r="D7" s="42" t="s">
        <v>13</v>
      </c>
      <c r="E7" s="65">
        <v>1</v>
      </c>
      <c r="F7" s="45"/>
      <c r="G7" s="45"/>
      <c r="H7" s="45">
        <f>(F7+G7)*E7</f>
        <v>0</v>
      </c>
      <c r="I7" s="48">
        <v>21</v>
      </c>
    </row>
    <row r="8" spans="1:9" ht="25.5">
      <c r="A8" s="47" t="s">
        <v>43</v>
      </c>
      <c r="B8" s="42" t="s">
        <v>102</v>
      </c>
      <c r="C8" s="64" t="s">
        <v>58</v>
      </c>
      <c r="D8" s="42" t="s">
        <v>13</v>
      </c>
      <c r="E8" s="65">
        <v>1</v>
      </c>
      <c r="F8" s="45"/>
      <c r="G8" s="45"/>
      <c r="H8" s="45">
        <f>(F8+G8)*E8</f>
        <v>0</v>
      </c>
      <c r="I8" s="48">
        <v>21</v>
      </c>
    </row>
    <row r="9" spans="1:9" ht="39" thickBot="1">
      <c r="A9" s="49" t="s">
        <v>43</v>
      </c>
      <c r="B9" s="50" t="s">
        <v>103</v>
      </c>
      <c r="C9" s="76" t="s">
        <v>59</v>
      </c>
      <c r="D9" s="50" t="s">
        <v>13</v>
      </c>
      <c r="E9" s="77">
        <v>1</v>
      </c>
      <c r="F9" s="53"/>
      <c r="G9" s="53"/>
      <c r="H9" s="53">
        <f>(F9+G9)*E9</f>
        <v>0</v>
      </c>
      <c r="I9" s="54">
        <v>21</v>
      </c>
    </row>
    <row r="10" spans="1:9" ht="12.75">
      <c r="A10" s="35"/>
      <c r="B10" s="36" t="s">
        <v>89</v>
      </c>
      <c r="C10" s="36"/>
      <c r="D10" s="36"/>
      <c r="E10" s="37"/>
      <c r="F10" s="38"/>
      <c r="G10" s="38"/>
      <c r="H10" s="38">
        <f>SUBTOTAL(9,H6:H9)</f>
        <v>0</v>
      </c>
      <c r="I10" s="39"/>
    </row>
    <row r="11" spans="1:9" ht="13.5" thickBot="1">
      <c r="A11" s="35"/>
      <c r="B11" s="36"/>
      <c r="C11" s="36"/>
      <c r="D11" s="36"/>
      <c r="E11" s="37"/>
      <c r="F11" s="38"/>
      <c r="G11" s="38"/>
      <c r="H11" s="38"/>
      <c r="I11" s="39"/>
    </row>
    <row r="12" spans="1:9" ht="12.75">
      <c r="A12" s="46"/>
      <c r="B12" s="60" t="s">
        <v>91</v>
      </c>
      <c r="C12" s="61"/>
      <c r="D12" s="61"/>
      <c r="E12" s="61"/>
      <c r="F12" s="61"/>
      <c r="G12" s="61"/>
      <c r="H12" s="61"/>
      <c r="I12" s="62"/>
    </row>
    <row r="13" spans="1:9" ht="25.5">
      <c r="A13" s="47" t="s">
        <v>34</v>
      </c>
      <c r="B13" s="42" t="s">
        <v>100</v>
      </c>
      <c r="C13" s="43" t="s">
        <v>90</v>
      </c>
      <c r="D13" s="42" t="s">
        <v>12</v>
      </c>
      <c r="E13" s="44">
        <f>vymery!B16</f>
        <v>50</v>
      </c>
      <c r="F13" s="45"/>
      <c r="G13" s="45"/>
      <c r="H13" s="45">
        <f aca="true" t="shared" si="0" ref="H13:H18">(F13+G13)*E13</f>
        <v>0</v>
      </c>
      <c r="I13" s="48">
        <v>21</v>
      </c>
    </row>
    <row r="14" spans="1:9" ht="25.5">
      <c r="A14" s="47" t="s">
        <v>34</v>
      </c>
      <c r="B14" s="42" t="s">
        <v>101</v>
      </c>
      <c r="C14" s="43" t="s">
        <v>47</v>
      </c>
      <c r="D14" s="42" t="s">
        <v>12</v>
      </c>
      <c r="E14" s="44">
        <f>vymery!C16</f>
        <v>46</v>
      </c>
      <c r="F14" s="45"/>
      <c r="G14" s="45"/>
      <c r="H14" s="45">
        <f t="shared" si="0"/>
        <v>0</v>
      </c>
      <c r="I14" s="48">
        <v>21</v>
      </c>
    </row>
    <row r="15" spans="1:9" ht="25.5">
      <c r="A15" s="47" t="s">
        <v>34</v>
      </c>
      <c r="B15" s="42" t="s">
        <v>102</v>
      </c>
      <c r="C15" s="43" t="s">
        <v>46</v>
      </c>
      <c r="D15" s="42" t="s">
        <v>12</v>
      </c>
      <c r="E15" s="44">
        <f>vymery!D16</f>
        <v>39.4</v>
      </c>
      <c r="F15" s="45"/>
      <c r="G15" s="45"/>
      <c r="H15" s="45">
        <f t="shared" si="0"/>
        <v>0</v>
      </c>
      <c r="I15" s="48">
        <v>21</v>
      </c>
    </row>
    <row r="16" spans="1:9" ht="25.5">
      <c r="A16" s="47" t="s">
        <v>34</v>
      </c>
      <c r="B16" s="42" t="s">
        <v>103</v>
      </c>
      <c r="C16" s="43" t="s">
        <v>54</v>
      </c>
      <c r="D16" s="42" t="s">
        <v>12</v>
      </c>
      <c r="E16" s="44">
        <f>vymery!E16</f>
        <v>26.4</v>
      </c>
      <c r="F16" s="45"/>
      <c r="G16" s="45"/>
      <c r="H16" s="45">
        <f t="shared" si="0"/>
        <v>0</v>
      </c>
      <c r="I16" s="48">
        <v>21</v>
      </c>
    </row>
    <row r="17" spans="1:9" ht="25.5">
      <c r="A17" s="47" t="s">
        <v>34</v>
      </c>
      <c r="B17" s="42" t="s">
        <v>104</v>
      </c>
      <c r="C17" s="43" t="s">
        <v>60</v>
      </c>
      <c r="D17" s="42" t="s">
        <v>12</v>
      </c>
      <c r="E17" s="44">
        <f>vymery!F16</f>
        <v>12</v>
      </c>
      <c r="F17" s="45"/>
      <c r="G17" s="45"/>
      <c r="H17" s="45">
        <f t="shared" si="0"/>
        <v>0</v>
      </c>
      <c r="I17" s="48">
        <v>21</v>
      </c>
    </row>
    <row r="18" spans="1:9" ht="26.25" thickBot="1">
      <c r="A18" s="49" t="s">
        <v>34</v>
      </c>
      <c r="B18" s="50" t="s">
        <v>105</v>
      </c>
      <c r="C18" s="51" t="s">
        <v>61</v>
      </c>
      <c r="D18" s="50" t="s">
        <v>12</v>
      </c>
      <c r="E18" s="52">
        <f>vymery!G16</f>
        <v>6</v>
      </c>
      <c r="F18" s="53"/>
      <c r="G18" s="53"/>
      <c r="H18" s="53">
        <f t="shared" si="0"/>
        <v>0</v>
      </c>
      <c r="I18" s="54">
        <v>21</v>
      </c>
    </row>
    <row r="19" spans="1:9" ht="12.75">
      <c r="A19" s="35"/>
      <c r="B19" s="36" t="s">
        <v>92</v>
      </c>
      <c r="C19" s="36"/>
      <c r="D19" s="36"/>
      <c r="E19" s="37"/>
      <c r="F19" s="38"/>
      <c r="G19" s="38"/>
      <c r="H19" s="15">
        <f>SUBTOTAL(9,H13:H18)</f>
        <v>0</v>
      </c>
      <c r="I19" s="39"/>
    </row>
    <row r="20" spans="1:9" s="41" customFormat="1" ht="13.5" thickBot="1">
      <c r="A20" s="31"/>
      <c r="B20" s="31"/>
      <c r="C20" s="32"/>
      <c r="D20" s="31"/>
      <c r="E20" s="33"/>
      <c r="F20" s="34"/>
      <c r="G20" s="34"/>
      <c r="H20" s="34"/>
      <c r="I20" s="40"/>
    </row>
    <row r="21" spans="1:9" ht="12.75">
      <c r="A21" s="46"/>
      <c r="B21" s="60" t="s">
        <v>96</v>
      </c>
      <c r="C21" s="61"/>
      <c r="D21" s="61"/>
      <c r="E21" s="61"/>
      <c r="F21" s="61"/>
      <c r="G21" s="61"/>
      <c r="H21" s="61"/>
      <c r="I21" s="62"/>
    </row>
    <row r="22" spans="1:9" ht="25.5">
      <c r="A22" s="47" t="s">
        <v>34</v>
      </c>
      <c r="B22" s="42" t="s">
        <v>100</v>
      </c>
      <c r="C22" s="43" t="s">
        <v>90</v>
      </c>
      <c r="D22" s="42" t="s">
        <v>12</v>
      </c>
      <c r="E22" s="44">
        <f>4*2*3</f>
        <v>24</v>
      </c>
      <c r="F22" s="45"/>
      <c r="G22" s="45"/>
      <c r="H22" s="45">
        <f>(F22+G22)*E22</f>
        <v>0</v>
      </c>
      <c r="I22" s="48">
        <v>21</v>
      </c>
    </row>
    <row r="23" spans="1:9" ht="25.5">
      <c r="A23" s="47" t="s">
        <v>34</v>
      </c>
      <c r="B23" s="42" t="s">
        <v>101</v>
      </c>
      <c r="C23" s="43" t="s">
        <v>54</v>
      </c>
      <c r="D23" s="42" t="s">
        <v>12</v>
      </c>
      <c r="E23" s="44">
        <f>vymery!E29</f>
        <v>60</v>
      </c>
      <c r="F23" s="45"/>
      <c r="G23" s="45"/>
      <c r="H23" s="45">
        <f>(F23+G23)*E23</f>
        <v>0</v>
      </c>
      <c r="I23" s="48">
        <v>21</v>
      </c>
    </row>
    <row r="24" spans="1:9" ht="12.75">
      <c r="A24" s="47" t="s">
        <v>34</v>
      </c>
      <c r="B24" s="42" t="s">
        <v>102</v>
      </c>
      <c r="C24" s="43" t="s">
        <v>93</v>
      </c>
      <c r="D24" s="42" t="s">
        <v>95</v>
      </c>
      <c r="E24" s="44">
        <v>2</v>
      </c>
      <c r="F24" s="45"/>
      <c r="G24" s="45"/>
      <c r="H24" s="45">
        <f>(F24+G24)*E24</f>
        <v>0</v>
      </c>
      <c r="I24" s="48">
        <v>21</v>
      </c>
    </row>
    <row r="25" spans="1:9" ht="12.75">
      <c r="A25" s="47" t="s">
        <v>34</v>
      </c>
      <c r="B25" s="42" t="s">
        <v>103</v>
      </c>
      <c r="C25" s="43" t="s">
        <v>94</v>
      </c>
      <c r="D25" s="42" t="s">
        <v>95</v>
      </c>
      <c r="E25" s="44">
        <v>2</v>
      </c>
      <c r="F25" s="45"/>
      <c r="G25" s="45"/>
      <c r="H25" s="45">
        <f>(F25+G25)*E25</f>
        <v>0</v>
      </c>
      <c r="I25" s="48">
        <v>21</v>
      </c>
    </row>
    <row r="26" spans="1:9" ht="13.5" thickBot="1">
      <c r="A26" s="49"/>
      <c r="B26" s="50"/>
      <c r="C26" s="51"/>
      <c r="D26" s="50"/>
      <c r="E26" s="52"/>
      <c r="F26" s="53"/>
      <c r="G26" s="53"/>
      <c r="H26" s="53"/>
      <c r="I26" s="54"/>
    </row>
    <row r="27" spans="1:9" ht="12.75">
      <c r="A27" s="35"/>
      <c r="B27" s="36" t="s">
        <v>97</v>
      </c>
      <c r="C27" s="36"/>
      <c r="D27" s="36"/>
      <c r="E27" s="37"/>
      <c r="F27" s="38"/>
      <c r="G27" s="38"/>
      <c r="H27" s="15">
        <f>SUBTOTAL(9,H22:H26)</f>
        <v>0</v>
      </c>
      <c r="I27" s="39"/>
    </row>
    <row r="28" spans="1:9" s="41" customFormat="1" ht="13.5" thickBot="1">
      <c r="A28" s="31"/>
      <c r="B28" s="31"/>
      <c r="C28" s="32"/>
      <c r="D28" s="31"/>
      <c r="E28" s="33"/>
      <c r="F28" s="34"/>
      <c r="G28" s="34"/>
      <c r="H28" s="34"/>
      <c r="I28" s="40"/>
    </row>
    <row r="29" spans="1:9" ht="13.5" thickBot="1">
      <c r="A29" s="66"/>
      <c r="B29" s="67" t="s">
        <v>14</v>
      </c>
      <c r="C29" s="68"/>
      <c r="D29" s="68"/>
      <c r="E29" s="68"/>
      <c r="F29" s="68"/>
      <c r="G29" s="68"/>
      <c r="H29" s="68"/>
      <c r="I29" s="69"/>
    </row>
    <row r="30" spans="1:9" ht="16.5" customHeight="1">
      <c r="A30" s="70" t="s">
        <v>35</v>
      </c>
      <c r="B30" s="71"/>
      <c r="C30" s="79" t="s">
        <v>48</v>
      </c>
      <c r="D30" s="71" t="s">
        <v>13</v>
      </c>
      <c r="E30" s="73">
        <v>12</v>
      </c>
      <c r="F30" s="74"/>
      <c r="G30" s="74"/>
      <c r="H30" s="74">
        <f>(F30+G30)*E30</f>
        <v>0</v>
      </c>
      <c r="I30" s="75">
        <v>21</v>
      </c>
    </row>
    <row r="31" spans="1:9" ht="16.5" customHeight="1">
      <c r="A31" s="47" t="s">
        <v>35</v>
      </c>
      <c r="B31" s="42"/>
      <c r="C31" s="64" t="s">
        <v>62</v>
      </c>
      <c r="D31" s="42" t="s">
        <v>13</v>
      </c>
      <c r="E31" s="44">
        <v>3</v>
      </c>
      <c r="F31" s="45"/>
      <c r="G31" s="45"/>
      <c r="H31" s="45">
        <f aca="true" t="shared" si="1" ref="H31:H48">(F31+G31)*E31</f>
        <v>0</v>
      </c>
      <c r="I31" s="48">
        <v>21</v>
      </c>
    </row>
    <row r="32" spans="1:9" ht="16.5" customHeight="1">
      <c r="A32" s="47" t="s">
        <v>35</v>
      </c>
      <c r="B32" s="42"/>
      <c r="C32" s="64" t="s">
        <v>65</v>
      </c>
      <c r="D32" s="42" t="s">
        <v>13</v>
      </c>
      <c r="E32" s="44">
        <v>7</v>
      </c>
      <c r="F32" s="45"/>
      <c r="G32" s="45"/>
      <c r="H32" s="45">
        <f>(F32+G32)*E32</f>
        <v>0</v>
      </c>
      <c r="I32" s="48">
        <v>21</v>
      </c>
    </row>
    <row r="33" spans="1:9" ht="26.25" customHeight="1">
      <c r="A33" s="47" t="s">
        <v>35</v>
      </c>
      <c r="B33" s="42"/>
      <c r="C33" s="64" t="s">
        <v>63</v>
      </c>
      <c r="D33" s="42" t="s">
        <v>13</v>
      </c>
      <c r="E33" s="44">
        <v>4</v>
      </c>
      <c r="F33" s="45"/>
      <c r="G33" s="45"/>
      <c r="H33" s="45">
        <f t="shared" si="1"/>
        <v>0</v>
      </c>
      <c r="I33" s="48">
        <v>21</v>
      </c>
    </row>
    <row r="34" spans="1:9" ht="26.25" customHeight="1">
      <c r="A34" s="47" t="s">
        <v>35</v>
      </c>
      <c r="B34" s="42"/>
      <c r="C34" s="64" t="s">
        <v>64</v>
      </c>
      <c r="D34" s="42" t="s">
        <v>13</v>
      </c>
      <c r="E34" s="44">
        <v>1</v>
      </c>
      <c r="F34" s="45"/>
      <c r="G34" s="45"/>
      <c r="H34" s="45">
        <f t="shared" si="1"/>
        <v>0</v>
      </c>
      <c r="I34" s="48">
        <v>21</v>
      </c>
    </row>
    <row r="35" spans="1:9" ht="25.5" customHeight="1">
      <c r="A35" s="47" t="s">
        <v>35</v>
      </c>
      <c r="B35" s="42"/>
      <c r="C35" s="64" t="s">
        <v>107</v>
      </c>
      <c r="D35" s="42" t="s">
        <v>13</v>
      </c>
      <c r="E35" s="44">
        <v>4</v>
      </c>
      <c r="F35" s="45"/>
      <c r="G35" s="45"/>
      <c r="H35" s="45">
        <f t="shared" si="1"/>
        <v>0</v>
      </c>
      <c r="I35" s="48">
        <v>21</v>
      </c>
    </row>
    <row r="36" spans="1:9" ht="16.5" customHeight="1">
      <c r="A36" s="47" t="s">
        <v>35</v>
      </c>
      <c r="B36" s="42"/>
      <c r="C36" s="64" t="s">
        <v>66</v>
      </c>
      <c r="D36" s="42" t="s">
        <v>13</v>
      </c>
      <c r="E36" s="44">
        <v>2</v>
      </c>
      <c r="F36" s="45"/>
      <c r="G36" s="45"/>
      <c r="H36" s="45">
        <f t="shared" si="1"/>
        <v>0</v>
      </c>
      <c r="I36" s="48">
        <v>21</v>
      </c>
    </row>
    <row r="37" spans="1:9" ht="16.5" customHeight="1">
      <c r="A37" s="47" t="s">
        <v>35</v>
      </c>
      <c r="B37" s="42"/>
      <c r="C37" s="64" t="s">
        <v>67</v>
      </c>
      <c r="D37" s="42" t="s">
        <v>13</v>
      </c>
      <c r="E37" s="44">
        <v>2</v>
      </c>
      <c r="F37" s="45"/>
      <c r="G37" s="45"/>
      <c r="H37" s="45">
        <f>(F37+G37)*E37</f>
        <v>0</v>
      </c>
      <c r="I37" s="48">
        <v>21</v>
      </c>
    </row>
    <row r="38" spans="1:9" ht="16.5" customHeight="1">
      <c r="A38" s="47" t="s">
        <v>35</v>
      </c>
      <c r="B38" s="42"/>
      <c r="C38" s="64" t="s">
        <v>44</v>
      </c>
      <c r="D38" s="42" t="s">
        <v>13</v>
      </c>
      <c r="E38" s="44">
        <v>15</v>
      </c>
      <c r="F38" s="45"/>
      <c r="G38" s="45"/>
      <c r="H38" s="45">
        <f t="shared" si="1"/>
        <v>0</v>
      </c>
      <c r="I38" s="48">
        <v>21</v>
      </c>
    </row>
    <row r="39" spans="1:9" ht="16.5" customHeight="1">
      <c r="A39" s="47" t="s">
        <v>35</v>
      </c>
      <c r="B39" s="42"/>
      <c r="C39" s="64" t="s">
        <v>70</v>
      </c>
      <c r="D39" s="42" t="s">
        <v>13</v>
      </c>
      <c r="E39" s="44">
        <v>1</v>
      </c>
      <c r="F39" s="45"/>
      <c r="G39" s="45"/>
      <c r="H39" s="45">
        <f>(F39+G39)*E39</f>
        <v>0</v>
      </c>
      <c r="I39" s="48">
        <v>21</v>
      </c>
    </row>
    <row r="40" spans="1:9" ht="30.75" customHeight="1">
      <c r="A40" s="47" t="s">
        <v>35</v>
      </c>
      <c r="B40" s="42"/>
      <c r="C40" s="64" t="s">
        <v>55</v>
      </c>
      <c r="D40" s="42" t="s">
        <v>13</v>
      </c>
      <c r="E40" s="44">
        <v>4</v>
      </c>
      <c r="F40" s="45"/>
      <c r="G40" s="45"/>
      <c r="H40" s="45">
        <f t="shared" si="1"/>
        <v>0</v>
      </c>
      <c r="I40" s="48">
        <v>21</v>
      </c>
    </row>
    <row r="41" spans="1:9" ht="30.75" customHeight="1">
      <c r="A41" s="47" t="s">
        <v>35</v>
      </c>
      <c r="B41" s="42"/>
      <c r="C41" s="64" t="s">
        <v>56</v>
      </c>
      <c r="D41" s="42" t="s">
        <v>13</v>
      </c>
      <c r="E41" s="44">
        <v>1</v>
      </c>
      <c r="F41" s="45"/>
      <c r="G41" s="45"/>
      <c r="H41" s="45">
        <f>(F41+G41)*E41</f>
        <v>0</v>
      </c>
      <c r="I41" s="48">
        <v>21</v>
      </c>
    </row>
    <row r="42" spans="1:9" ht="30.75" customHeight="1">
      <c r="A42" s="47" t="s">
        <v>35</v>
      </c>
      <c r="B42" s="42"/>
      <c r="C42" s="64" t="s">
        <v>68</v>
      </c>
      <c r="D42" s="42" t="s">
        <v>13</v>
      </c>
      <c r="E42" s="44">
        <v>4</v>
      </c>
      <c r="F42" s="45"/>
      <c r="G42" s="45"/>
      <c r="H42" s="45">
        <f>(F42+G42)*E42</f>
        <v>0</v>
      </c>
      <c r="I42" s="48">
        <v>21</v>
      </c>
    </row>
    <row r="43" spans="1:9" ht="30.75" customHeight="1">
      <c r="A43" s="47" t="s">
        <v>35</v>
      </c>
      <c r="B43" s="42"/>
      <c r="C43" s="64" t="s">
        <v>69</v>
      </c>
      <c r="D43" s="42" t="s">
        <v>13</v>
      </c>
      <c r="E43" s="44">
        <v>1</v>
      </c>
      <c r="F43" s="45"/>
      <c r="G43" s="45"/>
      <c r="H43" s="45">
        <f>(F43+G43)*E43</f>
        <v>0</v>
      </c>
      <c r="I43" s="48">
        <v>21</v>
      </c>
    </row>
    <row r="44" spans="1:9" ht="39.75" customHeight="1">
      <c r="A44" s="47" t="s">
        <v>35</v>
      </c>
      <c r="B44" s="42"/>
      <c r="C44" s="64" t="s">
        <v>49</v>
      </c>
      <c r="D44" s="42" t="s">
        <v>13</v>
      </c>
      <c r="E44" s="78">
        <v>13</v>
      </c>
      <c r="F44" s="45"/>
      <c r="G44" s="45"/>
      <c r="H44" s="45">
        <f t="shared" si="1"/>
        <v>0</v>
      </c>
      <c r="I44" s="48">
        <v>21</v>
      </c>
    </row>
    <row r="45" spans="1:9" ht="33" customHeight="1">
      <c r="A45" s="47" t="s">
        <v>35</v>
      </c>
      <c r="B45" s="42"/>
      <c r="C45" s="64" t="s">
        <v>50</v>
      </c>
      <c r="D45" s="42" t="s">
        <v>13</v>
      </c>
      <c r="E45" s="44">
        <v>5</v>
      </c>
      <c r="F45" s="45"/>
      <c r="G45" s="45"/>
      <c r="H45" s="45">
        <f t="shared" si="1"/>
        <v>0</v>
      </c>
      <c r="I45" s="48">
        <v>21</v>
      </c>
    </row>
    <row r="46" spans="1:9" ht="30" customHeight="1">
      <c r="A46" s="47" t="s">
        <v>35</v>
      </c>
      <c r="B46" s="42"/>
      <c r="C46" s="64" t="s">
        <v>51</v>
      </c>
      <c r="D46" s="42" t="s">
        <v>13</v>
      </c>
      <c r="E46" s="44">
        <v>5</v>
      </c>
      <c r="F46" s="45"/>
      <c r="G46" s="45"/>
      <c r="H46" s="45">
        <f t="shared" si="1"/>
        <v>0</v>
      </c>
      <c r="I46" s="48">
        <v>21</v>
      </c>
    </row>
    <row r="47" spans="1:9" ht="20.25" customHeight="1">
      <c r="A47" s="47" t="s">
        <v>35</v>
      </c>
      <c r="B47" s="42"/>
      <c r="C47" s="64" t="s">
        <v>52</v>
      </c>
      <c r="D47" s="42" t="s">
        <v>13</v>
      </c>
      <c r="E47" s="44">
        <v>18</v>
      </c>
      <c r="F47" s="45"/>
      <c r="G47" s="45"/>
      <c r="H47" s="45">
        <f t="shared" si="1"/>
        <v>0</v>
      </c>
      <c r="I47" s="48">
        <v>21</v>
      </c>
    </row>
    <row r="48" spans="1:9" ht="27.75" customHeight="1">
      <c r="A48" s="47" t="s">
        <v>35</v>
      </c>
      <c r="B48" s="42"/>
      <c r="C48" s="64" t="s">
        <v>73</v>
      </c>
      <c r="D48" s="42" t="s">
        <v>13</v>
      </c>
      <c r="E48" s="44">
        <v>3</v>
      </c>
      <c r="F48" s="45"/>
      <c r="G48" s="45"/>
      <c r="H48" s="45">
        <f t="shared" si="1"/>
        <v>0</v>
      </c>
      <c r="I48" s="48">
        <v>21</v>
      </c>
    </row>
    <row r="49" spans="1:9" ht="18" customHeight="1">
      <c r="A49" s="47" t="s">
        <v>35</v>
      </c>
      <c r="B49" s="42"/>
      <c r="C49" s="64" t="s">
        <v>71</v>
      </c>
      <c r="D49" s="42" t="s">
        <v>13</v>
      </c>
      <c r="E49" s="44">
        <v>12</v>
      </c>
      <c r="F49" s="45"/>
      <c r="G49" s="45"/>
      <c r="H49" s="45">
        <f>(F49+G49)*E49</f>
        <v>0</v>
      </c>
      <c r="I49" s="48">
        <v>21</v>
      </c>
    </row>
    <row r="50" spans="1:9" ht="17.25" customHeight="1">
      <c r="A50" s="47" t="s">
        <v>35</v>
      </c>
      <c r="B50" s="42"/>
      <c r="C50" s="64" t="s">
        <v>72</v>
      </c>
      <c r="D50" s="42" t="s">
        <v>13</v>
      </c>
      <c r="E50" s="44">
        <v>2</v>
      </c>
      <c r="F50" s="45"/>
      <c r="G50" s="45"/>
      <c r="H50" s="45">
        <f>(F50+G50)*E50</f>
        <v>0</v>
      </c>
      <c r="I50" s="48">
        <v>21</v>
      </c>
    </row>
    <row r="51" spans="1:9" ht="17.25" customHeight="1" thickBot="1">
      <c r="A51" s="49" t="s">
        <v>35</v>
      </c>
      <c r="B51" s="50"/>
      <c r="C51" s="76" t="s">
        <v>74</v>
      </c>
      <c r="D51" s="50" t="s">
        <v>13</v>
      </c>
      <c r="E51" s="52">
        <v>6</v>
      </c>
      <c r="F51" s="53"/>
      <c r="G51" s="53"/>
      <c r="H51" s="53">
        <f>(F51+G51)*E51</f>
        <v>0</v>
      </c>
      <c r="I51" s="54">
        <v>21</v>
      </c>
    </row>
    <row r="52" spans="1:9" ht="12.75">
      <c r="A52" s="35"/>
      <c r="B52" s="36" t="s">
        <v>15</v>
      </c>
      <c r="C52" s="36"/>
      <c r="D52" s="36"/>
      <c r="E52" s="37"/>
      <c r="F52" s="38"/>
      <c r="G52" s="38"/>
      <c r="H52" s="38">
        <f>SUBTOTAL(9,H30:H51)</f>
        <v>0</v>
      </c>
      <c r="I52" s="39"/>
    </row>
    <row r="53" spans="1:9" ht="12.75">
      <c r="A53" s="35"/>
      <c r="B53" s="36"/>
      <c r="C53" s="36"/>
      <c r="D53" s="36"/>
      <c r="E53" s="37"/>
      <c r="F53" s="38"/>
      <c r="G53" s="38"/>
      <c r="H53" s="38"/>
      <c r="I53" s="39"/>
    </row>
    <row r="54" spans="1:9" ht="13.5" thickBot="1">
      <c r="A54" s="35"/>
      <c r="B54" s="36"/>
      <c r="C54" s="36"/>
      <c r="D54" s="36"/>
      <c r="E54" s="37"/>
      <c r="F54" s="38"/>
      <c r="G54" s="38"/>
      <c r="H54" s="38"/>
      <c r="I54" s="39"/>
    </row>
    <row r="55" spans="1:9" ht="13.5" thickBot="1">
      <c r="A55" s="66"/>
      <c r="B55" s="67" t="s">
        <v>78</v>
      </c>
      <c r="C55" s="68"/>
      <c r="D55" s="68"/>
      <c r="E55" s="68"/>
      <c r="F55" s="68"/>
      <c r="G55" s="68"/>
      <c r="H55" s="68"/>
      <c r="I55" s="69"/>
    </row>
    <row r="56" spans="1:9" ht="38.25">
      <c r="A56" s="70"/>
      <c r="B56" s="71"/>
      <c r="C56" s="72" t="s">
        <v>99</v>
      </c>
      <c r="D56" s="71" t="s">
        <v>13</v>
      </c>
      <c r="E56" s="73">
        <v>1</v>
      </c>
      <c r="F56" s="74"/>
      <c r="G56" s="74"/>
      <c r="H56" s="74">
        <f>(F56+G56)*E56</f>
        <v>0</v>
      </c>
      <c r="I56" s="75">
        <v>21</v>
      </c>
    </row>
    <row r="57" spans="1:9" ht="38.25">
      <c r="A57" s="47"/>
      <c r="B57" s="42"/>
      <c r="C57" s="43" t="s">
        <v>53</v>
      </c>
      <c r="D57" s="42" t="s">
        <v>13</v>
      </c>
      <c r="E57" s="44">
        <v>2</v>
      </c>
      <c r="F57" s="45"/>
      <c r="G57" s="45"/>
      <c r="H57" s="45">
        <f>(F57+G57)*E57</f>
        <v>0</v>
      </c>
      <c r="I57" s="48">
        <v>21</v>
      </c>
    </row>
    <row r="58" spans="1:9" ht="38.25">
      <c r="A58" s="47"/>
      <c r="B58" s="42"/>
      <c r="C58" s="43" t="s">
        <v>75</v>
      </c>
      <c r="D58" s="42" t="s">
        <v>13</v>
      </c>
      <c r="E58" s="44">
        <v>1</v>
      </c>
      <c r="F58" s="45"/>
      <c r="G58" s="45"/>
      <c r="H58" s="45">
        <f>(F58+G58)*E58</f>
        <v>0</v>
      </c>
      <c r="I58" s="48">
        <v>21</v>
      </c>
    </row>
    <row r="59" spans="1:9" ht="38.25">
      <c r="A59" s="47"/>
      <c r="B59" s="42"/>
      <c r="C59" s="43" t="s">
        <v>76</v>
      </c>
      <c r="D59" s="42" t="s">
        <v>13</v>
      </c>
      <c r="E59" s="78">
        <v>9</v>
      </c>
      <c r="F59" s="45"/>
      <c r="G59" s="45"/>
      <c r="H59" s="45">
        <f>(F59+G59)*E59</f>
        <v>0</v>
      </c>
      <c r="I59" s="48">
        <v>21</v>
      </c>
    </row>
    <row r="60" spans="1:9" ht="27.75" customHeight="1">
      <c r="A60" s="47"/>
      <c r="B60" s="42"/>
      <c r="C60" s="43" t="s">
        <v>98</v>
      </c>
      <c r="D60" s="42" t="s">
        <v>13</v>
      </c>
      <c r="E60" s="78">
        <v>5</v>
      </c>
      <c r="F60" s="45"/>
      <c r="G60" s="45"/>
      <c r="H60" s="45">
        <f>(F60+G60)*E60</f>
        <v>0</v>
      </c>
      <c r="I60" s="48">
        <v>21</v>
      </c>
    </row>
    <row r="61" spans="1:9" ht="45" customHeight="1" thickBot="1">
      <c r="A61" s="49"/>
      <c r="B61" s="50"/>
      <c r="C61" s="76" t="s">
        <v>77</v>
      </c>
      <c r="D61" s="50" t="s">
        <v>45</v>
      </c>
      <c r="E61" s="52">
        <v>150</v>
      </c>
      <c r="F61" s="53"/>
      <c r="G61" s="53"/>
      <c r="H61" s="53">
        <f>(F61+G61)*E61</f>
        <v>0</v>
      </c>
      <c r="I61" s="54">
        <v>21</v>
      </c>
    </row>
    <row r="62" spans="1:9" ht="12.75">
      <c r="A62" s="35"/>
      <c r="B62" s="36" t="s">
        <v>106</v>
      </c>
      <c r="C62" s="36"/>
      <c r="D62" s="36"/>
      <c r="E62" s="37"/>
      <c r="F62" s="38"/>
      <c r="G62" s="38"/>
      <c r="H62" s="38">
        <f>SUBTOTAL(9,H56:H61)</f>
        <v>0</v>
      </c>
      <c r="I62" s="39"/>
    </row>
    <row r="63" spans="1:9" ht="45" customHeight="1" thickBot="1">
      <c r="A63" s="31"/>
      <c r="B63" s="31"/>
      <c r="C63" s="63"/>
      <c r="D63" s="31"/>
      <c r="E63" s="33"/>
      <c r="F63" s="34"/>
      <c r="G63" s="34"/>
      <c r="H63" s="34"/>
      <c r="I63" s="40"/>
    </row>
    <row r="64" spans="1:9" ht="13.5" thickBot="1">
      <c r="A64" s="57" t="s">
        <v>16</v>
      </c>
      <c r="B64" s="58"/>
      <c r="C64" s="58"/>
      <c r="D64" s="58"/>
      <c r="E64" s="58"/>
      <c r="F64" s="58"/>
      <c r="G64" s="58"/>
      <c r="H64" s="58"/>
      <c r="I64" s="59"/>
    </row>
    <row r="65" spans="1:9" ht="12.75">
      <c r="A65" s="70" t="s">
        <v>17</v>
      </c>
      <c r="B65" s="71" t="s">
        <v>30</v>
      </c>
      <c r="C65" s="79" t="s">
        <v>29</v>
      </c>
      <c r="D65" s="71" t="s">
        <v>19</v>
      </c>
      <c r="E65" s="73">
        <v>6</v>
      </c>
      <c r="F65" s="74"/>
      <c r="G65" s="74"/>
      <c r="H65" s="74">
        <f aca="true" t="shared" si="2" ref="H65:H70">(F65+G65)*E65</f>
        <v>0</v>
      </c>
      <c r="I65" s="75">
        <v>21</v>
      </c>
    </row>
    <row r="66" spans="1:9" ht="12.75">
      <c r="A66" s="47" t="s">
        <v>17</v>
      </c>
      <c r="B66" s="42" t="s">
        <v>18</v>
      </c>
      <c r="C66" s="64" t="s">
        <v>21</v>
      </c>
      <c r="D66" s="42" t="s">
        <v>19</v>
      </c>
      <c r="E66" s="44">
        <v>2</v>
      </c>
      <c r="F66" s="45"/>
      <c r="G66" s="45"/>
      <c r="H66" s="45">
        <f t="shared" si="2"/>
        <v>0</v>
      </c>
      <c r="I66" s="48">
        <v>21</v>
      </c>
    </row>
    <row r="67" spans="1:9" ht="12.75">
      <c r="A67" s="47" t="s">
        <v>17</v>
      </c>
      <c r="B67" s="42" t="s">
        <v>20</v>
      </c>
      <c r="C67" s="64" t="s">
        <v>23</v>
      </c>
      <c r="D67" s="42" t="s">
        <v>19</v>
      </c>
      <c r="E67" s="44">
        <v>2</v>
      </c>
      <c r="F67" s="45"/>
      <c r="G67" s="45"/>
      <c r="H67" s="45">
        <f t="shared" si="2"/>
        <v>0</v>
      </c>
      <c r="I67" s="48">
        <v>21</v>
      </c>
    </row>
    <row r="68" spans="1:9" ht="12.75">
      <c r="A68" s="47" t="s">
        <v>17</v>
      </c>
      <c r="B68" s="42" t="s">
        <v>22</v>
      </c>
      <c r="C68" s="64" t="s">
        <v>25</v>
      </c>
      <c r="D68" s="42" t="s">
        <v>19</v>
      </c>
      <c r="E68" s="44">
        <v>4</v>
      </c>
      <c r="F68" s="45"/>
      <c r="G68" s="45"/>
      <c r="H68" s="45">
        <f t="shared" si="2"/>
        <v>0</v>
      </c>
      <c r="I68" s="48">
        <v>21</v>
      </c>
    </row>
    <row r="69" spans="1:9" ht="12.75">
      <c r="A69" s="47" t="s">
        <v>17</v>
      </c>
      <c r="B69" s="42" t="s">
        <v>24</v>
      </c>
      <c r="C69" s="43" t="s">
        <v>40</v>
      </c>
      <c r="D69" s="42" t="s">
        <v>19</v>
      </c>
      <c r="E69" s="44">
        <v>12</v>
      </c>
      <c r="F69" s="45"/>
      <c r="G69" s="45"/>
      <c r="H69" s="45">
        <f t="shared" si="2"/>
        <v>0</v>
      </c>
      <c r="I69" s="48">
        <v>21</v>
      </c>
    </row>
    <row r="70" spans="1:9" ht="13.5" thickBot="1">
      <c r="A70" s="49" t="s">
        <v>17</v>
      </c>
      <c r="B70" s="50" t="s">
        <v>41</v>
      </c>
      <c r="C70" s="76" t="s">
        <v>26</v>
      </c>
      <c r="D70" s="50" t="s">
        <v>19</v>
      </c>
      <c r="E70" s="52">
        <v>24</v>
      </c>
      <c r="F70" s="53"/>
      <c r="G70" s="53"/>
      <c r="H70" s="53">
        <f t="shared" si="2"/>
        <v>0</v>
      </c>
      <c r="I70" s="54">
        <v>21</v>
      </c>
    </row>
    <row r="71" spans="1:9" ht="12.75">
      <c r="A71" s="35"/>
      <c r="B71" s="36" t="s">
        <v>27</v>
      </c>
      <c r="C71" s="36"/>
      <c r="D71" s="36"/>
      <c r="E71" s="37"/>
      <c r="F71" s="38"/>
      <c r="G71" s="38"/>
      <c r="H71" s="38">
        <f>SUBTOTAL(9,H65:H70)</f>
        <v>0</v>
      </c>
      <c r="I71" s="39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t="s">
        <v>31</v>
      </c>
      <c r="F74" s="17"/>
      <c r="H74" s="15">
        <f>SUBTOTAL(9,H6:H73)</f>
        <v>0</v>
      </c>
      <c r="I74" s="1"/>
    </row>
    <row r="75" spans="1:9" ht="12.75">
      <c r="A75" s="1"/>
      <c r="B75" s="1"/>
      <c r="C75" s="1"/>
      <c r="D75" s="1" t="s">
        <v>32</v>
      </c>
      <c r="G75" s="16"/>
      <c r="H75" s="16">
        <f>H74*0.21</f>
        <v>0</v>
      </c>
      <c r="I75" s="1"/>
    </row>
    <row r="76" spans="1:9" ht="12.75">
      <c r="A76" s="1"/>
      <c r="B76" s="1"/>
      <c r="C76" s="1"/>
      <c r="D76" s="1" t="s">
        <v>33</v>
      </c>
      <c r="E76" s="1"/>
      <c r="F76" s="1"/>
      <c r="G76" s="1"/>
      <c r="H76" s="18">
        <f>H75+H74</f>
        <v>0</v>
      </c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</sheetData>
  <sheetProtection/>
  <mergeCells count="8">
    <mergeCell ref="A1:I1"/>
    <mergeCell ref="A4:I4"/>
    <mergeCell ref="A64:I64"/>
    <mergeCell ref="B12:I12"/>
    <mergeCell ref="B29:I29"/>
    <mergeCell ref="B55:I55"/>
    <mergeCell ref="B5:I5"/>
    <mergeCell ref="B21:I21"/>
  </mergeCells>
  <printOptions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landscape" paperSize="9" r:id="rId1"/>
  <headerFooter alignWithMargins="0">
    <oddHeader>&amp;CJiřetín pod Bukovou - BD
</oddHeader>
    <oddFooter>&amp;LRozpočet&amp;CD.1.4a - Vytápění
&amp;RStránka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I11" sqref="I11"/>
    </sheetView>
  </sheetViews>
  <sheetFormatPr defaultColWidth="9.00390625" defaultRowHeight="12.75"/>
  <sheetData>
    <row r="1" spans="1:7" ht="12.75">
      <c r="A1" s="23"/>
      <c r="B1" s="24" t="s">
        <v>86</v>
      </c>
      <c r="C1" s="24"/>
      <c r="D1" s="24"/>
      <c r="E1" s="24"/>
      <c r="F1" s="24"/>
      <c r="G1" s="25"/>
    </row>
    <row r="2" spans="1:7" ht="12.75">
      <c r="A2" s="26"/>
      <c r="B2" s="19"/>
      <c r="C2" s="19"/>
      <c r="D2" s="19"/>
      <c r="E2" s="19"/>
      <c r="F2" s="19"/>
      <c r="G2" s="27"/>
    </row>
    <row r="3" spans="1:7" ht="12.75">
      <c r="A3" s="26"/>
      <c r="B3" s="19" t="s">
        <v>80</v>
      </c>
      <c r="C3" s="19" t="s">
        <v>81</v>
      </c>
      <c r="D3" s="19" t="s">
        <v>82</v>
      </c>
      <c r="E3" s="19" t="s">
        <v>83</v>
      </c>
      <c r="F3" s="19" t="s">
        <v>84</v>
      </c>
      <c r="G3" s="27" t="s">
        <v>88</v>
      </c>
    </row>
    <row r="4" spans="1:7" ht="12.75">
      <c r="A4" s="26"/>
      <c r="B4" s="19">
        <f>1.5*2</f>
        <v>3</v>
      </c>
      <c r="C4" s="19">
        <f>6*2</f>
        <v>12</v>
      </c>
      <c r="D4" s="19">
        <f>2.5*2</f>
        <v>5</v>
      </c>
      <c r="E4" s="19">
        <f>4*2</f>
        <v>8</v>
      </c>
      <c r="F4" s="19">
        <f>3*2</f>
        <v>6</v>
      </c>
      <c r="G4" s="27">
        <v>6</v>
      </c>
    </row>
    <row r="5" spans="1:7" ht="12.75">
      <c r="A5" s="26"/>
      <c r="B5" s="19">
        <f>2.5*2</f>
        <v>5</v>
      </c>
      <c r="C5" s="19">
        <f>2.5*2</f>
        <v>5</v>
      </c>
      <c r="D5" s="19">
        <f>6.2*2</f>
        <v>12.4</v>
      </c>
      <c r="E5" s="19">
        <f>8.2*2</f>
        <v>16.4</v>
      </c>
      <c r="F5" s="19">
        <f>3*2</f>
        <v>6</v>
      </c>
      <c r="G5" s="27"/>
    </row>
    <row r="6" spans="1:7" ht="12.75">
      <c r="A6" s="26"/>
      <c r="B6" s="19">
        <f>1.5*2</f>
        <v>3</v>
      </c>
      <c r="C6" s="19">
        <f>4.5*2</f>
        <v>9</v>
      </c>
      <c r="D6" s="19">
        <f>2*2</f>
        <v>4</v>
      </c>
      <c r="E6" s="19">
        <v>2</v>
      </c>
      <c r="F6" s="19"/>
      <c r="G6" s="27"/>
    </row>
    <row r="7" spans="1:7" ht="12.75">
      <c r="A7" s="26"/>
      <c r="B7" s="19">
        <f>2.5*2</f>
        <v>5</v>
      </c>
      <c r="C7" s="19">
        <f>2*2</f>
        <v>4</v>
      </c>
      <c r="D7" s="19">
        <f>3*2</f>
        <v>6</v>
      </c>
      <c r="E7" s="19"/>
      <c r="F7" s="19"/>
      <c r="G7" s="27"/>
    </row>
    <row r="8" spans="1:7" ht="12.75">
      <c r="A8" s="26"/>
      <c r="B8" s="19">
        <v>4</v>
      </c>
      <c r="C8" s="19">
        <f>3.5*2</f>
        <v>7</v>
      </c>
      <c r="D8" s="19">
        <f>6*2</f>
        <v>12</v>
      </c>
      <c r="E8" s="19"/>
      <c r="F8" s="19"/>
      <c r="G8" s="27"/>
    </row>
    <row r="9" spans="1:7" ht="12.75">
      <c r="A9" s="26"/>
      <c r="B9" s="19">
        <v>4</v>
      </c>
      <c r="C9" s="19">
        <f>2.5*2</f>
        <v>5</v>
      </c>
      <c r="D9" s="19"/>
      <c r="E9" s="19"/>
      <c r="F9" s="19"/>
      <c r="G9" s="27"/>
    </row>
    <row r="10" spans="1:7" ht="12.75">
      <c r="A10" s="26"/>
      <c r="B10" s="19">
        <f>3*2</f>
        <v>6</v>
      </c>
      <c r="C10" s="19">
        <f>2*2</f>
        <v>4</v>
      </c>
      <c r="D10" s="19"/>
      <c r="E10" s="19"/>
      <c r="F10" s="19"/>
      <c r="G10" s="27"/>
    </row>
    <row r="11" spans="1:7" ht="12.75">
      <c r="A11" s="26"/>
      <c r="B11" s="19">
        <f>5*2</f>
        <v>10</v>
      </c>
      <c r="C11" s="19"/>
      <c r="D11" s="19"/>
      <c r="E11" s="19"/>
      <c r="F11" s="19"/>
      <c r="G11" s="27"/>
    </row>
    <row r="12" spans="1:7" ht="12.75">
      <c r="A12" s="26"/>
      <c r="B12" s="19">
        <f>5*2</f>
        <v>10</v>
      </c>
      <c r="C12" s="19"/>
      <c r="D12" s="19"/>
      <c r="E12" s="19"/>
      <c r="F12" s="19"/>
      <c r="G12" s="27"/>
    </row>
    <row r="13" spans="1:7" ht="12.75">
      <c r="A13" s="26"/>
      <c r="B13" s="19"/>
      <c r="C13" s="19"/>
      <c r="D13" s="19"/>
      <c r="E13" s="19"/>
      <c r="F13" s="19"/>
      <c r="G13" s="27"/>
    </row>
    <row r="14" spans="1:7" ht="12.75">
      <c r="A14" s="26"/>
      <c r="B14" s="19"/>
      <c r="C14" s="19"/>
      <c r="D14" s="19"/>
      <c r="E14" s="19"/>
      <c r="F14" s="19"/>
      <c r="G14" s="27"/>
    </row>
    <row r="15" spans="1:7" ht="12.75">
      <c r="A15" s="26"/>
      <c r="B15" s="19"/>
      <c r="C15" s="19"/>
      <c r="D15" s="19"/>
      <c r="E15" s="19"/>
      <c r="F15" s="19"/>
      <c r="G15" s="27"/>
    </row>
    <row r="16" spans="1:7" ht="13.5" thickBot="1">
      <c r="A16" s="28" t="s">
        <v>85</v>
      </c>
      <c r="B16" s="29">
        <f aca="true" t="shared" si="0" ref="B16:G16">SUM(B4:B15)</f>
        <v>50</v>
      </c>
      <c r="C16" s="29">
        <f t="shared" si="0"/>
        <v>46</v>
      </c>
      <c r="D16" s="29">
        <f t="shared" si="0"/>
        <v>39.4</v>
      </c>
      <c r="E16" s="29">
        <f t="shared" si="0"/>
        <v>26.4</v>
      </c>
      <c r="F16" s="29">
        <f t="shared" si="0"/>
        <v>12</v>
      </c>
      <c r="G16" s="30">
        <f t="shared" si="0"/>
        <v>6</v>
      </c>
    </row>
    <row r="18" ht="13.5" thickBot="1"/>
    <row r="19" spans="1:7" ht="12.75">
      <c r="A19" s="23"/>
      <c r="B19" s="24" t="s">
        <v>87</v>
      </c>
      <c r="C19" s="24"/>
      <c r="D19" s="24"/>
      <c r="E19" s="24"/>
      <c r="F19" s="24"/>
      <c r="G19" s="25"/>
    </row>
    <row r="20" spans="1:7" ht="12.75">
      <c r="A20" s="26"/>
      <c r="B20" s="19"/>
      <c r="C20" s="19"/>
      <c r="D20" s="19"/>
      <c r="E20" s="19"/>
      <c r="F20" s="19"/>
      <c r="G20" s="27"/>
    </row>
    <row r="21" spans="1:7" ht="12.75">
      <c r="A21" s="26"/>
      <c r="B21" s="19" t="s">
        <v>80</v>
      </c>
      <c r="C21" s="19" t="s">
        <v>81</v>
      </c>
      <c r="D21" s="19" t="s">
        <v>82</v>
      </c>
      <c r="E21" s="19" t="s">
        <v>83</v>
      </c>
      <c r="F21" s="19" t="s">
        <v>84</v>
      </c>
      <c r="G21" s="27"/>
    </row>
    <row r="22" spans="1:7" ht="12.75">
      <c r="A22" s="26"/>
      <c r="B22" s="19"/>
      <c r="C22" s="19"/>
      <c r="D22" s="19"/>
      <c r="E22" s="19">
        <f>3.5*2+1*2+1.5*2+1.5*2</f>
        <v>15</v>
      </c>
      <c r="F22" s="19"/>
      <c r="G22" s="27"/>
    </row>
    <row r="23" spans="1:7" ht="12.75">
      <c r="A23" s="26"/>
      <c r="B23" s="19"/>
      <c r="C23" s="19"/>
      <c r="D23" s="19"/>
      <c r="E23" s="19">
        <f>1*2+2*2+1.5*2</f>
        <v>9</v>
      </c>
      <c r="F23" s="19"/>
      <c r="G23" s="27"/>
    </row>
    <row r="24" spans="1:7" ht="12.75">
      <c r="A24" s="26"/>
      <c r="B24" s="19"/>
      <c r="C24" s="19"/>
      <c r="D24" s="19"/>
      <c r="E24" s="19">
        <f>3.5*2+1*2+1.5*2+1*2+1.5*2</f>
        <v>17</v>
      </c>
      <c r="F24" s="19"/>
      <c r="G24" s="27"/>
    </row>
    <row r="25" spans="1:7" ht="12.75">
      <c r="A25" s="26"/>
      <c r="B25" s="19"/>
      <c r="C25" s="19"/>
      <c r="D25" s="19"/>
      <c r="E25" s="19">
        <f>1.5*2+1*2+2*2+4*2+1*2</f>
        <v>19</v>
      </c>
      <c r="F25" s="19"/>
      <c r="G25" s="27"/>
    </row>
    <row r="26" spans="1:7" ht="12.75">
      <c r="A26" s="26"/>
      <c r="B26" s="19"/>
      <c r="C26" s="19"/>
      <c r="D26" s="19"/>
      <c r="E26" s="19"/>
      <c r="F26" s="19"/>
      <c r="G26" s="27"/>
    </row>
    <row r="27" spans="1:7" ht="12.75">
      <c r="A27" s="26"/>
      <c r="B27" s="19"/>
      <c r="C27" s="19"/>
      <c r="D27" s="19"/>
      <c r="E27" s="19"/>
      <c r="F27" s="19"/>
      <c r="G27" s="27"/>
    </row>
    <row r="28" spans="1:7" ht="12.75">
      <c r="A28" s="26"/>
      <c r="B28" s="19"/>
      <c r="C28" s="19"/>
      <c r="D28" s="19"/>
      <c r="E28" s="19"/>
      <c r="F28" s="19"/>
      <c r="G28" s="27"/>
    </row>
    <row r="29" spans="1:7" ht="13.5" thickBot="1">
      <c r="A29" s="28" t="s">
        <v>85</v>
      </c>
      <c r="B29" s="29">
        <f aca="true" t="shared" si="1" ref="B29:G29">SUM(B22:B28)</f>
        <v>0</v>
      </c>
      <c r="C29" s="29">
        <f t="shared" si="1"/>
        <v>0</v>
      </c>
      <c r="D29" s="29">
        <f t="shared" si="1"/>
        <v>0</v>
      </c>
      <c r="E29" s="29">
        <f t="shared" si="1"/>
        <v>60</v>
      </c>
      <c r="F29" s="29">
        <f t="shared" si="1"/>
        <v>0</v>
      </c>
      <c r="G29" s="30">
        <f t="shared" si="1"/>
        <v>0</v>
      </c>
    </row>
    <row r="31" ht="13.5" thickBot="1"/>
    <row r="32" spans="1:7" ht="13.5" thickBot="1">
      <c r="A32" s="20" t="s">
        <v>85</v>
      </c>
      <c r="B32" s="21">
        <f aca="true" t="shared" si="2" ref="B32:G32">B16+B29</f>
        <v>50</v>
      </c>
      <c r="C32" s="21">
        <f t="shared" si="2"/>
        <v>46</v>
      </c>
      <c r="D32" s="21">
        <f t="shared" si="2"/>
        <v>39.4</v>
      </c>
      <c r="E32" s="21">
        <f t="shared" si="2"/>
        <v>86.4</v>
      </c>
      <c r="F32" s="21">
        <f t="shared" si="2"/>
        <v>12</v>
      </c>
      <c r="G32" s="22">
        <f t="shared" si="2"/>
        <v>6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Fontan</dc:creator>
  <cp:keywords/>
  <dc:description/>
  <cp:lastModifiedBy>pepik</cp:lastModifiedBy>
  <cp:lastPrinted>2021-04-07T05:03:18Z</cp:lastPrinted>
  <dcterms:created xsi:type="dcterms:W3CDTF">2001-11-23T16:23:28Z</dcterms:created>
  <dcterms:modified xsi:type="dcterms:W3CDTF">2021-04-07T20:13:18Z</dcterms:modified>
  <cp:category/>
  <cp:version/>
  <cp:contentType/>
  <cp:contentStatus/>
</cp:coreProperties>
</file>