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C4\Desktop\"/>
    </mc:Choice>
  </mc:AlternateContent>
  <xr:revisionPtr revIDLastSave="0" documentId="13_ncr:1_{8143318E-35EB-4FDD-82FA-CA2EE33863D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Rekapitulace stavby" sheetId="1" state="veryHidden" r:id="rId1"/>
    <sheet name="02 - Fasáda" sheetId="2" r:id="rId2"/>
  </sheets>
  <definedNames>
    <definedName name="_xlnm._FilterDatabase" localSheetId="1" hidden="1">'02 - Fasáda'!$C$122:$K$154</definedName>
    <definedName name="_xlnm.Print_Titles" localSheetId="1">'02 - Fasáda'!$122:$122</definedName>
    <definedName name="_xlnm.Print_Titles" localSheetId="0">'Rekapitulace stavby'!$92:$92</definedName>
    <definedName name="_xlnm.Print_Area" localSheetId="1">'02 - Fasáda'!$C$82:$J$104,'02 - Fasáda'!$C$110:$J$154</definedName>
    <definedName name="_xlnm.Print_Area" localSheetId="0">'Rekapitulace stavby'!$D$4:$AO$76,'Rekapitulace stavby'!$C$82:$AQ$96</definedName>
  </definedNames>
  <calcPr calcId="191029"/>
</workbook>
</file>

<file path=xl/calcChain.xml><?xml version="1.0" encoding="utf-8"?>
<calcChain xmlns="http://schemas.openxmlformats.org/spreadsheetml/2006/main">
  <c r="E113" i="2" l="1"/>
  <c r="E87" i="2"/>
  <c r="BK123" i="2"/>
  <c r="J123" i="2"/>
  <c r="T123" i="2"/>
  <c r="R123" i="2"/>
  <c r="P123" i="2"/>
  <c r="J96" i="2"/>
  <c r="J37" i="2"/>
  <c r="J36" i="2"/>
  <c r="AY95" i="1" s="1"/>
  <c r="J35" i="2"/>
  <c r="AX95" i="1" s="1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49" i="2"/>
  <c r="BH149" i="2"/>
  <c r="BG149" i="2"/>
  <c r="BE149" i="2"/>
  <c r="T149" i="2"/>
  <c r="T148" i="2" s="1"/>
  <c r="R149" i="2"/>
  <c r="R148" i="2"/>
  <c r="P149" i="2"/>
  <c r="P148" i="2" s="1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T139" i="2"/>
  <c r="R140" i="2"/>
  <c r="R139" i="2" s="1"/>
  <c r="P140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7" i="2"/>
  <c r="BH127" i="2"/>
  <c r="BG127" i="2"/>
  <c r="BE127" i="2"/>
  <c r="T127" i="2"/>
  <c r="R127" i="2"/>
  <c r="P127" i="2"/>
  <c r="BI126" i="2"/>
  <c r="BH126" i="2"/>
  <c r="BG126" i="2"/>
  <c r="BE126" i="2"/>
  <c r="T126" i="2"/>
  <c r="R126" i="2"/>
  <c r="P126" i="2"/>
  <c r="F117" i="2"/>
  <c r="E115" i="2"/>
  <c r="F89" i="2"/>
  <c r="J21" i="2"/>
  <c r="E21" i="2"/>
  <c r="J20" i="2"/>
  <c r="J18" i="2"/>
  <c r="E18" i="2"/>
  <c r="J17" i="2"/>
  <c r="J12" i="2"/>
  <c r="J89" i="2" s="1"/>
  <c r="L90" i="1"/>
  <c r="AM90" i="1"/>
  <c r="AM89" i="1"/>
  <c r="L89" i="1"/>
  <c r="AM87" i="1"/>
  <c r="L87" i="1"/>
  <c r="L85" i="1"/>
  <c r="L84" i="1"/>
  <c r="J154" i="2"/>
  <c r="J147" i="2"/>
  <c r="J143" i="2"/>
  <c r="J153" i="2"/>
  <c r="BK140" i="2"/>
  <c r="BK131" i="2"/>
  <c r="AS94" i="1"/>
  <c r="J140" i="2"/>
  <c r="BK130" i="2"/>
  <c r="J133" i="2"/>
  <c r="BK127" i="2"/>
  <c r="BK149" i="2"/>
  <c r="J138" i="2"/>
  <c r="J129" i="2"/>
  <c r="BK154" i="2"/>
  <c r="BK143" i="2"/>
  <c r="BK133" i="2"/>
  <c r="J126" i="2"/>
  <c r="J144" i="2"/>
  <c r="J131" i="2"/>
  <c r="BK126" i="2"/>
  <c r="BK129" i="2"/>
  <c r="BK153" i="2"/>
  <c r="J145" i="2"/>
  <c r="J137" i="2"/>
  <c r="J152" i="2"/>
  <c r="BK128" i="2"/>
  <c r="BK147" i="2"/>
  <c r="BK137" i="2"/>
  <c r="J134" i="2"/>
  <c r="BK134" i="2"/>
  <c r="BK152" i="2"/>
  <c r="BK144" i="2"/>
  <c r="BK135" i="2"/>
  <c r="J149" i="2"/>
  <c r="BK138" i="2"/>
  <c r="J127" i="2"/>
  <c r="BK145" i="2"/>
  <c r="J135" i="2"/>
  <c r="J128" i="2"/>
  <c r="J130" i="2"/>
  <c r="R125" i="2" l="1"/>
  <c r="BK142" i="2"/>
  <c r="J142" i="2"/>
  <c r="J100" i="2"/>
  <c r="R151" i="2"/>
  <c r="R150" i="2" s="1"/>
  <c r="P125" i="2"/>
  <c r="T142" i="2"/>
  <c r="T151" i="2"/>
  <c r="T150" i="2" s="1"/>
  <c r="BK125" i="2"/>
  <c r="J125" i="2"/>
  <c r="J98" i="2" s="1"/>
  <c r="R142" i="2"/>
  <c r="BK151" i="2"/>
  <c r="J151" i="2"/>
  <c r="J103" i="2" s="1"/>
  <c r="T125" i="2"/>
  <c r="P142" i="2"/>
  <c r="P151" i="2"/>
  <c r="P150" i="2"/>
  <c r="BK148" i="2"/>
  <c r="J148" i="2"/>
  <c r="J101" i="2" s="1"/>
  <c r="BK139" i="2"/>
  <c r="J139" i="2"/>
  <c r="J99" i="2"/>
  <c r="BF129" i="2"/>
  <c r="J117" i="2"/>
  <c r="BF130" i="2"/>
  <c r="BF137" i="2"/>
  <c r="BF126" i="2"/>
  <c r="BF127" i="2"/>
  <c r="BF131" i="2"/>
  <c r="BF134" i="2"/>
  <c r="BF138" i="2"/>
  <c r="BF147" i="2"/>
  <c r="BF149" i="2"/>
  <c r="BF152" i="2"/>
  <c r="BF153" i="2"/>
  <c r="E85" i="2"/>
  <c r="BF128" i="2"/>
  <c r="BF133" i="2"/>
  <c r="BF135" i="2"/>
  <c r="BF140" i="2"/>
  <c r="BF143" i="2"/>
  <c r="BF144" i="2"/>
  <c r="BF145" i="2"/>
  <c r="BF154" i="2"/>
  <c r="F35" i="2"/>
  <c r="BB95" i="1"/>
  <c r="BB94" i="1" s="1"/>
  <c r="AX94" i="1" s="1"/>
  <c r="F37" i="2"/>
  <c r="BD95" i="1" s="1"/>
  <c r="BD94" i="1" s="1"/>
  <c r="W33" i="1" s="1"/>
  <c r="J33" i="2"/>
  <c r="AV95" i="1" s="1"/>
  <c r="F33" i="2"/>
  <c r="AZ95" i="1" s="1"/>
  <c r="AZ94" i="1" s="1"/>
  <c r="AV94" i="1" s="1"/>
  <c r="AK29" i="1" s="1"/>
  <c r="F36" i="2"/>
  <c r="BC95" i="1" s="1"/>
  <c r="BC94" i="1" s="1"/>
  <c r="W32" i="1" s="1"/>
  <c r="T124" i="2" l="1"/>
  <c r="P124" i="2"/>
  <c r="AU95" i="1" s="1"/>
  <c r="AU94" i="1" s="1"/>
  <c r="R124" i="2"/>
  <c r="BK124" i="2"/>
  <c r="BK150" i="2"/>
  <c r="J150" i="2" s="1"/>
  <c r="J102" i="2" s="1"/>
  <c r="J34" i="2"/>
  <c r="AW95" i="1" s="1"/>
  <c r="AT95" i="1" s="1"/>
  <c r="AY94" i="1"/>
  <c r="W31" i="1"/>
  <c r="W29" i="1"/>
  <c r="F34" i="2"/>
  <c r="BA95" i="1" s="1"/>
  <c r="BA94" i="1" s="1"/>
  <c r="W30" i="1" s="1"/>
  <c r="J124" i="2" l="1"/>
  <c r="J97" i="2" s="1"/>
  <c r="AW94" i="1"/>
  <c r="AK30" i="1" s="1"/>
  <c r="J30" i="2" l="1"/>
  <c r="AG95" i="1" s="1"/>
  <c r="AG94" i="1" s="1"/>
  <c r="AT94" i="1"/>
  <c r="AN94" i="1" l="1"/>
  <c r="AK26" i="1"/>
  <c r="AK35" i="1" s="1"/>
  <c r="J39" i="2"/>
  <c r="AN95" i="1"/>
</calcChain>
</file>

<file path=xl/sharedStrings.xml><?xml version="1.0" encoding="utf-8"?>
<sst xmlns="http://schemas.openxmlformats.org/spreadsheetml/2006/main" count="619" uniqueCount="219">
  <si>
    <t>Export Komplet</t>
  </si>
  <si>
    <t/>
  </si>
  <si>
    <t>2.0</t>
  </si>
  <si>
    <t>False</t>
  </si>
  <si>
    <t>{230b0708-77f4-42b7-bb3f-c6781b69f406}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</si>
  <si>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</si>
  <si>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</si>
  <si>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</si>
  <si>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</si>
  <si>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</si>
  <si>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</si>
  <si>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</si>
  <si>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</si>
  <si>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</si>
  <si>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</si>
  <si>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</si>
  <si>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</si>
  <si>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Rekonstrukce střechy a fasády</t>
  </si>
  <si>
    <t>KSO:</t>
  </si>
  <si>
    <t>CC-CZ:</t>
  </si>
  <si>
    <t>Místo:</t>
  </si>
  <si>
    <t>Závěrka 11, Praha 6 - Břevnov, 16900</t>
  </si>
  <si>
    <t>Datum:</t>
  </si>
  <si>
    <t>10. 1. 2023</t>
  </si>
  <si>
    <t>Zadavatel:</t>
  </si>
  <si>
    <t>IČ:</t>
  </si>
  <si>
    <t>26485010</t>
  </si>
  <si>
    <t>Společenství vlastníků jednotek v domě Závěrka 11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</si>
  <si>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</si>
  <si>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</si>
  <si>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</si>
  <si>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</si>
  <si>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</si>
  <si>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</si>
  <si>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</si>
  <si>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01487973</t>
  </si>
  <si>
    <t>DEKR-STAV s.r.o.</t>
  </si>
  <si>
    <t>CZ0147973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</si>
  <si>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</si>
  <si>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</si>
  <si>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</si>
  <si>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</si>
  <si>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</si>
  <si>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</si>
  <si>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</si>
  <si>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</si>
  <si>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</si>
  <si>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</si>
  <si>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</si>
  <si>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</si>
  <si>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</si>
  <si>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</si>
  <si>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</si>
  <si>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</si>
  <si>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</si>
  <si>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</si>
  <si>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</si>
  <si>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</si>
  <si>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</si>
  <si>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</si>
  <si>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</si>
  <si>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</si>
  <si>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</si>
  <si>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</si>
  <si>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</si>
  <si>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</si>
  <si>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</si>
  <si>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</si>
  <si>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</si>
  <si>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</si>
  <si>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</si>
  <si>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</si>
  <si>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</si>
  <si>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</si>
  <si>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</si>
  <si>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</si>
  <si>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</si>
  <si>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</si>
  <si>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</si>
  <si>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</si>
  <si>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</si>
  <si>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</si>
  <si>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</si>
  <si>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</si>
  <si>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02</t>
  </si>
  <si>
    <t>Fasáda</t>
  </si>
  <si>
    <t>STA</t>
  </si>
  <si>
    <t>1</t>
  </si>
  <si>
    <t>{95d01f0a-c52a-486e-bbd1-8e91027ec235}</t>
  </si>
  <si>
    <t>KRYCÍ LIST SOUPISU PRACÍ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</si>
  <si>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</si>
  <si>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</si>
  <si>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</si>
  <si>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</si>
  <si>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</si>
  <si>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</si>
  <si>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</si>
  <si>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</si>
  <si>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</si>
  <si>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</si>
  <si>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</si>
  <si>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</si>
  <si>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</si>
  <si>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</si>
  <si>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</si>
  <si>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</si>
  <si>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</si>
  <si>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</si>
  <si>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</si>
  <si>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</si>
  <si>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</si>
  <si>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</si>
  <si>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</si>
  <si>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</si>
  <si>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</si>
  <si>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</si>
  <si>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</si>
  <si>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</si>
  <si>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</si>
  <si>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</si>
  <si>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</si>
  <si>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</si>
  <si>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</t>
  </si>
  <si>
    <t>Zakrytí výplní otvorů a svislých ploch fólií přilepenou lepící páskou</t>
  </si>
  <si>
    <t>m2</t>
  </si>
  <si>
    <t>4</t>
  </si>
  <si>
    <t>2</t>
  </si>
  <si>
    <t>-100235047</t>
  </si>
  <si>
    <t>978015391</t>
  </si>
  <si>
    <t>Otlučení (osekání) vnější vápenné nebo vápenocementové omítky stupně členitosti 1 a 2 v rozsahu přes 80 do 100 %</t>
  </si>
  <si>
    <t>-2100605581</t>
  </si>
  <si>
    <t>3</t>
  </si>
  <si>
    <t>629995101</t>
  </si>
  <si>
    <t>Očištění vnějších ploch tlakovou vodou</t>
  </si>
  <si>
    <t>1975449055</t>
  </si>
  <si>
    <t>622131300</t>
  </si>
  <si>
    <t>Vápenný postřik vnějších stěn nanášený celoplošně strojně</t>
  </si>
  <si>
    <t>1211583090</t>
  </si>
  <si>
    <t>5</t>
  </si>
  <si>
    <t>622311341</t>
  </si>
  <si>
    <t>Vápenná omítka štuková dvouvrstvá vnějších stěn nanášená strojně</t>
  </si>
  <si>
    <t>1659908</t>
  </si>
  <si>
    <t>622311391</t>
  </si>
  <si>
    <t>Příplatek k vápenné omítce vnějších stěn za každých dalších 5 mm tloušťky strojně</t>
  </si>
  <si>
    <t>-221477641</t>
  </si>
  <si>
    <t>VV</t>
  </si>
  <si>
    <t>512*3 'Přepočtené koeficientem množství</t>
  </si>
  <si>
    <t>7</t>
  </si>
  <si>
    <t>622142001</t>
  </si>
  <si>
    <t>Potažení vnějších stěn sklovláknitým pletivem vtlačeným do tenkovrstvé hmoty</t>
  </si>
  <si>
    <t>-1903850808</t>
  </si>
  <si>
    <t>8</t>
  </si>
  <si>
    <t>622143003</t>
  </si>
  <si>
    <t>Montáž omítkových plastových nebo pozinkovaných rohových profilů s tkaninou</t>
  </si>
  <si>
    <t>m</t>
  </si>
  <si>
    <t>575519034</t>
  </si>
  <si>
    <t>9</t>
  </si>
  <si>
    <t>M</t>
  </si>
  <si>
    <t>55343026</t>
  </si>
  <si>
    <t>profil rohový Pz+PVC pro vnější omítky tl 15mm</t>
  </si>
  <si>
    <t>-1711552962</t>
  </si>
  <si>
    <t>168*1,05 'Přepočtené koeficientem množství</t>
  </si>
  <si>
    <t>10</t>
  </si>
  <si>
    <t>622151011.BMT.002</t>
  </si>
  <si>
    <t>Penetrační nátěr Baumit Multi Primer vnějších pastovitých tenkovrstvých omítek stěn</t>
  </si>
  <si>
    <t>-1358040935</t>
  </si>
  <si>
    <t>11</t>
  </si>
  <si>
    <t>622531012.BMT.003</t>
  </si>
  <si>
    <t>Tenkovrstvá silikonová zrnitá omítka Baumit SilikonTop K 1,5 mm vnějších stěn</t>
  </si>
  <si>
    <t>112458569</t>
  </si>
  <si>
    <t>Ostatní konstrukce a práce, bourání</t>
  </si>
  <si>
    <t>12</t>
  </si>
  <si>
    <t>941111222</t>
  </si>
  <si>
    <t>Příplatek k lešení řadovému trubkovému lehkému s podlahami š 1,2 m v 25 m za první a ZKD den použití</t>
  </si>
  <si>
    <t>-1794680465</t>
  </si>
  <si>
    <t>512*50 'Přepočtené koeficientem množství</t>
  </si>
  <si>
    <t>997</t>
  </si>
  <si>
    <t>Přesun sutě</t>
  </si>
  <si>
    <t>13</t>
  </si>
  <si>
    <t>997013113</t>
  </si>
  <si>
    <t>Vnitrostaveništní doprava suti a vybouraných hmot pro budovy v přes 9 do 12 m s použitím mechanizace</t>
  </si>
  <si>
    <t>t</t>
  </si>
  <si>
    <t>99005061</t>
  </si>
  <si>
    <t>14</t>
  </si>
  <si>
    <t>997013501</t>
  </si>
  <si>
    <t>Odvoz suti a vybouraných hmot na skládku nebo meziskládku do 1 km se složením</t>
  </si>
  <si>
    <t>1745588231</t>
  </si>
  <si>
    <t>997013509</t>
  </si>
  <si>
    <t>Příplatek k odvozu suti a vybouraných hmot na skládku ZKD 1 km přes 1 km</t>
  </si>
  <si>
    <t>1025518398</t>
  </si>
  <si>
    <t>30,208*10 'Přepočtené koeficientem množství</t>
  </si>
  <si>
    <t>16</t>
  </si>
  <si>
    <t>997013609</t>
  </si>
  <si>
    <t>Poplatek za uložení na skládce (skládkovné) stavebního odpadu ze směsí nebo oddělených frakcí betonu, cihel a keramických výrobků kód odpadu 17 01 07</t>
  </si>
  <si>
    <t>-1242663298</t>
  </si>
  <si>
    <t>998</t>
  </si>
  <si>
    <t>Přesun hmot</t>
  </si>
  <si>
    <t>17</t>
  </si>
  <si>
    <t>998011002</t>
  </si>
  <si>
    <t>Přesun hmot pro budovy zděné v přes 6 do 12 m</t>
  </si>
  <si>
    <t>-118092039</t>
  </si>
  <si>
    <t>PSV</t>
  </si>
  <si>
    <t>Práce a dodávky PSV</t>
  </si>
  <si>
    <t>764</t>
  </si>
  <si>
    <t>Konstrukce klempířské</t>
  </si>
  <si>
    <t>18</t>
  </si>
  <si>
    <t>764216645</t>
  </si>
  <si>
    <t>Oplechování rovných parapetů celoplošně lepené z Pz s povrchovou úpravou rš 400 mm</t>
  </si>
  <si>
    <t>-1217196964</t>
  </si>
  <si>
    <t>19</t>
  </si>
  <si>
    <t>764218624</t>
  </si>
  <si>
    <t>Oplechování rovné římsy celoplošně lepené z Pz s upraveným povrchem rš 330 mm</t>
  </si>
  <si>
    <t>1211788621</t>
  </si>
  <si>
    <t>20</t>
  </si>
  <si>
    <t>998764102</t>
  </si>
  <si>
    <t>Přesun hmot tonážní pro konstrukce klempířské v objektech v přes 6 do 12 m</t>
  </si>
  <si>
    <t>1499994415</t>
  </si>
  <si>
    <t>Rekonstrukce fasády</t>
  </si>
  <si>
    <t>Praha 6 - Břevnov, 16900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</si>
</sst>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5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5" borderId="7" xfId="0" applyFill="1" applyBorder="1" applyAlignment="1">
      <alignment vertical="center"/>
    </xf>
    <xf numFmtId="0" fontId="20" fillId="5" borderId="0" xfId="0" applyFont="1" applyFill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4" fontId="2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8" fillId="0" borderId="14" xfId="0" applyNumberFormat="1" applyFont="1" applyBorder="1" applyAlignment="1">
      <alignment vertical="center"/>
    </xf>
    <xf numFmtId="4" fontId="18" fillId="0" borderId="0" xfId="0" applyNumberFormat="1" applyFont="1" applyAlignment="1">
      <alignment vertical="center"/>
    </xf>
    <xf numFmtId="166" fontId="18" fillId="0" borderId="0" xfId="0" applyNumberFormat="1" applyFont="1" applyAlignment="1">
      <alignment vertical="center"/>
    </xf>
    <xf numFmtId="4" fontId="18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0" fillId="5" borderId="16" xfId="0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4" fontId="22" fillId="0" borderId="0" xfId="0" applyNumberFormat="1" applyFont="1"/>
    <xf numFmtId="166" fontId="30" fillId="0" borderId="12" xfId="0" applyNumberFormat="1" applyFont="1" applyBorder="1"/>
    <xf numFmtId="166" fontId="30" fillId="0" borderId="13" xfId="0" applyNumberFormat="1" applyFont="1" applyBorder="1"/>
    <xf numFmtId="4" fontId="31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49" fontId="20" fillId="0" borderId="22" xfId="0" applyNumberFormat="1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left" vertical="center" wrapText="1"/>
      <protection locked="0"/>
    </xf>
    <xf numFmtId="0" fontId="20" fillId="0" borderId="22" xfId="0" applyFont="1" applyBorder="1" applyAlignment="1" applyProtection="1">
      <alignment horizontal="center" vertical="center" wrapText="1"/>
      <protection locked="0"/>
    </xf>
    <xf numFmtId="167" fontId="20" fillId="0" borderId="22" xfId="0" applyNumberFormat="1" applyFont="1" applyBorder="1" applyAlignment="1" applyProtection="1">
      <alignment vertical="center"/>
      <protection locked="0"/>
    </xf>
    <xf numFmtId="4" fontId="20" fillId="3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21" fillId="3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/>
    </xf>
    <xf numFmtId="166" fontId="21" fillId="0" borderId="0" xfId="0" applyNumberFormat="1" applyFont="1" applyAlignment="1">
      <alignment vertical="center"/>
    </xf>
    <xf numFmtId="166" fontId="21" fillId="0" borderId="15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0" borderId="22" xfId="0" applyNumberFormat="1" applyFont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0" fillId="0" borderId="0" xfId="0"/>
    <xf numFmtId="0" fontId="20" fillId="5" borderId="6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/>
    </xf>
    <xf numFmtId="0" fontId="20" fillId="5" borderId="7" xfId="0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right" vertical="center"/>
    </xf>
    <xf numFmtId="0" fontId="20" fillId="5" borderId="8" xfId="0" applyFont="1" applyFill="1" applyBorder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2" fillId="0" borderId="0" xfId="0" applyNumberFormat="1" applyFont="1" applyAlignment="1">
      <alignment horizontal="right" vertical="center"/>
    </xf>
    <xf numFmtId="4" fontId="2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5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urs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workbookViewId="0"/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ht="36.950000000000003" customHeight="1">
      <c r="AR2" s="160" t="s">
        <v>5</v>
      </c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S2" s="14" t="s">
        <v>6</v>
      </c>
      <c r="BT2" s="14" t="s">
        <v>7</v>
      </c>
    </row>
    <row r="3" spans="1:74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1:74" ht="24.95" customHeight="1">
      <c r="B4" s="17"/>
      <c r="D4" s="18" t="s">
        <v>9</v>
      </c>
      <c r="AR4" s="17"/>
      <c r="AS4" s="19" t="s">
        <v>10</v>
      </c>
      <c r="BE4" s="20" t="s">
        <v>11</v>
      </c>
      <c r="BS4" s="14" t="s">
        <v>12</v>
      </c>
    </row>
    <row r="5" spans="1:74" ht="12" customHeight="1">
      <c r="B5" s="17"/>
      <c r="D5" s="21" t="s">
        <v>13</v>
      </c>
      <c r="K5" s="191" t="s">
        <v>14</v>
      </c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R5" s="17"/>
      <c r="BE5" s="188" t="s">
        <v>15</v>
      </c>
      <c r="BS5" s="14" t="s">
        <v>6</v>
      </c>
    </row>
    <row r="6" spans="1:74" ht="36.950000000000003" customHeight="1">
      <c r="B6" s="17"/>
      <c r="D6" s="23" t="s">
        <v>16</v>
      </c>
      <c r="K6" s="192" t="s">
        <v>17</v>
      </c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R6" s="17"/>
      <c r="BE6" s="189"/>
      <c r="BS6" s="14" t="s">
        <v>6</v>
      </c>
    </row>
    <row r="7" spans="1:74" ht="12" customHeight="1">
      <c r="B7" s="17"/>
      <c r="D7" s="24" t="s">
        <v>18</v>
      </c>
      <c r="K7" s="22" t="s">
        <v>1</v>
      </c>
      <c r="AK7" s="24" t="s">
        <v>19</v>
      </c>
      <c r="AN7" s="22" t="s">
        <v>1</v>
      </c>
      <c r="AR7" s="17"/>
      <c r="BE7" s="189"/>
      <c r="BS7" s="14" t="s">
        <v>6</v>
      </c>
    </row>
    <row r="8" spans="1:74" ht="12" customHeight="1">
      <c r="B8" s="17"/>
      <c r="D8" s="24" t="s">
        <v>20</v>
      </c>
      <c r="K8" s="22" t="s">
        <v>21</v>
      </c>
      <c r="AK8" s="24" t="s">
        <v>22</v>
      </c>
      <c r="AN8" s="25" t="s">
        <v>23</v>
      </c>
      <c r="AR8" s="17"/>
      <c r="BE8" s="189"/>
      <c r="BS8" s="14" t="s">
        <v>6</v>
      </c>
    </row>
    <row r="9" spans="1:74" ht="14.45" customHeight="1">
      <c r="B9" s="17"/>
      <c r="AR9" s="17"/>
      <c r="BE9" s="189"/>
      <c r="BS9" s="14" t="s">
        <v>6</v>
      </c>
    </row>
    <row r="10" spans="1:74" ht="12" customHeight="1">
      <c r="B10" s="17"/>
      <c r="D10" s="24" t="s">
        <v>24</v>
      </c>
      <c r="AK10" s="24" t="s">
        <v>25</v>
      </c>
      <c r="AN10" s="22" t="s">
        <v>26</v>
      </c>
      <c r="AR10" s="17"/>
      <c r="BE10" s="189"/>
      <c r="BS10" s="14" t="s">
        <v>6</v>
      </c>
    </row>
    <row r="11" spans="1:74" ht="18.399999999999999" customHeight="1">
      <c r="B11" s="17"/>
      <c r="E11" s="22" t="s">
        <v>27</v>
      </c>
      <c r="AK11" s="24" t="s">
        <v>28</v>
      </c>
      <c r="AN11" s="22" t="s">
        <v>1</v>
      </c>
      <c r="AR11" s="17"/>
      <c r="BE11" s="189"/>
      <c r="BS11" s="14" t="s">
        <v>6</v>
      </c>
    </row>
    <row r="12" spans="1:74" ht="6.95" customHeight="1">
      <c r="B12" s="17"/>
      <c r="AR12" s="17"/>
      <c r="BE12" s="189"/>
      <c r="BS12" s="14" t="s">
        <v>6</v>
      </c>
    </row>
    <row r="13" spans="1:74" ht="12" customHeight="1">
      <c r="B13" s="17"/>
      <c r="D13" s="24" t="s">
        <v>29</v>
      </c>
      <c r="AK13" s="24" t="s">
        <v>25</v>
      </c>
      <c r="AN13" s="26" t="s">
        <v>30</v>
      </c>
      <c r="AR13" s="17"/>
      <c r="BE13" s="189"/>
      <c r="BS13" s="14" t="s">
        <v>6</v>
      </c>
    </row>
    <row r="14" spans="1:74" ht="12.75">
      <c r="B14" s="17"/>
      <c r="E14" s="193" t="s">
        <v>30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24" t="s">
        <v>28</v>
      </c>
      <c r="AN14" s="26" t="s">
        <v>30</v>
      </c>
      <c r="AR14" s="17"/>
      <c r="BE14" s="189"/>
      <c r="BS14" s="14" t="s">
        <v>6</v>
      </c>
    </row>
    <row r="15" spans="1:74" ht="6.95" customHeight="1">
      <c r="B15" s="17"/>
      <c r="AR15" s="17"/>
      <c r="BE15" s="189"/>
      <c r="BS15" s="14" t="s">
        <v>3</v>
      </c>
    </row>
    <row r="16" spans="1:74" ht="12" customHeight="1">
      <c r="B16" s="17"/>
      <c r="D16" s="24" t="s">
        <v>31</v>
      </c>
      <c r="AK16" s="24" t="s">
        <v>25</v>
      </c>
      <c r="AN16" s="22" t="s">
        <v>1</v>
      </c>
      <c r="AR16" s="17"/>
      <c r="BE16" s="189"/>
      <c r="BS16" s="14" t="s">
        <v>3</v>
      </c>
    </row>
    <row r="17" spans="2:71" ht="18.399999999999999" customHeight="1">
      <c r="B17" s="17"/>
      <c r="E17" s="22" t="s">
        <v>32</v>
      </c>
      <c r="AK17" s="24" t="s">
        <v>28</v>
      </c>
      <c r="AN17" s="22" t="s">
        <v>1</v>
      </c>
      <c r="AR17" s="17"/>
      <c r="BE17" s="189"/>
      <c r="BS17" s="14" t="s">
        <v>33</v>
      </c>
    </row>
    <row r="18" spans="2:71" ht="6.95" customHeight="1">
      <c r="B18" s="17"/>
      <c r="AR18" s="17"/>
      <c r="BE18" s="189"/>
      <c r="BS18" s="14" t="s">
        <v>6</v>
      </c>
    </row>
    <row r="19" spans="2:71" ht="12" customHeight="1">
      <c r="B19" s="17"/>
      <c r="D19" s="24" t="s">
        <v>34</v>
      </c>
      <c r="AK19" s="24" t="s">
        <v>25</v>
      </c>
      <c r="AN19" s="22" t="s">
        <v>35</v>
      </c>
      <c r="AR19" s="17"/>
      <c r="BE19" s="189"/>
      <c r="BS19" s="14" t="s">
        <v>6</v>
      </c>
    </row>
    <row r="20" spans="2:71" ht="18.399999999999999" customHeight="1">
      <c r="B20" s="17"/>
      <c r="E20" s="22" t="s">
        <v>36</v>
      </c>
      <c r="AK20" s="24" t="s">
        <v>28</v>
      </c>
      <c r="AN20" s="22" t="s">
        <v>37</v>
      </c>
      <c r="AR20" s="17"/>
      <c r="BE20" s="189"/>
      <c r="BS20" s="14" t="s">
        <v>33</v>
      </c>
    </row>
    <row r="21" spans="2:71" ht="6.95" customHeight="1">
      <c r="B21" s="17"/>
      <c r="AR21" s="17"/>
      <c r="BE21" s="189"/>
    </row>
    <row r="22" spans="2:71" ht="12" customHeight="1">
      <c r="B22" s="17"/>
      <c r="D22" s="24" t="s">
        <v>38</v>
      </c>
      <c r="AR22" s="17"/>
      <c r="BE22" s="189"/>
    </row>
    <row r="23" spans="2:7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  <c r="BE23" s="189"/>
    </row>
    <row r="24" spans="2:71" ht="6.95" customHeight="1">
      <c r="B24" s="17"/>
      <c r="AR24" s="17"/>
      <c r="BE24" s="189"/>
    </row>
    <row r="25" spans="2:7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89"/>
    </row>
    <row r="26" spans="2:71" s="1" customFormat="1" ht="25.9" customHeight="1">
      <c r="B26" s="29"/>
      <c r="D26" s="30" t="s">
        <v>39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196">
        <f>ROUND(AG94,2)</f>
        <v>0</v>
      </c>
      <c r="AL26" s="197"/>
      <c r="AM26" s="197"/>
      <c r="AN26" s="197"/>
      <c r="AO26" s="197"/>
      <c r="AR26" s="29"/>
      <c r="BE26" s="189"/>
    </row>
    <row r="27" spans="2:71" s="1" customFormat="1" ht="6.95" customHeight="1">
      <c r="B27" s="29"/>
      <c r="AR27" s="29"/>
      <c r="BE27" s="189"/>
    </row>
    <row r="28" spans="2:71" s="1" customFormat="1" ht="12.75">
      <c r="B28" s="29"/>
      <c r="L28" s="198" t="s">
        <v>40</v>
      </c>
      <c r="M28" s="198"/>
      <c r="N28" s="198"/>
      <c r="O28" s="198"/>
      <c r="P28" s="198"/>
      <c r="W28" s="198" t="s">
        <v>41</v>
      </c>
      <c r="X28" s="198"/>
      <c r="Y28" s="198"/>
      <c r="Z28" s="198"/>
      <c r="AA28" s="198"/>
      <c r="AB28" s="198"/>
      <c r="AC28" s="198"/>
      <c r="AD28" s="198"/>
      <c r="AE28" s="198"/>
      <c r="AK28" s="198" t="s">
        <v>42</v>
      </c>
      <c r="AL28" s="198"/>
      <c r="AM28" s="198"/>
      <c r="AN28" s="198"/>
      <c r="AO28" s="198"/>
      <c r="AR28" s="29"/>
      <c r="BE28" s="189"/>
    </row>
    <row r="29" spans="2:71" s="2" customFormat="1" ht="14.45" customHeight="1">
      <c r="B29" s="33"/>
      <c r="D29" s="24" t="s">
        <v>43</v>
      </c>
      <c r="F29" s="24" t="s">
        <v>44</v>
      </c>
      <c r="L29" s="183">
        <v>0.21</v>
      </c>
      <c r="M29" s="182"/>
      <c r="N29" s="182"/>
      <c r="O29" s="182"/>
      <c r="P29" s="182"/>
      <c r="W29" s="181">
        <f>ROUND(AZ94, 2)</f>
        <v>0</v>
      </c>
      <c r="X29" s="182"/>
      <c r="Y29" s="182"/>
      <c r="Z29" s="182"/>
      <c r="AA29" s="182"/>
      <c r="AB29" s="182"/>
      <c r="AC29" s="182"/>
      <c r="AD29" s="182"/>
      <c r="AE29" s="182"/>
      <c r="AK29" s="181">
        <f>ROUND(AV94, 2)</f>
        <v>0</v>
      </c>
      <c r="AL29" s="182"/>
      <c r="AM29" s="182"/>
      <c r="AN29" s="182"/>
      <c r="AO29" s="182"/>
      <c r="AR29" s="33"/>
      <c r="BE29" s="190"/>
    </row>
    <row r="30" spans="2:71" s="2" customFormat="1" ht="14.45" customHeight="1">
      <c r="B30" s="33"/>
      <c r="F30" s="24" t="s">
        <v>45</v>
      </c>
      <c r="L30" s="183">
        <v>0.15</v>
      </c>
      <c r="M30" s="182"/>
      <c r="N30" s="182"/>
      <c r="O30" s="182"/>
      <c r="P30" s="182"/>
      <c r="W30" s="181">
        <f>ROUND(BA94, 2)</f>
        <v>0</v>
      </c>
      <c r="X30" s="182"/>
      <c r="Y30" s="182"/>
      <c r="Z30" s="182"/>
      <c r="AA30" s="182"/>
      <c r="AB30" s="182"/>
      <c r="AC30" s="182"/>
      <c r="AD30" s="182"/>
      <c r="AE30" s="182"/>
      <c r="AK30" s="181">
        <f>ROUND(AW94, 2)</f>
        <v>0</v>
      </c>
      <c r="AL30" s="182"/>
      <c r="AM30" s="182"/>
      <c r="AN30" s="182"/>
      <c r="AO30" s="182"/>
      <c r="AR30" s="33"/>
      <c r="BE30" s="190"/>
    </row>
    <row r="31" spans="2:71" s="2" customFormat="1" ht="14.45" hidden="1" customHeight="1">
      <c r="B31" s="33"/>
      <c r="F31" s="24" t="s">
        <v>46</v>
      </c>
      <c r="L31" s="183">
        <v>0.21</v>
      </c>
      <c r="M31" s="182"/>
      <c r="N31" s="182"/>
      <c r="O31" s="182"/>
      <c r="P31" s="182"/>
      <c r="W31" s="181">
        <f>ROUND(BB94, 2)</f>
        <v>0</v>
      </c>
      <c r="X31" s="182"/>
      <c r="Y31" s="182"/>
      <c r="Z31" s="182"/>
      <c r="AA31" s="182"/>
      <c r="AB31" s="182"/>
      <c r="AC31" s="182"/>
      <c r="AD31" s="182"/>
      <c r="AE31" s="182"/>
      <c r="AK31" s="181">
        <v>0</v>
      </c>
      <c r="AL31" s="182"/>
      <c r="AM31" s="182"/>
      <c r="AN31" s="182"/>
      <c r="AO31" s="182"/>
      <c r="AR31" s="33"/>
      <c r="BE31" s="190"/>
    </row>
    <row r="32" spans="2:71" s="2" customFormat="1" ht="14.45" hidden="1" customHeight="1">
      <c r="B32" s="33"/>
      <c r="F32" s="24" t="s">
        <v>47</v>
      </c>
      <c r="L32" s="183">
        <v>0.15</v>
      </c>
      <c r="M32" s="182"/>
      <c r="N32" s="182"/>
      <c r="O32" s="182"/>
      <c r="P32" s="182"/>
      <c r="W32" s="181">
        <f>ROUND(BC94, 2)</f>
        <v>0</v>
      </c>
      <c r="X32" s="182"/>
      <c r="Y32" s="182"/>
      <c r="Z32" s="182"/>
      <c r="AA32" s="182"/>
      <c r="AB32" s="182"/>
      <c r="AC32" s="182"/>
      <c r="AD32" s="182"/>
      <c r="AE32" s="182"/>
      <c r="AK32" s="181">
        <v>0</v>
      </c>
      <c r="AL32" s="182"/>
      <c r="AM32" s="182"/>
      <c r="AN32" s="182"/>
      <c r="AO32" s="182"/>
      <c r="AR32" s="33"/>
      <c r="BE32" s="190"/>
    </row>
    <row r="33" spans="2:57" s="2" customFormat="1" ht="14.45" hidden="1" customHeight="1">
      <c r="B33" s="33"/>
      <c r="F33" s="24" t="s">
        <v>48</v>
      </c>
      <c r="L33" s="183">
        <v>0</v>
      </c>
      <c r="M33" s="182"/>
      <c r="N33" s="182"/>
      <c r="O33" s="182"/>
      <c r="P33" s="182"/>
      <c r="W33" s="181">
        <f>ROUND(BD94, 2)</f>
        <v>0</v>
      </c>
      <c r="X33" s="182"/>
      <c r="Y33" s="182"/>
      <c r="Z33" s="182"/>
      <c r="AA33" s="182"/>
      <c r="AB33" s="182"/>
      <c r="AC33" s="182"/>
      <c r="AD33" s="182"/>
      <c r="AE33" s="182"/>
      <c r="AK33" s="181">
        <v>0</v>
      </c>
      <c r="AL33" s="182"/>
      <c r="AM33" s="182"/>
      <c r="AN33" s="182"/>
      <c r="AO33" s="182"/>
      <c r="AR33" s="33"/>
      <c r="BE33" s="190"/>
    </row>
    <row r="34" spans="2:57" s="1" customFormat="1" ht="6.95" customHeight="1">
      <c r="B34" s="29"/>
      <c r="AR34" s="29"/>
      <c r="BE34" s="189"/>
    </row>
    <row r="35" spans="2:57" s="1" customFormat="1" ht="25.9" customHeight="1">
      <c r="B35" s="29"/>
      <c r="C35" s="34"/>
      <c r="D35" s="35" t="s">
        <v>49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7" t="s">
        <v>50</v>
      </c>
      <c r="U35" s="36"/>
      <c r="V35" s="36"/>
      <c r="W35" s="36"/>
      <c r="X35" s="184" t="s">
        <v>51</v>
      </c>
      <c r="Y35" s="185"/>
      <c r="Z35" s="185"/>
      <c r="AA35" s="185"/>
      <c r="AB35" s="185"/>
      <c r="AC35" s="36"/>
      <c r="AD35" s="36"/>
      <c r="AE35" s="36"/>
      <c r="AF35" s="36"/>
      <c r="AG35" s="36"/>
      <c r="AH35" s="36"/>
      <c r="AI35" s="36"/>
      <c r="AJ35" s="36"/>
      <c r="AK35" s="186">
        <f>SUM(AK26:AK33)</f>
        <v>0</v>
      </c>
      <c r="AL35" s="185"/>
      <c r="AM35" s="185"/>
      <c r="AN35" s="185"/>
      <c r="AO35" s="187"/>
      <c r="AP35" s="34"/>
      <c r="AQ35" s="34"/>
      <c r="AR35" s="29"/>
    </row>
    <row r="36" spans="2:57" s="1" customFormat="1" ht="6.95" customHeight="1">
      <c r="B36" s="29"/>
      <c r="AR36" s="29"/>
    </row>
    <row r="37" spans="2:57" s="1" customFormat="1" ht="14.45" customHeight="1">
      <c r="B37" s="29"/>
      <c r="AR37" s="29"/>
    </row>
    <row r="38" spans="2:57" ht="14.45" customHeight="1">
      <c r="B38" s="17"/>
      <c r="AR38" s="17"/>
    </row>
    <row r="39" spans="2:57" ht="14.45" customHeight="1">
      <c r="B39" s="17"/>
      <c r="AR39" s="17"/>
    </row>
    <row r="40" spans="2:57" ht="14.45" customHeight="1">
      <c r="B40" s="17"/>
      <c r="AR40" s="17"/>
    </row>
    <row r="41" spans="2:57" ht="14.45" customHeight="1">
      <c r="B41" s="17"/>
      <c r="AR41" s="17"/>
    </row>
    <row r="42" spans="2:57" ht="14.45" customHeight="1">
      <c r="B42" s="17"/>
      <c r="AR42" s="17"/>
    </row>
    <row r="43" spans="2:57" ht="14.45" customHeight="1">
      <c r="B43" s="17"/>
      <c r="AR43" s="17"/>
    </row>
    <row r="44" spans="2:57" ht="14.45" customHeight="1">
      <c r="B44" s="17"/>
      <c r="AR44" s="17"/>
    </row>
    <row r="45" spans="2:57" ht="14.45" customHeight="1">
      <c r="B45" s="17"/>
      <c r="AR45" s="17"/>
    </row>
    <row r="46" spans="2:57" ht="14.45" customHeight="1">
      <c r="B46" s="17"/>
      <c r="AR46" s="17"/>
    </row>
    <row r="47" spans="2:57" ht="14.45" customHeight="1">
      <c r="B47" s="17"/>
      <c r="AR47" s="17"/>
    </row>
    <row r="48" spans="2:57" ht="14.45" customHeight="1">
      <c r="B48" s="17"/>
      <c r="AR48" s="17"/>
    </row>
    <row r="49" spans="2:44" s="1" customFormat="1" ht="14.45" customHeight="1">
      <c r="B49" s="29"/>
      <c r="D49" s="38" t="s">
        <v>52</v>
      </c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8" t="s">
        <v>53</v>
      </c>
      <c r="AI49" s="39"/>
      <c r="AJ49" s="39"/>
      <c r="AK49" s="39"/>
      <c r="AL49" s="39"/>
      <c r="AM49" s="39"/>
      <c r="AN49" s="39"/>
      <c r="AO49" s="39"/>
      <c r="AR49" s="29"/>
    </row>
    <row r="50" spans="2:44">
      <c r="B50" s="17"/>
      <c r="AR50" s="17"/>
    </row>
    <row r="51" spans="2:44">
      <c r="B51" s="17"/>
      <c r="AR51" s="17"/>
    </row>
    <row r="52" spans="2:44">
      <c r="B52" s="17"/>
      <c r="AR52" s="17"/>
    </row>
    <row r="53" spans="2:44">
      <c r="B53" s="17"/>
      <c r="AR53" s="17"/>
    </row>
    <row r="54" spans="2:44">
      <c r="B54" s="17"/>
      <c r="AR54" s="17"/>
    </row>
    <row r="55" spans="2:44">
      <c r="B55" s="17"/>
      <c r="AR55" s="17"/>
    </row>
    <row r="56" spans="2:44">
      <c r="B56" s="17"/>
      <c r="AR56" s="17"/>
    </row>
    <row r="57" spans="2:44">
      <c r="B57" s="17"/>
      <c r="AR57" s="17"/>
    </row>
    <row r="58" spans="2:44">
      <c r="B58" s="17"/>
      <c r="AR58" s="17"/>
    </row>
    <row r="59" spans="2:44">
      <c r="B59" s="17"/>
      <c r="AR59" s="17"/>
    </row>
    <row r="60" spans="2:44" s="1" customFormat="1" ht="12.75">
      <c r="B60" s="29"/>
      <c r="D60" s="40" t="s">
        <v>54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0" t="s">
        <v>55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0" t="s">
        <v>54</v>
      </c>
      <c r="AI60" s="31"/>
      <c r="AJ60" s="31"/>
      <c r="AK60" s="31"/>
      <c r="AL60" s="31"/>
      <c r="AM60" s="40" t="s">
        <v>55</v>
      </c>
      <c r="AN60" s="31"/>
      <c r="AO60" s="31"/>
      <c r="AR60" s="29"/>
    </row>
    <row r="61" spans="2:44">
      <c r="B61" s="17"/>
      <c r="AR61" s="17"/>
    </row>
    <row r="62" spans="2:44">
      <c r="B62" s="17"/>
      <c r="AR62" s="17"/>
    </row>
    <row r="63" spans="2:44">
      <c r="B63" s="17"/>
      <c r="AR63" s="17"/>
    </row>
    <row r="64" spans="2:44" s="1" customFormat="1" ht="12.75">
      <c r="B64" s="29"/>
      <c r="D64" s="38" t="s">
        <v>56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8" t="s">
        <v>57</v>
      </c>
      <c r="AI64" s="39"/>
      <c r="AJ64" s="39"/>
      <c r="AK64" s="39"/>
      <c r="AL64" s="39"/>
      <c r="AM64" s="39"/>
      <c r="AN64" s="39"/>
      <c r="AO64" s="39"/>
      <c r="AR64" s="29"/>
    </row>
    <row r="65" spans="2:44">
      <c r="B65" s="17"/>
      <c r="AR65" s="17"/>
    </row>
    <row r="66" spans="2:44">
      <c r="B66" s="17"/>
      <c r="AR66" s="17"/>
    </row>
    <row r="67" spans="2:44">
      <c r="B67" s="17"/>
      <c r="AR67" s="17"/>
    </row>
    <row r="68" spans="2:44">
      <c r="B68" s="17"/>
      <c r="AR68" s="17"/>
    </row>
    <row r="69" spans="2:44">
      <c r="B69" s="17"/>
      <c r="AR69" s="17"/>
    </row>
    <row r="70" spans="2:44">
      <c r="B70" s="17"/>
      <c r="AR70" s="17"/>
    </row>
    <row r="71" spans="2:44">
      <c r="B71" s="17"/>
      <c r="AR71" s="17"/>
    </row>
    <row r="72" spans="2:44">
      <c r="B72" s="17"/>
      <c r="AR72" s="17"/>
    </row>
    <row r="73" spans="2:44">
      <c r="B73" s="17"/>
      <c r="AR73" s="17"/>
    </row>
    <row r="74" spans="2:44">
      <c r="B74" s="17"/>
      <c r="AR74" s="17"/>
    </row>
    <row r="75" spans="2:44" s="1" customFormat="1" ht="12.75">
      <c r="B75" s="29"/>
      <c r="D75" s="40" t="s">
        <v>54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0" t="s">
        <v>55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0" t="s">
        <v>54</v>
      </c>
      <c r="AI75" s="31"/>
      <c r="AJ75" s="31"/>
      <c r="AK75" s="31"/>
      <c r="AL75" s="31"/>
      <c r="AM75" s="40" t="s">
        <v>55</v>
      </c>
      <c r="AN75" s="31"/>
      <c r="AO75" s="31"/>
      <c r="AR75" s="29"/>
    </row>
    <row r="76" spans="2:44" s="1" customFormat="1">
      <c r="B76" s="29"/>
      <c r="AR76" s="29"/>
    </row>
    <row r="77" spans="2:44" s="1" customFormat="1" ht="6.9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9"/>
    </row>
    <row r="81" spans="1:91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9"/>
    </row>
    <row r="82" spans="1:91" s="1" customFormat="1" ht="24.95" customHeight="1">
      <c r="B82" s="29"/>
      <c r="C82" s="18" t="s">
        <v>58</v>
      </c>
      <c r="AR82" s="29"/>
    </row>
    <row r="83" spans="1:91" s="1" customFormat="1" ht="6.95" customHeight="1">
      <c r="B83" s="29"/>
      <c r="AR83" s="29"/>
    </row>
    <row r="84" spans="1:91" s="3" customFormat="1" ht="12" customHeight="1">
      <c r="B84" s="45"/>
      <c r="C84" s="24" t="s">
        <v>13</v>
      </c>
      <c r="L84" s="3" t="str">
        <f>K5</f>
        <v>002</v>
      </c>
      <c r="AR84" s="45"/>
    </row>
    <row r="85" spans="1:91" s="4" customFormat="1" ht="36.950000000000003" customHeight="1">
      <c r="B85" s="46"/>
      <c r="C85" s="47" t="s">
        <v>16</v>
      </c>
      <c r="L85" s="172" t="str">
        <f>K6</f>
        <v>Rekonstrukce střechy a fasády</v>
      </c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  <c r="AB85" s="173"/>
      <c r="AC85" s="173"/>
      <c r="AD85" s="173"/>
      <c r="AE85" s="173"/>
      <c r="AF85" s="173"/>
      <c r="AG85" s="173"/>
      <c r="AH85" s="173"/>
      <c r="AI85" s="173"/>
      <c r="AJ85" s="173"/>
      <c r="AK85" s="173"/>
      <c r="AL85" s="173"/>
      <c r="AM85" s="173"/>
      <c r="AN85" s="173"/>
      <c r="AO85" s="173"/>
      <c r="AR85" s="46"/>
    </row>
    <row r="86" spans="1:91" s="1" customFormat="1" ht="6.95" customHeight="1">
      <c r="B86" s="29"/>
      <c r="AR86" s="29"/>
    </row>
    <row r="87" spans="1:91" s="1" customFormat="1" ht="12" customHeight="1">
      <c r="B87" s="29"/>
      <c r="C87" s="24" t="s">
        <v>20</v>
      </c>
      <c r="L87" s="48" t="str">
        <f>IF(K8="","",K8)</f>
        <v>Závěrka 11, Praha 6 - Břevnov, 16900</v>
      </c>
      <c r="AI87" s="24" t="s">
        <v>22</v>
      </c>
      <c r="AM87" s="174" t="str">
        <f>IF(AN8= "","",AN8)</f>
        <v>10. 1. 2023</v>
      </c>
      <c r="AN87" s="174"/>
      <c r="AR87" s="29"/>
    </row>
    <row r="88" spans="1:91" s="1" customFormat="1" ht="6.95" customHeight="1">
      <c r="B88" s="29"/>
      <c r="AR88" s="29"/>
    </row>
    <row r="89" spans="1:91" s="1" customFormat="1" ht="15.2" customHeight="1">
      <c r="B89" s="29"/>
      <c r="C89" s="24" t="s">
        <v>24</v>
      </c>
      <c r="L89" s="3" t="str">
        <f>IF(E11= "","",E11)</f>
        <v>Společenství vlastníků jednotek v domě Závěrka 11</v>
      </c>
      <c r="AI89" s="24" t="s">
        <v>31</v>
      </c>
      <c r="AM89" s="175" t="str">
        <f>IF(E17="","",E17)</f>
        <v xml:space="preserve"> </v>
      </c>
      <c r="AN89" s="176"/>
      <c r="AO89" s="176"/>
      <c r="AP89" s="176"/>
      <c r="AR89" s="29"/>
      <c r="AS89" s="177" t="s">
        <v>59</v>
      </c>
      <c r="AT89" s="178"/>
      <c r="AU89" s="50"/>
      <c r="AV89" s="50"/>
      <c r="AW89" s="50"/>
      <c r="AX89" s="50"/>
      <c r="AY89" s="50"/>
      <c r="AZ89" s="50"/>
      <c r="BA89" s="50"/>
      <c r="BB89" s="50"/>
      <c r="BC89" s="50"/>
      <c r="BD89" s="51"/>
    </row>
    <row r="90" spans="1:91" s="1" customFormat="1" ht="15.2" customHeight="1">
      <c r="B90" s="29"/>
      <c r="C90" s="24" t="s">
        <v>29</v>
      </c>
      <c r="L90" s="3" t="str">
        <f>IF(E14= "Vyplň údaj","",E14)</f>
        <v/>
      </c>
      <c r="AI90" s="24" t="s">
        <v>34</v>
      </c>
      <c r="AM90" s="175" t="str">
        <f>IF(E20="","",E20)</f>
        <v>DEKR-STAV s.r.o.</v>
      </c>
      <c r="AN90" s="176"/>
      <c r="AO90" s="176"/>
      <c r="AP90" s="176"/>
      <c r="AR90" s="29"/>
      <c r="AS90" s="179"/>
      <c r="AT90" s="180"/>
      <c r="BD90" s="53"/>
    </row>
    <row r="91" spans="1:91" s="1" customFormat="1" ht="10.9" customHeight="1">
      <c r="B91" s="29"/>
      <c r="AR91" s="29"/>
      <c r="AS91" s="179"/>
      <c r="AT91" s="180"/>
      <c r="BD91" s="53"/>
    </row>
    <row r="92" spans="1:91" s="1" customFormat="1" ht="29.25" customHeight="1">
      <c r="B92" s="29"/>
      <c r="C92" s="162" t="s">
        <v>60</v>
      </c>
      <c r="D92" s="163"/>
      <c r="E92" s="163"/>
      <c r="F92" s="163"/>
      <c r="G92" s="163"/>
      <c r="H92" s="54"/>
      <c r="I92" s="164" t="s">
        <v>61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5" t="s">
        <v>62</v>
      </c>
      <c r="AH92" s="163"/>
      <c r="AI92" s="163"/>
      <c r="AJ92" s="163"/>
      <c r="AK92" s="163"/>
      <c r="AL92" s="163"/>
      <c r="AM92" s="163"/>
      <c r="AN92" s="164" t="s">
        <v>63</v>
      </c>
      <c r="AO92" s="163"/>
      <c r="AP92" s="166"/>
      <c r="AQ92" s="55" t="s">
        <v>64</v>
      </c>
      <c r="AR92" s="29"/>
      <c r="AS92" s="56" t="s">
        <v>65</v>
      </c>
      <c r="AT92" s="57" t="s">
        <v>66</v>
      </c>
      <c r="AU92" s="57" t="s">
        <v>67</v>
      </c>
      <c r="AV92" s="57" t="s">
        <v>68</v>
      </c>
      <c r="AW92" s="57" t="s">
        <v>69</v>
      </c>
      <c r="AX92" s="57" t="s">
        <v>70</v>
      </c>
      <c r="AY92" s="57" t="s">
        <v>71</v>
      </c>
      <c r="AZ92" s="57" t="s">
        <v>72</v>
      </c>
      <c r="BA92" s="57" t="s">
        <v>73</v>
      </c>
      <c r="BB92" s="57" t="s">
        <v>74</v>
      </c>
      <c r="BC92" s="57" t="s">
        <v>75</v>
      </c>
      <c r="BD92" s="58" t="s">
        <v>76</v>
      </c>
    </row>
    <row r="93" spans="1:91" s="1" customFormat="1" ht="10.9" customHeight="1">
      <c r="B93" s="29"/>
      <c r="AR93" s="29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</row>
    <row r="94" spans="1:91" s="5" customFormat="1" ht="32.450000000000003" customHeight="1">
      <c r="B94" s="60"/>
      <c r="C94" s="61" t="s">
        <v>77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170">
        <f>ROUND(AG95,2)</f>
        <v>0</v>
      </c>
      <c r="AH94" s="170"/>
      <c r="AI94" s="170"/>
      <c r="AJ94" s="170"/>
      <c r="AK94" s="170"/>
      <c r="AL94" s="170"/>
      <c r="AM94" s="170"/>
      <c r="AN94" s="171">
        <f>SUM(AG94,AT94)</f>
        <v>0</v>
      </c>
      <c r="AO94" s="171"/>
      <c r="AP94" s="171"/>
      <c r="AQ94" s="64" t="s">
        <v>1</v>
      </c>
      <c r="AR94" s="60"/>
      <c r="AS94" s="65">
        <f>ROUND(AS95,2)</f>
        <v>0</v>
      </c>
      <c r="AT94" s="66">
        <f>ROUND(SUM(AV94:AW94),2)</f>
        <v>0</v>
      </c>
      <c r="AU94" s="67">
        <f>ROUND(AU95,5)</f>
        <v>0</v>
      </c>
      <c r="AV94" s="66">
        <f>ROUND(AZ94*L29,2)</f>
        <v>0</v>
      </c>
      <c r="AW94" s="66">
        <f>ROUND(BA94*L30,2)</f>
        <v>0</v>
      </c>
      <c r="AX94" s="66">
        <f>ROUND(BB94*L29,2)</f>
        <v>0</v>
      </c>
      <c r="AY94" s="66">
        <f>ROUND(BC94*L30,2)</f>
        <v>0</v>
      </c>
      <c r="AZ94" s="66">
        <f>ROUND(AZ95,2)</f>
        <v>0</v>
      </c>
      <c r="BA94" s="66">
        <f>ROUND(BA95,2)</f>
        <v>0</v>
      </c>
      <c r="BB94" s="66">
        <f>ROUND(BB95,2)</f>
        <v>0</v>
      </c>
      <c r="BC94" s="66">
        <f>ROUND(BC95,2)</f>
        <v>0</v>
      </c>
      <c r="BD94" s="68">
        <f>ROUND(BD95,2)</f>
        <v>0</v>
      </c>
      <c r="BS94" s="69" t="s">
        <v>78</v>
      </c>
      <c r="BT94" s="69" t="s">
        <v>79</v>
      </c>
      <c r="BU94" s="70" t="s">
        <v>80</v>
      </c>
      <c r="BV94" s="69" t="s">
        <v>81</v>
      </c>
      <c r="BW94" s="69" t="s">
        <v>4</v>
      </c>
      <c r="BX94" s="69" t="s">
        <v>82</v>
      </c>
      <c r="CL94" s="69" t="s">
        <v>1</v>
      </c>
    </row>
    <row r="95" spans="1:91" s="6" customFormat="1" ht="16.5" customHeight="1">
      <c r="A95" s="71" t="s">
        <v>83</v>
      </c>
      <c r="B95" s="72"/>
      <c r="C95" s="73"/>
      <c r="D95" s="169" t="s">
        <v>84</v>
      </c>
      <c r="E95" s="169"/>
      <c r="F95" s="169"/>
      <c r="G95" s="169"/>
      <c r="H95" s="169"/>
      <c r="I95" s="74"/>
      <c r="J95" s="169" t="s">
        <v>85</v>
      </c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7">
        <f>'02 - Fasáda'!J30</f>
        <v>0</v>
      </c>
      <c r="AH95" s="168"/>
      <c r="AI95" s="168"/>
      <c r="AJ95" s="168"/>
      <c r="AK95" s="168"/>
      <c r="AL95" s="168"/>
      <c r="AM95" s="168"/>
      <c r="AN95" s="167">
        <f>SUM(AG95,AT95)</f>
        <v>0</v>
      </c>
      <c r="AO95" s="168"/>
      <c r="AP95" s="168"/>
      <c r="AQ95" s="75" t="s">
        <v>86</v>
      </c>
      <c r="AR95" s="72"/>
      <c r="AS95" s="76">
        <v>0</v>
      </c>
      <c r="AT95" s="77">
        <f>ROUND(SUM(AV95:AW95),2)</f>
        <v>0</v>
      </c>
      <c r="AU95" s="78">
        <f>'02 - Fasáda'!P123</f>
        <v>0</v>
      </c>
      <c r="AV95" s="77">
        <f>'02 - Fasáda'!J33</f>
        <v>0</v>
      </c>
      <c r="AW95" s="77">
        <f>'02 - Fasáda'!J34</f>
        <v>0</v>
      </c>
      <c r="AX95" s="77">
        <f>'02 - Fasáda'!J35</f>
        <v>0</v>
      </c>
      <c r="AY95" s="77">
        <f>'02 - Fasáda'!J36</f>
        <v>0</v>
      </c>
      <c r="AZ95" s="77">
        <f>'02 - Fasáda'!F33</f>
        <v>0</v>
      </c>
      <c r="BA95" s="77">
        <f>'02 - Fasáda'!F34</f>
        <v>0</v>
      </c>
      <c r="BB95" s="77">
        <f>'02 - Fasáda'!F35</f>
        <v>0</v>
      </c>
      <c r="BC95" s="77">
        <f>'02 - Fasáda'!F36</f>
        <v>0</v>
      </c>
      <c r="BD95" s="79">
        <f>'02 - Fasáda'!F37</f>
        <v>0</v>
      </c>
      <c r="BT95" s="80" t="s">
        <v>87</v>
      </c>
      <c r="BV95" s="80" t="s">
        <v>81</v>
      </c>
      <c r="BW95" s="80" t="s">
        <v>88</v>
      </c>
      <c r="BX95" s="80" t="s">
        <v>4</v>
      </c>
      <c r="CL95" s="80" t="s">
        <v>1</v>
      </c>
      <c r="CM95" s="80" t="s">
        <v>87</v>
      </c>
    </row>
    <row r="96" spans="1:91" s="1" customFormat="1" ht="30" customHeight="1">
      <c r="B96" s="29"/>
      <c r="AR96" s="29"/>
    </row>
    <row r="97" spans="2:44" s="1" customFormat="1" ht="6.95" customHeight="1"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9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02 - Fasáda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155"/>
  <sheetViews>
    <sheetView showGridLines="0" tabSelected="1" workbookViewId="0">
      <selection activeCell="F30" sqref="F30"/>
    </sheetView>
  </sheetViews>
  <sheetFormatPr defaultRowHeight="11.2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0" hidden="1" customWidth="1"/>
    <col min="15" max="20" width="14.1640625" hidden="1" customWidth="1"/>
    <col min="21" max="21" width="16.33203125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3" max="65" width="0" hidden="1" customWidth="1"/>
  </cols>
  <sheetData>
    <row r="2" spans="2:46" ht="36.950000000000003" customHeight="1">
      <c r="L2" s="160" t="s">
        <v>5</v>
      </c>
      <c r="M2" s="161"/>
      <c r="N2" s="161"/>
      <c r="O2" s="161"/>
      <c r="P2" s="161"/>
      <c r="Q2" s="161"/>
      <c r="R2" s="161"/>
      <c r="S2" s="161"/>
      <c r="T2" s="161"/>
      <c r="U2" s="161"/>
      <c r="V2" s="161"/>
      <c r="AT2" s="14" t="s">
        <v>88</v>
      </c>
    </row>
    <row r="3" spans="2:46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87</v>
      </c>
    </row>
    <row r="4" spans="2:46" ht="24.95" customHeight="1">
      <c r="B4" s="17"/>
      <c r="D4" s="18" t="s">
        <v>89</v>
      </c>
      <c r="L4" s="17"/>
      <c r="M4" s="81" t="s">
        <v>10</v>
      </c>
      <c r="AT4" s="14" t="s">
        <v>3</v>
      </c>
    </row>
    <row r="5" spans="2:46" ht="6.95" customHeight="1">
      <c r="B5" s="17"/>
      <c r="L5" s="17"/>
    </row>
    <row r="6" spans="2:46" ht="12" customHeight="1">
      <c r="B6" s="17"/>
      <c r="D6" s="24" t="s">
        <v>16</v>
      </c>
      <c r="L6" s="17"/>
    </row>
    <row r="7" spans="2:46" ht="16.5" customHeight="1">
      <c r="B7" s="17"/>
      <c r="E7" s="200" t="s">
        <v>217</v>
      </c>
      <c r="F7" s="201"/>
      <c r="G7" s="201"/>
      <c r="H7" s="201"/>
      <c r="L7" s="17"/>
    </row>
    <row r="8" spans="2:46" s="1" customFormat="1" ht="12" customHeight="1">
      <c r="B8" s="29"/>
      <c r="D8" s="24" t="s">
        <v>90</v>
      </c>
      <c r="L8" s="29"/>
    </row>
    <row r="9" spans="2:46" s="1" customFormat="1" ht="16.5" customHeight="1">
      <c r="B9" s="29"/>
      <c r="E9" s="172" t="s">
        <v>85</v>
      </c>
      <c r="F9" s="199"/>
      <c r="G9" s="199"/>
      <c r="H9" s="199"/>
      <c r="L9" s="29"/>
    </row>
    <row r="10" spans="2:46" s="1" customFormat="1">
      <c r="B10" s="29"/>
      <c r="L10" s="29"/>
    </row>
    <row r="11" spans="2:46" s="1" customFormat="1" ht="12" customHeight="1">
      <c r="B11" s="29"/>
      <c r="D11" s="24" t="s">
        <v>18</v>
      </c>
      <c r="F11" s="22" t="s">
        <v>1</v>
      </c>
      <c r="I11" s="24" t="s">
        <v>19</v>
      </c>
      <c r="J11" s="22" t="s">
        <v>1</v>
      </c>
      <c r="L11" s="29"/>
    </row>
    <row r="12" spans="2:46" s="1" customFormat="1" ht="12" customHeight="1">
      <c r="B12" s="29"/>
      <c r="D12" s="24" t="s">
        <v>20</v>
      </c>
      <c r="F12" s="22" t="s">
        <v>218</v>
      </c>
      <c r="I12" s="24" t="s">
        <v>22</v>
      </c>
      <c r="J12" s="49" t="str">
        <f>'Rekapitulace stavby'!AN8</f>
        <v>10. 1. 2023</v>
      </c>
      <c r="L12" s="29"/>
    </row>
    <row r="13" spans="2:46" s="1" customFormat="1" ht="10.9" customHeight="1">
      <c r="B13" s="29"/>
      <c r="L13" s="29"/>
    </row>
    <row r="14" spans="2:46" s="1" customFormat="1" ht="12" customHeight="1">
      <c r="B14" s="29"/>
      <c r="D14" s="24" t="s">
        <v>24</v>
      </c>
      <c r="I14" s="24" t="s">
        <v>25</v>
      </c>
      <c r="J14" s="25" t="s">
        <v>30</v>
      </c>
      <c r="L14" s="29"/>
    </row>
    <row r="15" spans="2:46" s="1" customFormat="1" ht="18" customHeight="1">
      <c r="B15" s="29"/>
      <c r="E15" s="202" t="s">
        <v>30</v>
      </c>
      <c r="F15" s="191"/>
      <c r="G15" s="191"/>
      <c r="H15" s="191"/>
      <c r="I15" s="24" t="s">
        <v>28</v>
      </c>
      <c r="J15" s="25" t="s">
        <v>30</v>
      </c>
      <c r="L15" s="29"/>
    </row>
    <row r="16" spans="2:46" s="1" customFormat="1" ht="6.95" customHeight="1">
      <c r="B16" s="29"/>
      <c r="L16" s="29"/>
    </row>
    <row r="17" spans="2:12" s="1" customFormat="1" ht="12" customHeight="1">
      <c r="B17" s="29"/>
      <c r="D17" s="24" t="s">
        <v>29</v>
      </c>
      <c r="I17" s="24" t="s">
        <v>25</v>
      </c>
      <c r="J17" s="25" t="str">
        <f>'Rekapitulace stavby'!AN13</f>
        <v>Vyplň údaj</v>
      </c>
      <c r="L17" s="29"/>
    </row>
    <row r="18" spans="2:12" s="1" customFormat="1" ht="18" customHeight="1">
      <c r="B18" s="29"/>
      <c r="E18" s="202" t="str">
        <f>'Rekapitulace stavby'!E14</f>
        <v>Vyplň údaj</v>
      </c>
      <c r="F18" s="191"/>
      <c r="G18" s="191"/>
      <c r="H18" s="191"/>
      <c r="I18" s="24" t="s">
        <v>28</v>
      </c>
      <c r="J18" s="25" t="str">
        <f>'Rekapitulace stavby'!AN14</f>
        <v>Vyplň údaj</v>
      </c>
      <c r="L18" s="29"/>
    </row>
    <row r="19" spans="2:12" s="1" customFormat="1" ht="6.95" customHeight="1">
      <c r="B19" s="29"/>
      <c r="L19" s="29"/>
    </row>
    <row r="20" spans="2:12" s="1" customFormat="1" ht="12" customHeight="1">
      <c r="B20" s="29"/>
      <c r="D20" s="24" t="s">
        <v>31</v>
      </c>
      <c r="I20" s="24" t="s">
        <v>25</v>
      </c>
      <c r="J20" s="22" t="str">
        <f>IF('Rekapitulace stavby'!AN16="","",'Rekapitulace stavby'!AN16)</f>
        <v/>
      </c>
      <c r="L20" s="29"/>
    </row>
    <row r="21" spans="2:12" s="1" customFormat="1" ht="18" customHeight="1">
      <c r="B21" s="29"/>
      <c r="E21" s="22" t="str">
        <f>IF('Rekapitulace stavby'!E17="","",'Rekapitulace stavby'!E17)</f>
        <v xml:space="preserve"> </v>
      </c>
      <c r="I21" s="24" t="s">
        <v>28</v>
      </c>
      <c r="J21" s="22" t="str">
        <f>IF('Rekapitulace stavby'!AN17="","",'Rekapitulace stavby'!AN17)</f>
        <v/>
      </c>
      <c r="L21" s="29"/>
    </row>
    <row r="22" spans="2:12" s="1" customFormat="1" ht="6.95" customHeight="1">
      <c r="B22" s="29"/>
      <c r="L22" s="29"/>
    </row>
    <row r="23" spans="2:12" s="1" customFormat="1" ht="12" customHeight="1">
      <c r="B23" s="29"/>
      <c r="D23" s="24" t="s">
        <v>34</v>
      </c>
      <c r="I23" s="24" t="s">
        <v>25</v>
      </c>
      <c r="J23" s="22"/>
      <c r="L23" s="29"/>
    </row>
    <row r="24" spans="2:12" s="1" customFormat="1" ht="18" customHeight="1">
      <c r="B24" s="29"/>
      <c r="E24" s="22"/>
      <c r="I24" s="24" t="s">
        <v>28</v>
      </c>
      <c r="J24" s="22"/>
      <c r="L24" s="29"/>
    </row>
    <row r="25" spans="2:12" s="1" customFormat="1" ht="6.95" customHeight="1">
      <c r="B25" s="29"/>
      <c r="L25" s="29"/>
    </row>
    <row r="26" spans="2:12" s="1" customFormat="1" ht="12" customHeight="1">
      <c r="B26" s="29"/>
      <c r="D26" s="24" t="s">
        <v>38</v>
      </c>
      <c r="L26" s="29"/>
    </row>
    <row r="27" spans="2:12" s="7" customFormat="1" ht="16.5" customHeight="1">
      <c r="B27" s="82"/>
      <c r="E27" s="195" t="s">
        <v>1</v>
      </c>
      <c r="F27" s="195"/>
      <c r="G27" s="195"/>
      <c r="H27" s="195"/>
      <c r="L27" s="82"/>
    </row>
    <row r="28" spans="2:12" s="1" customFormat="1" ht="6.95" customHeight="1">
      <c r="B28" s="29"/>
      <c r="L28" s="29"/>
    </row>
    <row r="29" spans="2:12" s="1" customFormat="1" ht="6.95" customHeight="1">
      <c r="B29" s="29"/>
      <c r="D29" s="50"/>
      <c r="E29" s="50"/>
      <c r="F29" s="50"/>
      <c r="G29" s="50"/>
      <c r="H29" s="50"/>
      <c r="I29" s="50"/>
      <c r="J29" s="50"/>
      <c r="K29" s="50"/>
      <c r="L29" s="29"/>
    </row>
    <row r="30" spans="2:12" s="1" customFormat="1" ht="25.35" customHeight="1">
      <c r="B30" s="29"/>
      <c r="D30" s="83" t="s">
        <v>39</v>
      </c>
      <c r="J30" s="63">
        <f>ROUND(J123, 2)</f>
        <v>0</v>
      </c>
      <c r="L30" s="29"/>
    </row>
    <row r="31" spans="2:12" s="1" customFormat="1" ht="6.95" customHeight="1">
      <c r="B31" s="29"/>
      <c r="D31" s="50"/>
      <c r="E31" s="50"/>
      <c r="F31" s="50"/>
      <c r="G31" s="50"/>
      <c r="H31" s="50"/>
      <c r="I31" s="50"/>
      <c r="J31" s="50"/>
      <c r="K31" s="50"/>
      <c r="L31" s="29"/>
    </row>
    <row r="32" spans="2:12" s="1" customFormat="1" ht="14.45" customHeight="1">
      <c r="B32" s="29"/>
      <c r="F32" s="32" t="s">
        <v>41</v>
      </c>
      <c r="I32" s="32" t="s">
        <v>40</v>
      </c>
      <c r="J32" s="32" t="s">
        <v>42</v>
      </c>
      <c r="L32" s="29"/>
    </row>
    <row r="33" spans="2:12" s="1" customFormat="1" ht="14.45" customHeight="1">
      <c r="B33" s="29"/>
      <c r="D33" s="52" t="s">
        <v>43</v>
      </c>
      <c r="E33" s="24" t="s">
        <v>44</v>
      </c>
      <c r="F33" s="84">
        <f>ROUND((SUM(BE123:BE154)),  2)</f>
        <v>0</v>
      </c>
      <c r="I33" s="85">
        <v>0.21</v>
      </c>
      <c r="J33" s="84">
        <f>ROUND(((SUM(BE123:BE154))*I33),  2)</f>
        <v>0</v>
      </c>
      <c r="L33" s="29"/>
    </row>
    <row r="34" spans="2:12" s="1" customFormat="1" ht="14.45" customHeight="1">
      <c r="B34" s="29"/>
      <c r="E34" s="24" t="s">
        <v>45</v>
      </c>
      <c r="F34" s="84">
        <f>ROUND((SUM(BF123:BF154)),  2)</f>
        <v>0</v>
      </c>
      <c r="I34" s="85">
        <v>0.15</v>
      </c>
      <c r="J34" s="84">
        <f>ROUND(((SUM(BF123:BF154))*I34),  2)</f>
        <v>0</v>
      </c>
      <c r="L34" s="29"/>
    </row>
    <row r="35" spans="2:12" s="1" customFormat="1" ht="14.45" customHeight="1">
      <c r="B35" s="29"/>
      <c r="E35" s="24" t="s">
        <v>46</v>
      </c>
      <c r="F35" s="84">
        <f>ROUND((SUM(BG123:BG154)),  2)</f>
        <v>0</v>
      </c>
      <c r="I35" s="85">
        <v>0.21</v>
      </c>
      <c r="J35" s="84">
        <f>0</f>
        <v>0</v>
      </c>
      <c r="L35" s="29"/>
    </row>
    <row r="36" spans="2:12" s="1" customFormat="1" ht="14.45" customHeight="1">
      <c r="B36" s="29"/>
      <c r="E36" s="24" t="s">
        <v>47</v>
      </c>
      <c r="F36" s="84">
        <f>ROUND((SUM(BH123:BH154)),  2)</f>
        <v>0</v>
      </c>
      <c r="I36" s="85">
        <v>0.15</v>
      </c>
      <c r="J36" s="84">
        <f>0</f>
        <v>0</v>
      </c>
      <c r="L36" s="29"/>
    </row>
    <row r="37" spans="2:12" s="1" customFormat="1" ht="14.45" customHeight="1">
      <c r="B37" s="29"/>
      <c r="E37" s="24" t="s">
        <v>48</v>
      </c>
      <c r="F37" s="84">
        <f>ROUND((SUM(BI123:BI154)),  2)</f>
        <v>0</v>
      </c>
      <c r="I37" s="85">
        <v>0</v>
      </c>
      <c r="J37" s="84">
        <f>0</f>
        <v>0</v>
      </c>
      <c r="L37" s="29"/>
    </row>
    <row r="38" spans="2:12" s="1" customFormat="1" ht="6.95" customHeight="1">
      <c r="B38" s="29"/>
      <c r="L38" s="29"/>
    </row>
    <row r="39" spans="2:12" s="1" customFormat="1" ht="25.35" customHeight="1">
      <c r="B39" s="29"/>
      <c r="C39" s="86"/>
      <c r="D39" s="87" t="s">
        <v>49</v>
      </c>
      <c r="E39" s="54"/>
      <c r="F39" s="54"/>
      <c r="G39" s="88" t="s">
        <v>50</v>
      </c>
      <c r="H39" s="89" t="s">
        <v>51</v>
      </c>
      <c r="I39" s="54"/>
      <c r="J39" s="90">
        <f>SUM(J30:J37)</f>
        <v>0</v>
      </c>
      <c r="K39" s="91"/>
      <c r="L39" s="29"/>
    </row>
    <row r="40" spans="2:12" s="1" customFormat="1" ht="14.45" customHeight="1">
      <c r="B40" s="29"/>
      <c r="L40" s="29"/>
    </row>
    <row r="41" spans="2:12" ht="14.45" customHeight="1">
      <c r="B41" s="17"/>
      <c r="L41" s="17"/>
    </row>
    <row r="42" spans="2:12" ht="14.45" customHeight="1">
      <c r="B42" s="17"/>
      <c r="L42" s="17"/>
    </row>
    <row r="43" spans="2:12" ht="14.45" customHeight="1">
      <c r="B43" s="17"/>
      <c r="L43" s="17"/>
    </row>
    <row r="44" spans="2:12" ht="14.45" customHeight="1">
      <c r="B44" s="17"/>
      <c r="L44" s="17"/>
    </row>
    <row r="45" spans="2:12" ht="14.45" customHeight="1">
      <c r="B45" s="17"/>
      <c r="L45" s="17"/>
    </row>
    <row r="46" spans="2:12" ht="14.45" customHeight="1">
      <c r="B46" s="17"/>
      <c r="L46" s="17"/>
    </row>
    <row r="47" spans="2:12" ht="14.45" customHeight="1">
      <c r="B47" s="17"/>
      <c r="L47" s="17"/>
    </row>
    <row r="48" spans="2:12" ht="14.45" customHeight="1">
      <c r="B48" s="17"/>
      <c r="L48" s="17"/>
    </row>
    <row r="49" spans="2:12" ht="14.45" customHeight="1">
      <c r="B49" s="17"/>
      <c r="L49" s="17"/>
    </row>
    <row r="50" spans="2:12" s="1" customFormat="1" ht="14.45" customHeight="1">
      <c r="B50" s="29"/>
      <c r="D50" s="38" t="s">
        <v>52</v>
      </c>
      <c r="E50" s="39"/>
      <c r="F50" s="39"/>
      <c r="G50" s="38" t="s">
        <v>53</v>
      </c>
      <c r="H50" s="39"/>
      <c r="I50" s="39"/>
      <c r="J50" s="39"/>
      <c r="K50" s="39"/>
      <c r="L50" s="29"/>
    </row>
    <row r="51" spans="2:12">
      <c r="B51" s="17"/>
      <c r="L51" s="17"/>
    </row>
    <row r="52" spans="2:12">
      <c r="B52" s="17"/>
      <c r="L52" s="17"/>
    </row>
    <row r="53" spans="2:12">
      <c r="B53" s="17"/>
      <c r="L53" s="17"/>
    </row>
    <row r="54" spans="2:12">
      <c r="B54" s="17"/>
      <c r="L54" s="17"/>
    </row>
    <row r="55" spans="2:12">
      <c r="B55" s="17"/>
      <c r="L55" s="17"/>
    </row>
    <row r="56" spans="2:12">
      <c r="B56" s="17"/>
      <c r="L56" s="17"/>
    </row>
    <row r="57" spans="2:12">
      <c r="B57" s="17"/>
      <c r="L57" s="17"/>
    </row>
    <row r="58" spans="2:12">
      <c r="B58" s="17"/>
      <c r="L58" s="17"/>
    </row>
    <row r="59" spans="2:12">
      <c r="B59" s="17"/>
      <c r="L59" s="17"/>
    </row>
    <row r="60" spans="2:12">
      <c r="B60" s="17"/>
      <c r="L60" s="17"/>
    </row>
    <row r="61" spans="2:12" s="1" customFormat="1" ht="12.75">
      <c r="B61" s="29"/>
      <c r="D61" s="40" t="s">
        <v>54</v>
      </c>
      <c r="E61" s="31"/>
      <c r="F61" s="92" t="s">
        <v>55</v>
      </c>
      <c r="G61" s="40" t="s">
        <v>54</v>
      </c>
      <c r="H61" s="31"/>
      <c r="I61" s="31"/>
      <c r="J61" s="93" t="s">
        <v>55</v>
      </c>
      <c r="K61" s="31"/>
      <c r="L61" s="29"/>
    </row>
    <row r="62" spans="2:12">
      <c r="B62" s="17"/>
      <c r="L62" s="17"/>
    </row>
    <row r="63" spans="2:12">
      <c r="B63" s="17"/>
      <c r="L63" s="17"/>
    </row>
    <row r="64" spans="2:12">
      <c r="B64" s="17"/>
      <c r="L64" s="17"/>
    </row>
    <row r="65" spans="2:12" s="1" customFormat="1" ht="12.75">
      <c r="B65" s="29"/>
      <c r="D65" s="38" t="s">
        <v>56</v>
      </c>
      <c r="E65" s="39"/>
      <c r="F65" s="39"/>
      <c r="G65" s="38" t="s">
        <v>57</v>
      </c>
      <c r="H65" s="39"/>
      <c r="I65" s="39"/>
      <c r="J65" s="39"/>
      <c r="K65" s="39"/>
      <c r="L65" s="29"/>
    </row>
    <row r="66" spans="2:12">
      <c r="B66" s="17"/>
      <c r="L66" s="17"/>
    </row>
    <row r="67" spans="2:12">
      <c r="B67" s="17"/>
      <c r="L67" s="17"/>
    </row>
    <row r="68" spans="2:12">
      <c r="B68" s="17"/>
      <c r="L68" s="17"/>
    </row>
    <row r="69" spans="2:12">
      <c r="B69" s="17"/>
      <c r="L69" s="17"/>
    </row>
    <row r="70" spans="2:12">
      <c r="B70" s="17"/>
      <c r="L70" s="17"/>
    </row>
    <row r="71" spans="2:12">
      <c r="B71" s="17"/>
      <c r="L71" s="17"/>
    </row>
    <row r="72" spans="2:12">
      <c r="B72" s="17"/>
      <c r="L72" s="17"/>
    </row>
    <row r="73" spans="2:12">
      <c r="B73" s="17"/>
      <c r="L73" s="17"/>
    </row>
    <row r="74" spans="2:12">
      <c r="B74" s="17"/>
      <c r="L74" s="17"/>
    </row>
    <row r="75" spans="2:12">
      <c r="B75" s="17"/>
      <c r="L75" s="17"/>
    </row>
    <row r="76" spans="2:12" s="1" customFormat="1" ht="12.75">
      <c r="B76" s="29"/>
      <c r="D76" s="40" t="s">
        <v>54</v>
      </c>
      <c r="E76" s="31"/>
      <c r="F76" s="92" t="s">
        <v>55</v>
      </c>
      <c r="G76" s="40" t="s">
        <v>54</v>
      </c>
      <c r="H76" s="31"/>
      <c r="I76" s="31"/>
      <c r="J76" s="93" t="s">
        <v>55</v>
      </c>
      <c r="K76" s="31"/>
      <c r="L76" s="29"/>
    </row>
    <row r="77" spans="2:12" s="1" customFormat="1" ht="14.4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29"/>
    </row>
    <row r="81" spans="2:47" s="1" customFormat="1" ht="6.95" customHeight="1"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29"/>
    </row>
    <row r="82" spans="2:47" s="1" customFormat="1" ht="24.95" customHeight="1">
      <c r="B82" s="29"/>
      <c r="C82" s="18" t="s">
        <v>91</v>
      </c>
      <c r="L82" s="29"/>
    </row>
    <row r="83" spans="2:47" s="1" customFormat="1" ht="6.95" customHeight="1">
      <c r="B83" s="29"/>
      <c r="L83" s="29"/>
    </row>
    <row r="84" spans="2:47" s="1" customFormat="1" ht="12" customHeight="1">
      <c r="B84" s="29"/>
      <c r="C84" s="24" t="s">
        <v>16</v>
      </c>
      <c r="L84" s="29"/>
    </row>
    <row r="85" spans="2:47" s="1" customFormat="1" ht="16.5" customHeight="1">
      <c r="B85" s="29"/>
      <c r="E85" s="200" t="str">
        <f>E7</f>
        <v>Rekonstrukce fasády</v>
      </c>
      <c r="F85" s="201"/>
      <c r="G85" s="201"/>
      <c r="H85" s="201"/>
      <c r="L85" s="29"/>
    </row>
    <row r="86" spans="2:47" s="1" customFormat="1" ht="12" customHeight="1">
      <c r="B86" s="29"/>
      <c r="C86" s="24" t="s">
        <v>90</v>
      </c>
      <c r="L86" s="29"/>
    </row>
    <row r="87" spans="2:47" s="1" customFormat="1" ht="16.5" customHeight="1">
      <c r="B87" s="29"/>
      <c r="E87" s="172" t="str">
        <f>E9</f>
        <v>Fasáda</v>
      </c>
      <c r="F87" s="199"/>
      <c r="G87" s="199"/>
      <c r="H87" s="199"/>
      <c r="L87" s="29"/>
    </row>
    <row r="88" spans="2:47" s="1" customFormat="1" ht="6.95" customHeight="1">
      <c r="B88" s="29"/>
      <c r="L88" s="29"/>
    </row>
    <row r="89" spans="2:47" s="1" customFormat="1" ht="12" customHeight="1">
      <c r="B89" s="29"/>
      <c r="C89" s="24" t="s">
        <v>20</v>
      </c>
      <c r="F89" s="22" t="str">
        <f>F12</f>
        <v>Praha 6 - Břevnov, 16900</v>
      </c>
      <c r="I89" s="24" t="s">
        <v>22</v>
      </c>
      <c r="J89" s="49" t="str">
        <f>IF(J12="","",J12)</f>
        <v>10. 1. 2023</v>
      </c>
      <c r="L89" s="29"/>
    </row>
    <row r="90" spans="2:47" s="1" customFormat="1" ht="6.95" customHeight="1">
      <c r="B90" s="29"/>
      <c r="L90" s="29"/>
    </row>
    <row r="91" spans="2:47" s="1" customFormat="1" ht="15.2" customHeight="1">
      <c r="B91" s="29"/>
      <c r="C91" s="24" t="s">
        <v>24</v>
      </c>
      <c r="F91" s="22" t="s">
        <v>30</v>
      </c>
      <c r="I91" s="24" t="s">
        <v>31</v>
      </c>
      <c r="J91" s="27" t="s">
        <v>30</v>
      </c>
      <c r="L91" s="29"/>
    </row>
    <row r="92" spans="2:47" s="1" customFormat="1" ht="15.2" customHeight="1">
      <c r="B92" s="29"/>
      <c r="C92" s="24" t="s">
        <v>29</v>
      </c>
      <c r="F92" s="22" t="s">
        <v>30</v>
      </c>
      <c r="I92" s="24" t="s">
        <v>34</v>
      </c>
      <c r="J92" s="27" t="s">
        <v>30</v>
      </c>
      <c r="L92" s="29"/>
    </row>
    <row r="93" spans="2:47" s="1" customFormat="1" ht="10.35" customHeight="1">
      <c r="B93" s="29"/>
      <c r="L93" s="29"/>
    </row>
    <row r="94" spans="2:47" s="1" customFormat="1" ht="29.25" customHeight="1">
      <c r="B94" s="29"/>
      <c r="C94" s="94" t="s">
        <v>92</v>
      </c>
      <c r="D94" s="86"/>
      <c r="E94" s="86"/>
      <c r="F94" s="86"/>
      <c r="G94" s="86"/>
      <c r="H94" s="86"/>
      <c r="I94" s="86"/>
      <c r="J94" s="95" t="s">
        <v>93</v>
      </c>
      <c r="K94" s="86"/>
      <c r="L94" s="29"/>
    </row>
    <row r="95" spans="2:47" s="1" customFormat="1" ht="10.35" customHeight="1">
      <c r="B95" s="29"/>
      <c r="L95" s="29"/>
    </row>
    <row r="96" spans="2:47" s="1" customFormat="1" ht="22.9" customHeight="1">
      <c r="B96" s="29"/>
      <c r="C96" s="96" t="s">
        <v>94</v>
      </c>
      <c r="J96" s="63">
        <f>J123</f>
        <v>0</v>
      </c>
      <c r="L96" s="29"/>
      <c r="AU96" s="14" t="s">
        <v>95</v>
      </c>
    </row>
    <row r="97" spans="2:12" s="8" customFormat="1" ht="24.95" customHeight="1">
      <c r="B97" s="97"/>
      <c r="D97" s="98" t="s">
        <v>96</v>
      </c>
      <c r="E97" s="99"/>
      <c r="F97" s="99"/>
      <c r="G97" s="99"/>
      <c r="H97" s="99"/>
      <c r="I97" s="99"/>
      <c r="J97" s="100">
        <f>J124</f>
        <v>0</v>
      </c>
      <c r="L97" s="97"/>
    </row>
    <row r="98" spans="2:12" s="9" customFormat="1" ht="19.899999999999999" customHeight="1">
      <c r="B98" s="101"/>
      <c r="D98" s="102" t="s">
        <v>97</v>
      </c>
      <c r="E98" s="103"/>
      <c r="F98" s="103"/>
      <c r="G98" s="103"/>
      <c r="H98" s="103"/>
      <c r="I98" s="103"/>
      <c r="J98" s="104">
        <f>J125</f>
        <v>0</v>
      </c>
      <c r="L98" s="101"/>
    </row>
    <row r="99" spans="2:12" s="9" customFormat="1" ht="19.899999999999999" customHeight="1">
      <c r="B99" s="101"/>
      <c r="D99" s="102" t="s">
        <v>98</v>
      </c>
      <c r="E99" s="103"/>
      <c r="F99" s="103"/>
      <c r="G99" s="103"/>
      <c r="H99" s="103"/>
      <c r="I99" s="103"/>
      <c r="J99" s="104">
        <f>J139</f>
        <v>0</v>
      </c>
      <c r="L99" s="101"/>
    </row>
    <row r="100" spans="2:12" s="9" customFormat="1" ht="19.899999999999999" customHeight="1">
      <c r="B100" s="101"/>
      <c r="D100" s="102" t="s">
        <v>99</v>
      </c>
      <c r="E100" s="103"/>
      <c r="F100" s="103"/>
      <c r="G100" s="103"/>
      <c r="H100" s="103"/>
      <c r="I100" s="103"/>
      <c r="J100" s="104">
        <f>J142</f>
        <v>0</v>
      </c>
      <c r="L100" s="101"/>
    </row>
    <row r="101" spans="2:12" s="9" customFormat="1" ht="19.899999999999999" customHeight="1">
      <c r="B101" s="101"/>
      <c r="D101" s="102" t="s">
        <v>100</v>
      </c>
      <c r="E101" s="103"/>
      <c r="F101" s="103"/>
      <c r="G101" s="103"/>
      <c r="H101" s="103"/>
      <c r="I101" s="103"/>
      <c r="J101" s="104">
        <f>J148</f>
        <v>0</v>
      </c>
      <c r="L101" s="101"/>
    </row>
    <row r="102" spans="2:12" s="8" customFormat="1" ht="24.95" customHeight="1">
      <c r="B102" s="97"/>
      <c r="D102" s="98" t="s">
        <v>101</v>
      </c>
      <c r="E102" s="99"/>
      <c r="F102" s="99"/>
      <c r="G102" s="99"/>
      <c r="H102" s="99"/>
      <c r="I102" s="99"/>
      <c r="J102" s="100">
        <f>J150</f>
        <v>0</v>
      </c>
      <c r="L102" s="97"/>
    </row>
    <row r="103" spans="2:12" s="9" customFormat="1" ht="19.899999999999999" customHeight="1">
      <c r="B103" s="101"/>
      <c r="D103" s="102" t="s">
        <v>102</v>
      </c>
      <c r="E103" s="103"/>
      <c r="F103" s="103"/>
      <c r="G103" s="103"/>
      <c r="H103" s="103"/>
      <c r="I103" s="103"/>
      <c r="J103" s="104">
        <f>J151</f>
        <v>0</v>
      </c>
      <c r="L103" s="101"/>
    </row>
    <row r="104" spans="2:12" s="1" customFormat="1" ht="21.75" customHeight="1">
      <c r="B104" s="29"/>
      <c r="L104" s="29"/>
    </row>
    <row r="105" spans="2:12" s="1" customFormat="1" ht="6.95" customHeight="1"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29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29"/>
    </row>
    <row r="110" spans="2:12" s="1" customFormat="1" ht="24.95" customHeight="1">
      <c r="B110" s="29"/>
      <c r="C110" s="18" t="s">
        <v>103</v>
      </c>
      <c r="L110" s="29"/>
    </row>
    <row r="111" spans="2:12" s="1" customFormat="1" ht="6.95" customHeight="1">
      <c r="B111" s="29"/>
      <c r="L111" s="29"/>
    </row>
    <row r="112" spans="2:12" s="1" customFormat="1" ht="12" customHeight="1">
      <c r="B112" s="29"/>
      <c r="C112" s="24" t="s">
        <v>16</v>
      </c>
      <c r="L112" s="29"/>
    </row>
    <row r="113" spans="2:65" s="1" customFormat="1" ht="16.5" customHeight="1">
      <c r="B113" s="29"/>
      <c r="E113" s="200" t="str">
        <f>E7</f>
        <v>Rekonstrukce fasády</v>
      </c>
      <c r="F113" s="201"/>
      <c r="G113" s="201"/>
      <c r="H113" s="201"/>
      <c r="L113" s="29"/>
    </row>
    <row r="114" spans="2:65" s="1" customFormat="1" ht="12" customHeight="1">
      <c r="B114" s="29"/>
      <c r="C114" s="24" t="s">
        <v>90</v>
      </c>
      <c r="L114" s="29"/>
    </row>
    <row r="115" spans="2:65" s="1" customFormat="1" ht="16.5" customHeight="1">
      <c r="B115" s="29"/>
      <c r="E115" s="172" t="str">
        <f>E9</f>
        <v>Fasáda</v>
      </c>
      <c r="F115" s="199"/>
      <c r="G115" s="199"/>
      <c r="H115" s="199"/>
      <c r="L115" s="29"/>
    </row>
    <row r="116" spans="2:65" s="1" customFormat="1" ht="6.95" customHeight="1">
      <c r="B116" s="29"/>
      <c r="L116" s="29"/>
    </row>
    <row r="117" spans="2:65" s="1" customFormat="1" ht="12" customHeight="1">
      <c r="B117" s="29"/>
      <c r="C117" s="24" t="s">
        <v>20</v>
      </c>
      <c r="F117" s="22" t="str">
        <f>F12</f>
        <v>Praha 6 - Břevnov, 16900</v>
      </c>
      <c r="I117" s="24" t="s">
        <v>22</v>
      </c>
      <c r="J117" s="49" t="str">
        <f>IF(J12="","",J12)</f>
        <v>10. 1. 2023</v>
      </c>
      <c r="L117" s="29"/>
    </row>
    <row r="118" spans="2:65" s="1" customFormat="1" ht="6.95" customHeight="1">
      <c r="B118" s="29"/>
      <c r="L118" s="29"/>
    </row>
    <row r="119" spans="2:65" s="1" customFormat="1" ht="15.2" customHeight="1">
      <c r="B119" s="29"/>
      <c r="C119" s="24" t="s">
        <v>24</v>
      </c>
      <c r="F119" s="22" t="s">
        <v>30</v>
      </c>
      <c r="I119" s="24" t="s">
        <v>31</v>
      </c>
      <c r="J119" s="27" t="s">
        <v>30</v>
      </c>
      <c r="L119" s="29"/>
    </row>
    <row r="120" spans="2:65" s="1" customFormat="1" ht="15.2" customHeight="1">
      <c r="B120" s="29"/>
      <c r="C120" s="24" t="s">
        <v>29</v>
      </c>
      <c r="F120" s="22" t="s">
        <v>30</v>
      </c>
      <c r="I120" s="24" t="s">
        <v>34</v>
      </c>
      <c r="J120" s="27" t="s">
        <v>30</v>
      </c>
      <c r="L120" s="29"/>
    </row>
    <row r="121" spans="2:65" s="1" customFormat="1" ht="10.35" customHeight="1">
      <c r="B121" s="29"/>
      <c r="L121" s="29"/>
    </row>
    <row r="122" spans="2:65" s="10" customFormat="1" ht="29.25" customHeight="1">
      <c r="B122" s="105"/>
      <c r="C122" s="106" t="s">
        <v>104</v>
      </c>
      <c r="D122" s="107" t="s">
        <v>64</v>
      </c>
      <c r="E122" s="107" t="s">
        <v>60</v>
      </c>
      <c r="F122" s="107" t="s">
        <v>61</v>
      </c>
      <c r="G122" s="107" t="s">
        <v>105</v>
      </c>
      <c r="H122" s="107" t="s">
        <v>106</v>
      </c>
      <c r="I122" s="107" t="s">
        <v>107</v>
      </c>
      <c r="J122" s="108" t="s">
        <v>93</v>
      </c>
      <c r="K122" s="109" t="s">
        <v>108</v>
      </c>
      <c r="L122" s="105"/>
      <c r="M122" s="56" t="s">
        <v>1</v>
      </c>
      <c r="N122" s="57" t="s">
        <v>43</v>
      </c>
      <c r="O122" s="57" t="s">
        <v>109</v>
      </c>
      <c r="P122" s="57" t="s">
        <v>110</v>
      </c>
      <c r="Q122" s="57" t="s">
        <v>111</v>
      </c>
      <c r="R122" s="57" t="s">
        <v>112</v>
      </c>
      <c r="S122" s="57" t="s">
        <v>113</v>
      </c>
      <c r="T122" s="58" t="s">
        <v>114</v>
      </c>
    </row>
    <row r="123" spans="2:65" s="1" customFormat="1" ht="22.9" customHeight="1">
      <c r="B123" s="29"/>
      <c r="C123" s="61" t="s">
        <v>115</v>
      </c>
      <c r="J123" s="110">
        <f>BK123</f>
        <v>0</v>
      </c>
      <c r="L123" s="29"/>
      <c r="M123" s="59"/>
      <c r="N123" s="50"/>
      <c r="O123" s="50"/>
      <c r="P123" s="111">
        <f>P124+P150</f>
        <v>0</v>
      </c>
      <c r="Q123" s="50"/>
      <c r="R123" s="111">
        <f>R124+R150</f>
        <v>31.060822270000003</v>
      </c>
      <c r="S123" s="50"/>
      <c r="T123" s="112">
        <f>T124+T150</f>
        <v>30.207999999999998</v>
      </c>
      <c r="AT123" s="14" t="s">
        <v>78</v>
      </c>
      <c r="AU123" s="14" t="s">
        <v>95</v>
      </c>
      <c r="BK123" s="113">
        <f>BK124+BK150</f>
        <v>0</v>
      </c>
    </row>
    <row r="124" spans="2:65" s="11" customFormat="1" ht="25.9" customHeight="1">
      <c r="B124" s="114"/>
      <c r="D124" s="115" t="s">
        <v>78</v>
      </c>
      <c r="E124" s="116" t="s">
        <v>116</v>
      </c>
      <c r="F124" s="116" t="s">
        <v>117</v>
      </c>
      <c r="I124" s="117"/>
      <c r="J124" s="118">
        <f>BK124</f>
        <v>0</v>
      </c>
      <c r="L124" s="114"/>
      <c r="M124" s="119"/>
      <c r="P124" s="120">
        <f>P125+P139+P142+P148</f>
        <v>0</v>
      </c>
      <c r="R124" s="120">
        <f>R125+R139+R142+R148</f>
        <v>30.680808000000003</v>
      </c>
      <c r="T124" s="121">
        <f>T125+T139+T142+T148</f>
        <v>30.207999999999998</v>
      </c>
      <c r="AR124" s="115" t="s">
        <v>87</v>
      </c>
      <c r="AT124" s="122" t="s">
        <v>78</v>
      </c>
      <c r="AU124" s="122" t="s">
        <v>79</v>
      </c>
      <c r="AY124" s="115" t="s">
        <v>118</v>
      </c>
      <c r="BK124" s="123">
        <f>BK125+BK139+BK142+BK148</f>
        <v>0</v>
      </c>
    </row>
    <row r="125" spans="2:65" s="11" customFormat="1" ht="22.9" customHeight="1">
      <c r="B125" s="114"/>
      <c r="D125" s="115" t="s">
        <v>78</v>
      </c>
      <c r="E125" s="124" t="s">
        <v>119</v>
      </c>
      <c r="F125" s="124" t="s">
        <v>120</v>
      </c>
      <c r="I125" s="117"/>
      <c r="J125" s="125">
        <f>BK125</f>
        <v>0</v>
      </c>
      <c r="L125" s="114"/>
      <c r="M125" s="119"/>
      <c r="P125" s="120">
        <f>SUM(P126:P138)</f>
        <v>0</v>
      </c>
      <c r="R125" s="120">
        <f>SUM(R126:R138)</f>
        <v>30.680808000000003</v>
      </c>
      <c r="T125" s="121">
        <f>SUM(T126:T138)</f>
        <v>30.207999999999998</v>
      </c>
      <c r="AR125" s="115" t="s">
        <v>87</v>
      </c>
      <c r="AT125" s="122" t="s">
        <v>78</v>
      </c>
      <c r="AU125" s="122" t="s">
        <v>87</v>
      </c>
      <c r="AY125" s="115" t="s">
        <v>118</v>
      </c>
      <c r="BK125" s="123">
        <f>SUM(BK126:BK138)</f>
        <v>0</v>
      </c>
    </row>
    <row r="126" spans="2:65" s="1" customFormat="1" ht="24.2" customHeight="1">
      <c r="B126" s="126"/>
      <c r="C126" s="127" t="s">
        <v>87</v>
      </c>
      <c r="D126" s="127" t="s">
        <v>121</v>
      </c>
      <c r="E126" s="128" t="s">
        <v>122</v>
      </c>
      <c r="F126" s="129" t="s">
        <v>123</v>
      </c>
      <c r="G126" s="130" t="s">
        <v>124</v>
      </c>
      <c r="H126" s="131">
        <v>134</v>
      </c>
      <c r="I126" s="132"/>
      <c r="J126" s="133">
        <f t="shared" ref="J126:J131" si="0">ROUND(I126*H126,2)</f>
        <v>0</v>
      </c>
      <c r="K126" s="134"/>
      <c r="L126" s="29"/>
      <c r="M126" s="135" t="s">
        <v>1</v>
      </c>
      <c r="N126" s="136" t="s">
        <v>45</v>
      </c>
      <c r="P126" s="137">
        <f t="shared" ref="P126:P131" si="1">O126*H126</f>
        <v>0</v>
      </c>
      <c r="Q126" s="137">
        <v>0</v>
      </c>
      <c r="R126" s="137">
        <f t="shared" ref="R126:R131" si="2">Q126*H126</f>
        <v>0</v>
      </c>
      <c r="S126" s="137">
        <v>0</v>
      </c>
      <c r="T126" s="138">
        <f t="shared" ref="T126:T131" si="3">S126*H126</f>
        <v>0</v>
      </c>
      <c r="AR126" s="139" t="s">
        <v>125</v>
      </c>
      <c r="AT126" s="139" t="s">
        <v>121</v>
      </c>
      <c r="AU126" s="139" t="s">
        <v>126</v>
      </c>
      <c r="AY126" s="14" t="s">
        <v>118</v>
      </c>
      <c r="BE126" s="140">
        <f t="shared" ref="BE126:BE131" si="4">IF(N126="základní",J126,0)</f>
        <v>0</v>
      </c>
      <c r="BF126" s="140">
        <f t="shared" ref="BF126:BF131" si="5">IF(N126="snížená",J126,0)</f>
        <v>0</v>
      </c>
      <c r="BG126" s="140">
        <f t="shared" ref="BG126:BG131" si="6">IF(N126="zákl. přenesená",J126,0)</f>
        <v>0</v>
      </c>
      <c r="BH126" s="140">
        <f t="shared" ref="BH126:BH131" si="7">IF(N126="sníž. přenesená",J126,0)</f>
        <v>0</v>
      </c>
      <c r="BI126" s="140">
        <f t="shared" ref="BI126:BI131" si="8">IF(N126="nulová",J126,0)</f>
        <v>0</v>
      </c>
      <c r="BJ126" s="14" t="s">
        <v>126</v>
      </c>
      <c r="BK126" s="140">
        <f t="shared" ref="BK126:BK131" si="9">ROUND(I126*H126,2)</f>
        <v>0</v>
      </c>
      <c r="BL126" s="14" t="s">
        <v>125</v>
      </c>
      <c r="BM126" s="139" t="s">
        <v>127</v>
      </c>
    </row>
    <row r="127" spans="2:65" s="1" customFormat="1" ht="37.9" customHeight="1">
      <c r="B127" s="126"/>
      <c r="C127" s="127" t="s">
        <v>126</v>
      </c>
      <c r="D127" s="127" t="s">
        <v>121</v>
      </c>
      <c r="E127" s="128" t="s">
        <v>128</v>
      </c>
      <c r="F127" s="129" t="s">
        <v>129</v>
      </c>
      <c r="G127" s="130" t="s">
        <v>124</v>
      </c>
      <c r="H127" s="131">
        <v>512</v>
      </c>
      <c r="I127" s="132"/>
      <c r="J127" s="133">
        <f t="shared" si="0"/>
        <v>0</v>
      </c>
      <c r="K127" s="134"/>
      <c r="L127" s="29"/>
      <c r="M127" s="135" t="s">
        <v>1</v>
      </c>
      <c r="N127" s="136" t="s">
        <v>45</v>
      </c>
      <c r="P127" s="137">
        <f t="shared" si="1"/>
        <v>0</v>
      </c>
      <c r="Q127" s="137">
        <v>0</v>
      </c>
      <c r="R127" s="137">
        <f t="shared" si="2"/>
        <v>0</v>
      </c>
      <c r="S127" s="137">
        <v>5.8999999999999997E-2</v>
      </c>
      <c r="T127" s="138">
        <f t="shared" si="3"/>
        <v>30.207999999999998</v>
      </c>
      <c r="AR127" s="139" t="s">
        <v>125</v>
      </c>
      <c r="AT127" s="139" t="s">
        <v>121</v>
      </c>
      <c r="AU127" s="139" t="s">
        <v>126</v>
      </c>
      <c r="AY127" s="14" t="s">
        <v>118</v>
      </c>
      <c r="BE127" s="140">
        <f t="shared" si="4"/>
        <v>0</v>
      </c>
      <c r="BF127" s="140">
        <f t="shared" si="5"/>
        <v>0</v>
      </c>
      <c r="BG127" s="140">
        <f t="shared" si="6"/>
        <v>0</v>
      </c>
      <c r="BH127" s="140">
        <f t="shared" si="7"/>
        <v>0</v>
      </c>
      <c r="BI127" s="140">
        <f t="shared" si="8"/>
        <v>0</v>
      </c>
      <c r="BJ127" s="14" t="s">
        <v>126</v>
      </c>
      <c r="BK127" s="140">
        <f t="shared" si="9"/>
        <v>0</v>
      </c>
      <c r="BL127" s="14" t="s">
        <v>125</v>
      </c>
      <c r="BM127" s="139" t="s">
        <v>130</v>
      </c>
    </row>
    <row r="128" spans="2:65" s="1" customFormat="1" ht="16.5" customHeight="1">
      <c r="B128" s="126"/>
      <c r="C128" s="127" t="s">
        <v>131</v>
      </c>
      <c r="D128" s="127" t="s">
        <v>121</v>
      </c>
      <c r="E128" s="128" t="s">
        <v>132</v>
      </c>
      <c r="F128" s="129" t="s">
        <v>133</v>
      </c>
      <c r="G128" s="130" t="s">
        <v>124</v>
      </c>
      <c r="H128" s="131">
        <v>512</v>
      </c>
      <c r="I128" s="132"/>
      <c r="J128" s="133">
        <f t="shared" si="0"/>
        <v>0</v>
      </c>
      <c r="K128" s="134"/>
      <c r="L128" s="29"/>
      <c r="M128" s="135" t="s">
        <v>1</v>
      </c>
      <c r="N128" s="136" t="s">
        <v>45</v>
      </c>
      <c r="P128" s="137">
        <f t="shared" si="1"/>
        <v>0</v>
      </c>
      <c r="Q128" s="137">
        <v>0</v>
      </c>
      <c r="R128" s="137">
        <f t="shared" si="2"/>
        <v>0</v>
      </c>
      <c r="S128" s="137">
        <v>0</v>
      </c>
      <c r="T128" s="138">
        <f t="shared" si="3"/>
        <v>0</v>
      </c>
      <c r="AR128" s="139" t="s">
        <v>125</v>
      </c>
      <c r="AT128" s="139" t="s">
        <v>121</v>
      </c>
      <c r="AU128" s="139" t="s">
        <v>126</v>
      </c>
      <c r="AY128" s="14" t="s">
        <v>118</v>
      </c>
      <c r="BE128" s="140">
        <f t="shared" si="4"/>
        <v>0</v>
      </c>
      <c r="BF128" s="140">
        <f t="shared" si="5"/>
        <v>0</v>
      </c>
      <c r="BG128" s="140">
        <f t="shared" si="6"/>
        <v>0</v>
      </c>
      <c r="BH128" s="140">
        <f t="shared" si="7"/>
        <v>0</v>
      </c>
      <c r="BI128" s="140">
        <f t="shared" si="8"/>
        <v>0</v>
      </c>
      <c r="BJ128" s="14" t="s">
        <v>126</v>
      </c>
      <c r="BK128" s="140">
        <f t="shared" si="9"/>
        <v>0</v>
      </c>
      <c r="BL128" s="14" t="s">
        <v>125</v>
      </c>
      <c r="BM128" s="139" t="s">
        <v>134</v>
      </c>
    </row>
    <row r="129" spans="2:65" s="1" customFormat="1" ht="24.2" customHeight="1">
      <c r="B129" s="126"/>
      <c r="C129" s="127" t="s">
        <v>125</v>
      </c>
      <c r="D129" s="127" t="s">
        <v>121</v>
      </c>
      <c r="E129" s="128" t="s">
        <v>135</v>
      </c>
      <c r="F129" s="129" t="s">
        <v>136</v>
      </c>
      <c r="G129" s="130" t="s">
        <v>124</v>
      </c>
      <c r="H129" s="131">
        <v>512</v>
      </c>
      <c r="I129" s="132"/>
      <c r="J129" s="133">
        <f t="shared" si="0"/>
        <v>0</v>
      </c>
      <c r="K129" s="134"/>
      <c r="L129" s="29"/>
      <c r="M129" s="135" t="s">
        <v>1</v>
      </c>
      <c r="N129" s="136" t="s">
        <v>45</v>
      </c>
      <c r="P129" s="137">
        <f t="shared" si="1"/>
        <v>0</v>
      </c>
      <c r="Q129" s="137">
        <v>6.4999999999999997E-3</v>
      </c>
      <c r="R129" s="137">
        <f t="shared" si="2"/>
        <v>3.3279999999999998</v>
      </c>
      <c r="S129" s="137">
        <v>0</v>
      </c>
      <c r="T129" s="138">
        <f t="shared" si="3"/>
        <v>0</v>
      </c>
      <c r="AR129" s="139" t="s">
        <v>125</v>
      </c>
      <c r="AT129" s="139" t="s">
        <v>121</v>
      </c>
      <c r="AU129" s="139" t="s">
        <v>126</v>
      </c>
      <c r="AY129" s="14" t="s">
        <v>118</v>
      </c>
      <c r="BE129" s="140">
        <f t="shared" si="4"/>
        <v>0</v>
      </c>
      <c r="BF129" s="140">
        <f t="shared" si="5"/>
        <v>0</v>
      </c>
      <c r="BG129" s="140">
        <f t="shared" si="6"/>
        <v>0</v>
      </c>
      <c r="BH129" s="140">
        <f t="shared" si="7"/>
        <v>0</v>
      </c>
      <c r="BI129" s="140">
        <f t="shared" si="8"/>
        <v>0</v>
      </c>
      <c r="BJ129" s="14" t="s">
        <v>126</v>
      </c>
      <c r="BK129" s="140">
        <f t="shared" si="9"/>
        <v>0</v>
      </c>
      <c r="BL129" s="14" t="s">
        <v>125</v>
      </c>
      <c r="BM129" s="139" t="s">
        <v>137</v>
      </c>
    </row>
    <row r="130" spans="2:65" s="1" customFormat="1" ht="24.2" customHeight="1">
      <c r="B130" s="126"/>
      <c r="C130" s="127" t="s">
        <v>138</v>
      </c>
      <c r="D130" s="127" t="s">
        <v>121</v>
      </c>
      <c r="E130" s="128" t="s">
        <v>139</v>
      </c>
      <c r="F130" s="129" t="s">
        <v>140</v>
      </c>
      <c r="G130" s="130" t="s">
        <v>124</v>
      </c>
      <c r="H130" s="131">
        <v>512</v>
      </c>
      <c r="I130" s="132"/>
      <c r="J130" s="133">
        <f t="shared" si="0"/>
        <v>0</v>
      </c>
      <c r="K130" s="134"/>
      <c r="L130" s="29"/>
      <c r="M130" s="135" t="s">
        <v>1</v>
      </c>
      <c r="N130" s="136" t="s">
        <v>45</v>
      </c>
      <c r="P130" s="137">
        <f t="shared" si="1"/>
        <v>0</v>
      </c>
      <c r="Q130" s="137">
        <v>2.5000000000000001E-2</v>
      </c>
      <c r="R130" s="137">
        <f t="shared" si="2"/>
        <v>12.8</v>
      </c>
      <c r="S130" s="137">
        <v>0</v>
      </c>
      <c r="T130" s="138">
        <f t="shared" si="3"/>
        <v>0</v>
      </c>
      <c r="AR130" s="139" t="s">
        <v>125</v>
      </c>
      <c r="AT130" s="139" t="s">
        <v>121</v>
      </c>
      <c r="AU130" s="139" t="s">
        <v>126</v>
      </c>
      <c r="AY130" s="14" t="s">
        <v>118</v>
      </c>
      <c r="BE130" s="140">
        <f t="shared" si="4"/>
        <v>0</v>
      </c>
      <c r="BF130" s="140">
        <f t="shared" si="5"/>
        <v>0</v>
      </c>
      <c r="BG130" s="140">
        <f t="shared" si="6"/>
        <v>0</v>
      </c>
      <c r="BH130" s="140">
        <f t="shared" si="7"/>
        <v>0</v>
      </c>
      <c r="BI130" s="140">
        <f t="shared" si="8"/>
        <v>0</v>
      </c>
      <c r="BJ130" s="14" t="s">
        <v>126</v>
      </c>
      <c r="BK130" s="140">
        <f t="shared" si="9"/>
        <v>0</v>
      </c>
      <c r="BL130" s="14" t="s">
        <v>125</v>
      </c>
      <c r="BM130" s="139" t="s">
        <v>141</v>
      </c>
    </row>
    <row r="131" spans="2:65" s="1" customFormat="1" ht="24.2" customHeight="1">
      <c r="B131" s="126"/>
      <c r="C131" s="127" t="s">
        <v>119</v>
      </c>
      <c r="D131" s="127" t="s">
        <v>121</v>
      </c>
      <c r="E131" s="128" t="s">
        <v>142</v>
      </c>
      <c r="F131" s="129" t="s">
        <v>143</v>
      </c>
      <c r="G131" s="130" t="s">
        <v>124</v>
      </c>
      <c r="H131" s="131">
        <v>1536</v>
      </c>
      <c r="I131" s="132"/>
      <c r="J131" s="133">
        <f t="shared" si="0"/>
        <v>0</v>
      </c>
      <c r="K131" s="134"/>
      <c r="L131" s="29"/>
      <c r="M131" s="135" t="s">
        <v>1</v>
      </c>
      <c r="N131" s="136" t="s">
        <v>45</v>
      </c>
      <c r="P131" s="137">
        <f t="shared" si="1"/>
        <v>0</v>
      </c>
      <c r="Q131" s="137">
        <v>7.0000000000000001E-3</v>
      </c>
      <c r="R131" s="137">
        <f t="shared" si="2"/>
        <v>10.752000000000001</v>
      </c>
      <c r="S131" s="137">
        <v>0</v>
      </c>
      <c r="T131" s="138">
        <f t="shared" si="3"/>
        <v>0</v>
      </c>
      <c r="AR131" s="139" t="s">
        <v>125</v>
      </c>
      <c r="AT131" s="139" t="s">
        <v>121</v>
      </c>
      <c r="AU131" s="139" t="s">
        <v>126</v>
      </c>
      <c r="AY131" s="14" t="s">
        <v>118</v>
      </c>
      <c r="BE131" s="140">
        <f t="shared" si="4"/>
        <v>0</v>
      </c>
      <c r="BF131" s="140">
        <f t="shared" si="5"/>
        <v>0</v>
      </c>
      <c r="BG131" s="140">
        <f t="shared" si="6"/>
        <v>0</v>
      </c>
      <c r="BH131" s="140">
        <f t="shared" si="7"/>
        <v>0</v>
      </c>
      <c r="BI131" s="140">
        <f t="shared" si="8"/>
        <v>0</v>
      </c>
      <c r="BJ131" s="14" t="s">
        <v>126</v>
      </c>
      <c r="BK131" s="140">
        <f t="shared" si="9"/>
        <v>0</v>
      </c>
      <c r="BL131" s="14" t="s">
        <v>125</v>
      </c>
      <c r="BM131" s="139" t="s">
        <v>144</v>
      </c>
    </row>
    <row r="132" spans="2:65" s="12" customFormat="1">
      <c r="B132" s="141"/>
      <c r="D132" s="142" t="s">
        <v>145</v>
      </c>
      <c r="F132" s="143" t="s">
        <v>146</v>
      </c>
      <c r="H132" s="144">
        <v>1536</v>
      </c>
      <c r="I132" s="145"/>
      <c r="L132" s="141"/>
      <c r="M132" s="146"/>
      <c r="T132" s="147"/>
      <c r="AT132" s="148" t="s">
        <v>145</v>
      </c>
      <c r="AU132" s="148" t="s">
        <v>126</v>
      </c>
      <c r="AV132" s="12" t="s">
        <v>126</v>
      </c>
      <c r="AW132" s="12" t="s">
        <v>3</v>
      </c>
      <c r="AX132" s="12" t="s">
        <v>87</v>
      </c>
      <c r="AY132" s="148" t="s">
        <v>118</v>
      </c>
    </row>
    <row r="133" spans="2:65" s="1" customFormat="1" ht="24.2" customHeight="1">
      <c r="B133" s="126"/>
      <c r="C133" s="127" t="s">
        <v>147</v>
      </c>
      <c r="D133" s="127" t="s">
        <v>121</v>
      </c>
      <c r="E133" s="128" t="s">
        <v>148</v>
      </c>
      <c r="F133" s="129" t="s">
        <v>149</v>
      </c>
      <c r="G133" s="130" t="s">
        <v>124</v>
      </c>
      <c r="H133" s="131">
        <v>512</v>
      </c>
      <c r="I133" s="132"/>
      <c r="J133" s="133">
        <f>ROUND(I133*H133,2)</f>
        <v>0</v>
      </c>
      <c r="K133" s="134"/>
      <c r="L133" s="29"/>
      <c r="M133" s="135" t="s">
        <v>1</v>
      </c>
      <c r="N133" s="136" t="s">
        <v>45</v>
      </c>
      <c r="P133" s="137">
        <f>O133*H133</f>
        <v>0</v>
      </c>
      <c r="Q133" s="137">
        <v>4.3839999999999999E-3</v>
      </c>
      <c r="R133" s="137">
        <f>Q133*H133</f>
        <v>2.2446079999999999</v>
      </c>
      <c r="S133" s="137">
        <v>0</v>
      </c>
      <c r="T133" s="138">
        <f>S133*H133</f>
        <v>0</v>
      </c>
      <c r="AR133" s="139" t="s">
        <v>125</v>
      </c>
      <c r="AT133" s="139" t="s">
        <v>121</v>
      </c>
      <c r="AU133" s="139" t="s">
        <v>126</v>
      </c>
      <c r="AY133" s="14" t="s">
        <v>118</v>
      </c>
      <c r="BE133" s="140">
        <f>IF(N133="základní",J133,0)</f>
        <v>0</v>
      </c>
      <c r="BF133" s="140">
        <f>IF(N133="snížená",J133,0)</f>
        <v>0</v>
      </c>
      <c r="BG133" s="140">
        <f>IF(N133="zákl. přenesená",J133,0)</f>
        <v>0</v>
      </c>
      <c r="BH133" s="140">
        <f>IF(N133="sníž. přenesená",J133,0)</f>
        <v>0</v>
      </c>
      <c r="BI133" s="140">
        <f>IF(N133="nulová",J133,0)</f>
        <v>0</v>
      </c>
      <c r="BJ133" s="14" t="s">
        <v>126</v>
      </c>
      <c r="BK133" s="140">
        <f>ROUND(I133*H133,2)</f>
        <v>0</v>
      </c>
      <c r="BL133" s="14" t="s">
        <v>125</v>
      </c>
      <c r="BM133" s="139" t="s">
        <v>150</v>
      </c>
    </row>
    <row r="134" spans="2:65" s="1" customFormat="1" ht="24.2" customHeight="1">
      <c r="B134" s="126"/>
      <c r="C134" s="127" t="s">
        <v>151</v>
      </c>
      <c r="D134" s="127" t="s">
        <v>121</v>
      </c>
      <c r="E134" s="128" t="s">
        <v>152</v>
      </c>
      <c r="F134" s="129" t="s">
        <v>153</v>
      </c>
      <c r="G134" s="130" t="s">
        <v>154</v>
      </c>
      <c r="H134" s="131">
        <v>168</v>
      </c>
      <c r="I134" s="132"/>
      <c r="J134" s="133">
        <f>ROUND(I134*H134,2)</f>
        <v>0</v>
      </c>
      <c r="K134" s="134"/>
      <c r="L134" s="29"/>
      <c r="M134" s="135" t="s">
        <v>1</v>
      </c>
      <c r="N134" s="136" t="s">
        <v>45</v>
      </c>
      <c r="P134" s="137">
        <f>O134*H134</f>
        <v>0</v>
      </c>
      <c r="Q134" s="137">
        <v>0</v>
      </c>
      <c r="R134" s="137">
        <f>Q134*H134</f>
        <v>0</v>
      </c>
      <c r="S134" s="137">
        <v>0</v>
      </c>
      <c r="T134" s="138">
        <f>S134*H134</f>
        <v>0</v>
      </c>
      <c r="AR134" s="139" t="s">
        <v>125</v>
      </c>
      <c r="AT134" s="139" t="s">
        <v>121</v>
      </c>
      <c r="AU134" s="139" t="s">
        <v>126</v>
      </c>
      <c r="AY134" s="14" t="s">
        <v>118</v>
      </c>
      <c r="BE134" s="140">
        <f>IF(N134="základní",J134,0)</f>
        <v>0</v>
      </c>
      <c r="BF134" s="140">
        <f>IF(N134="snížená",J134,0)</f>
        <v>0</v>
      </c>
      <c r="BG134" s="140">
        <f>IF(N134="zákl. přenesená",J134,0)</f>
        <v>0</v>
      </c>
      <c r="BH134" s="140">
        <f>IF(N134="sníž. přenesená",J134,0)</f>
        <v>0</v>
      </c>
      <c r="BI134" s="140">
        <f>IF(N134="nulová",J134,0)</f>
        <v>0</v>
      </c>
      <c r="BJ134" s="14" t="s">
        <v>126</v>
      </c>
      <c r="BK134" s="140">
        <f>ROUND(I134*H134,2)</f>
        <v>0</v>
      </c>
      <c r="BL134" s="14" t="s">
        <v>125</v>
      </c>
      <c r="BM134" s="139" t="s">
        <v>155</v>
      </c>
    </row>
    <row r="135" spans="2:65" s="1" customFormat="1" ht="16.5" customHeight="1">
      <c r="B135" s="126"/>
      <c r="C135" s="149" t="s">
        <v>156</v>
      </c>
      <c r="D135" s="149" t="s">
        <v>157</v>
      </c>
      <c r="E135" s="150" t="s">
        <v>158</v>
      </c>
      <c r="F135" s="151" t="s">
        <v>159</v>
      </c>
      <c r="G135" s="152" t="s">
        <v>154</v>
      </c>
      <c r="H135" s="153">
        <v>176.4</v>
      </c>
      <c r="I135" s="154"/>
      <c r="J135" s="155">
        <f>ROUND(I135*H135,2)</f>
        <v>0</v>
      </c>
      <c r="K135" s="156"/>
      <c r="L135" s="157"/>
      <c r="M135" s="158" t="s">
        <v>1</v>
      </c>
      <c r="N135" s="159" t="s">
        <v>45</v>
      </c>
      <c r="P135" s="137">
        <f>O135*H135</f>
        <v>0</v>
      </c>
      <c r="Q135" s="137">
        <v>1E-4</v>
      </c>
      <c r="R135" s="137">
        <f>Q135*H135</f>
        <v>1.7640000000000003E-2</v>
      </c>
      <c r="S135" s="137">
        <v>0</v>
      </c>
      <c r="T135" s="138">
        <f>S135*H135</f>
        <v>0</v>
      </c>
      <c r="AR135" s="139" t="s">
        <v>151</v>
      </c>
      <c r="AT135" s="139" t="s">
        <v>157</v>
      </c>
      <c r="AU135" s="139" t="s">
        <v>126</v>
      </c>
      <c r="AY135" s="14" t="s">
        <v>118</v>
      </c>
      <c r="BE135" s="140">
        <f>IF(N135="základní",J135,0)</f>
        <v>0</v>
      </c>
      <c r="BF135" s="140">
        <f>IF(N135="snížená",J135,0)</f>
        <v>0</v>
      </c>
      <c r="BG135" s="140">
        <f>IF(N135="zákl. přenesená",J135,0)</f>
        <v>0</v>
      </c>
      <c r="BH135" s="140">
        <f>IF(N135="sníž. přenesená",J135,0)</f>
        <v>0</v>
      </c>
      <c r="BI135" s="140">
        <f>IF(N135="nulová",J135,0)</f>
        <v>0</v>
      </c>
      <c r="BJ135" s="14" t="s">
        <v>126</v>
      </c>
      <c r="BK135" s="140">
        <f>ROUND(I135*H135,2)</f>
        <v>0</v>
      </c>
      <c r="BL135" s="14" t="s">
        <v>125</v>
      </c>
      <c r="BM135" s="139" t="s">
        <v>160</v>
      </c>
    </row>
    <row r="136" spans="2:65" s="12" customFormat="1">
      <c r="B136" s="141"/>
      <c r="D136" s="142" t="s">
        <v>145</v>
      </c>
      <c r="F136" s="143" t="s">
        <v>161</v>
      </c>
      <c r="H136" s="144">
        <v>176.4</v>
      </c>
      <c r="I136" s="145"/>
      <c r="L136" s="141"/>
      <c r="M136" s="146"/>
      <c r="T136" s="147"/>
      <c r="AT136" s="148" t="s">
        <v>145</v>
      </c>
      <c r="AU136" s="148" t="s">
        <v>126</v>
      </c>
      <c r="AV136" s="12" t="s">
        <v>126</v>
      </c>
      <c r="AW136" s="12" t="s">
        <v>3</v>
      </c>
      <c r="AX136" s="12" t="s">
        <v>87</v>
      </c>
      <c r="AY136" s="148" t="s">
        <v>118</v>
      </c>
    </row>
    <row r="137" spans="2:65" s="1" customFormat="1" ht="24.2" customHeight="1">
      <c r="B137" s="126"/>
      <c r="C137" s="127" t="s">
        <v>162</v>
      </c>
      <c r="D137" s="127" t="s">
        <v>121</v>
      </c>
      <c r="E137" s="128" t="s">
        <v>163</v>
      </c>
      <c r="F137" s="129" t="s">
        <v>164</v>
      </c>
      <c r="G137" s="130" t="s">
        <v>124</v>
      </c>
      <c r="H137" s="131">
        <v>512</v>
      </c>
      <c r="I137" s="132"/>
      <c r="J137" s="133">
        <f>ROUND(I137*H137,2)</f>
        <v>0</v>
      </c>
      <c r="K137" s="134"/>
      <c r="L137" s="29"/>
      <c r="M137" s="135" t="s">
        <v>1</v>
      </c>
      <c r="N137" s="136" t="s">
        <v>45</v>
      </c>
      <c r="P137" s="137">
        <f>O137*H137</f>
        <v>0</v>
      </c>
      <c r="Q137" s="137">
        <v>2.5500000000000002E-4</v>
      </c>
      <c r="R137" s="137">
        <f>Q137*H137</f>
        <v>0.13056000000000001</v>
      </c>
      <c r="S137" s="137">
        <v>0</v>
      </c>
      <c r="T137" s="138">
        <f>S137*H137</f>
        <v>0</v>
      </c>
      <c r="AR137" s="139" t="s">
        <v>125</v>
      </c>
      <c r="AT137" s="139" t="s">
        <v>121</v>
      </c>
      <c r="AU137" s="139" t="s">
        <v>126</v>
      </c>
      <c r="AY137" s="14" t="s">
        <v>118</v>
      </c>
      <c r="BE137" s="140">
        <f>IF(N137="základní",J137,0)</f>
        <v>0</v>
      </c>
      <c r="BF137" s="140">
        <f>IF(N137="snížená",J137,0)</f>
        <v>0</v>
      </c>
      <c r="BG137" s="140">
        <f>IF(N137="zákl. přenesená",J137,0)</f>
        <v>0</v>
      </c>
      <c r="BH137" s="140">
        <f>IF(N137="sníž. přenesená",J137,0)</f>
        <v>0</v>
      </c>
      <c r="BI137" s="140">
        <f>IF(N137="nulová",J137,0)</f>
        <v>0</v>
      </c>
      <c r="BJ137" s="14" t="s">
        <v>126</v>
      </c>
      <c r="BK137" s="140">
        <f>ROUND(I137*H137,2)</f>
        <v>0</v>
      </c>
      <c r="BL137" s="14" t="s">
        <v>125</v>
      </c>
      <c r="BM137" s="139" t="s">
        <v>165</v>
      </c>
    </row>
    <row r="138" spans="2:65" s="1" customFormat="1" ht="24.2" customHeight="1">
      <c r="B138" s="126"/>
      <c r="C138" s="127" t="s">
        <v>166</v>
      </c>
      <c r="D138" s="127" t="s">
        <v>121</v>
      </c>
      <c r="E138" s="128" t="s">
        <v>167</v>
      </c>
      <c r="F138" s="129" t="s">
        <v>168</v>
      </c>
      <c r="G138" s="130" t="s">
        <v>124</v>
      </c>
      <c r="H138" s="131">
        <v>512</v>
      </c>
      <c r="I138" s="132"/>
      <c r="J138" s="133">
        <f>ROUND(I138*H138,2)</f>
        <v>0</v>
      </c>
      <c r="K138" s="134"/>
      <c r="L138" s="29"/>
      <c r="M138" s="135" t="s">
        <v>1</v>
      </c>
      <c r="N138" s="136" t="s">
        <v>45</v>
      </c>
      <c r="P138" s="137">
        <f>O138*H138</f>
        <v>0</v>
      </c>
      <c r="Q138" s="137">
        <v>2.7499999999999998E-3</v>
      </c>
      <c r="R138" s="137">
        <f>Q138*H138</f>
        <v>1.4079999999999999</v>
      </c>
      <c r="S138" s="137">
        <v>0</v>
      </c>
      <c r="T138" s="138">
        <f>S138*H138</f>
        <v>0</v>
      </c>
      <c r="AR138" s="139" t="s">
        <v>125</v>
      </c>
      <c r="AT138" s="139" t="s">
        <v>121</v>
      </c>
      <c r="AU138" s="139" t="s">
        <v>126</v>
      </c>
      <c r="AY138" s="14" t="s">
        <v>118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4" t="s">
        <v>126</v>
      </c>
      <c r="BK138" s="140">
        <f>ROUND(I138*H138,2)</f>
        <v>0</v>
      </c>
      <c r="BL138" s="14" t="s">
        <v>125</v>
      </c>
      <c r="BM138" s="139" t="s">
        <v>169</v>
      </c>
    </row>
    <row r="139" spans="2:65" s="11" customFormat="1" ht="22.9" customHeight="1">
      <c r="B139" s="114"/>
      <c r="D139" s="115" t="s">
        <v>78</v>
      </c>
      <c r="E139" s="124" t="s">
        <v>156</v>
      </c>
      <c r="F139" s="124" t="s">
        <v>170</v>
      </c>
      <c r="I139" s="117"/>
      <c r="J139" s="125">
        <f>BK139</f>
        <v>0</v>
      </c>
      <c r="L139" s="114"/>
      <c r="M139" s="119"/>
      <c r="P139" s="120">
        <f>SUM(P140:P141)</f>
        <v>0</v>
      </c>
      <c r="R139" s="120">
        <f>SUM(R140:R141)</f>
        <v>0</v>
      </c>
      <c r="T139" s="121">
        <f>SUM(T140:T141)</f>
        <v>0</v>
      </c>
      <c r="AR139" s="115" t="s">
        <v>87</v>
      </c>
      <c r="AT139" s="122" t="s">
        <v>78</v>
      </c>
      <c r="AU139" s="122" t="s">
        <v>87</v>
      </c>
      <c r="AY139" s="115" t="s">
        <v>118</v>
      </c>
      <c r="BK139" s="123">
        <f>SUM(BK140:BK141)</f>
        <v>0</v>
      </c>
    </row>
    <row r="140" spans="2:65" s="1" customFormat="1" ht="33" customHeight="1">
      <c r="B140" s="126"/>
      <c r="C140" s="127" t="s">
        <v>171</v>
      </c>
      <c r="D140" s="127" t="s">
        <v>121</v>
      </c>
      <c r="E140" s="128" t="s">
        <v>172</v>
      </c>
      <c r="F140" s="129" t="s">
        <v>173</v>
      </c>
      <c r="G140" s="130" t="s">
        <v>124</v>
      </c>
      <c r="H140" s="131">
        <v>25600</v>
      </c>
      <c r="I140" s="132"/>
      <c r="J140" s="133">
        <f>ROUND(I140*H140,2)</f>
        <v>0</v>
      </c>
      <c r="K140" s="134"/>
      <c r="L140" s="29"/>
      <c r="M140" s="135" t="s">
        <v>1</v>
      </c>
      <c r="N140" s="136" t="s">
        <v>45</v>
      </c>
      <c r="P140" s="137">
        <f>O140*H140</f>
        <v>0</v>
      </c>
      <c r="Q140" s="137">
        <v>0</v>
      </c>
      <c r="R140" s="137">
        <f>Q140*H140</f>
        <v>0</v>
      </c>
      <c r="S140" s="137">
        <v>0</v>
      </c>
      <c r="T140" s="138">
        <f>S140*H140</f>
        <v>0</v>
      </c>
      <c r="AR140" s="139" t="s">
        <v>125</v>
      </c>
      <c r="AT140" s="139" t="s">
        <v>121</v>
      </c>
      <c r="AU140" s="139" t="s">
        <v>126</v>
      </c>
      <c r="AY140" s="14" t="s">
        <v>118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4" t="s">
        <v>126</v>
      </c>
      <c r="BK140" s="140">
        <f>ROUND(I140*H140,2)</f>
        <v>0</v>
      </c>
      <c r="BL140" s="14" t="s">
        <v>125</v>
      </c>
      <c r="BM140" s="139" t="s">
        <v>174</v>
      </c>
    </row>
    <row r="141" spans="2:65" s="12" customFormat="1">
      <c r="B141" s="141"/>
      <c r="D141" s="142" t="s">
        <v>145</v>
      </c>
      <c r="F141" s="143" t="s">
        <v>175</v>
      </c>
      <c r="H141" s="144">
        <v>25600</v>
      </c>
      <c r="I141" s="145"/>
      <c r="L141" s="141"/>
      <c r="M141" s="146"/>
      <c r="T141" s="147"/>
      <c r="AT141" s="148" t="s">
        <v>145</v>
      </c>
      <c r="AU141" s="148" t="s">
        <v>126</v>
      </c>
      <c r="AV141" s="12" t="s">
        <v>126</v>
      </c>
      <c r="AW141" s="12" t="s">
        <v>3</v>
      </c>
      <c r="AX141" s="12" t="s">
        <v>87</v>
      </c>
      <c r="AY141" s="148" t="s">
        <v>118</v>
      </c>
    </row>
    <row r="142" spans="2:65" s="11" customFormat="1" ht="22.9" customHeight="1">
      <c r="B142" s="114"/>
      <c r="D142" s="115" t="s">
        <v>78</v>
      </c>
      <c r="E142" s="124" t="s">
        <v>176</v>
      </c>
      <c r="F142" s="124" t="s">
        <v>177</v>
      </c>
      <c r="I142" s="117"/>
      <c r="J142" s="125">
        <f>BK142</f>
        <v>0</v>
      </c>
      <c r="L142" s="114"/>
      <c r="M142" s="119"/>
      <c r="P142" s="120">
        <f>SUM(P143:P147)</f>
        <v>0</v>
      </c>
      <c r="R142" s="120">
        <f>SUM(R143:R147)</f>
        <v>0</v>
      </c>
      <c r="T142" s="121">
        <f>SUM(T143:T147)</f>
        <v>0</v>
      </c>
      <c r="AR142" s="115" t="s">
        <v>87</v>
      </c>
      <c r="AT142" s="122" t="s">
        <v>78</v>
      </c>
      <c r="AU142" s="122" t="s">
        <v>87</v>
      </c>
      <c r="AY142" s="115" t="s">
        <v>118</v>
      </c>
      <c r="BK142" s="123">
        <f>SUM(BK143:BK147)</f>
        <v>0</v>
      </c>
    </row>
    <row r="143" spans="2:65" s="1" customFormat="1" ht="33" customHeight="1">
      <c r="B143" s="126"/>
      <c r="C143" s="127" t="s">
        <v>178</v>
      </c>
      <c r="D143" s="127" t="s">
        <v>121</v>
      </c>
      <c r="E143" s="128" t="s">
        <v>179</v>
      </c>
      <c r="F143" s="129" t="s">
        <v>180</v>
      </c>
      <c r="G143" s="130" t="s">
        <v>181</v>
      </c>
      <c r="H143" s="131">
        <v>30.207999999999998</v>
      </c>
      <c r="I143" s="132"/>
      <c r="J143" s="133">
        <f>ROUND(I143*H143,2)</f>
        <v>0</v>
      </c>
      <c r="K143" s="134"/>
      <c r="L143" s="29"/>
      <c r="M143" s="135" t="s">
        <v>1</v>
      </c>
      <c r="N143" s="136" t="s">
        <v>45</v>
      </c>
      <c r="P143" s="137">
        <f>O143*H143</f>
        <v>0</v>
      </c>
      <c r="Q143" s="137">
        <v>0</v>
      </c>
      <c r="R143" s="137">
        <f>Q143*H143</f>
        <v>0</v>
      </c>
      <c r="S143" s="137">
        <v>0</v>
      </c>
      <c r="T143" s="138">
        <f>S143*H143</f>
        <v>0</v>
      </c>
      <c r="AR143" s="139" t="s">
        <v>125</v>
      </c>
      <c r="AT143" s="139" t="s">
        <v>121</v>
      </c>
      <c r="AU143" s="139" t="s">
        <v>126</v>
      </c>
      <c r="AY143" s="14" t="s">
        <v>118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4" t="s">
        <v>126</v>
      </c>
      <c r="BK143" s="140">
        <f>ROUND(I143*H143,2)</f>
        <v>0</v>
      </c>
      <c r="BL143" s="14" t="s">
        <v>125</v>
      </c>
      <c r="BM143" s="139" t="s">
        <v>182</v>
      </c>
    </row>
    <row r="144" spans="2:65" s="1" customFormat="1" ht="24.2" customHeight="1">
      <c r="B144" s="126"/>
      <c r="C144" s="127" t="s">
        <v>183</v>
      </c>
      <c r="D144" s="127" t="s">
        <v>121</v>
      </c>
      <c r="E144" s="128" t="s">
        <v>184</v>
      </c>
      <c r="F144" s="129" t="s">
        <v>185</v>
      </c>
      <c r="G144" s="130" t="s">
        <v>181</v>
      </c>
      <c r="H144" s="131">
        <v>30.207999999999998</v>
      </c>
      <c r="I144" s="132"/>
      <c r="J144" s="133">
        <f>ROUND(I144*H144,2)</f>
        <v>0</v>
      </c>
      <c r="K144" s="134"/>
      <c r="L144" s="29"/>
      <c r="M144" s="135" t="s">
        <v>1</v>
      </c>
      <c r="N144" s="136" t="s">
        <v>45</v>
      </c>
      <c r="P144" s="137">
        <f>O144*H144</f>
        <v>0</v>
      </c>
      <c r="Q144" s="137">
        <v>0</v>
      </c>
      <c r="R144" s="137">
        <f>Q144*H144</f>
        <v>0</v>
      </c>
      <c r="S144" s="137">
        <v>0</v>
      </c>
      <c r="T144" s="138">
        <f>S144*H144</f>
        <v>0</v>
      </c>
      <c r="AR144" s="139" t="s">
        <v>125</v>
      </c>
      <c r="AT144" s="139" t="s">
        <v>121</v>
      </c>
      <c r="AU144" s="139" t="s">
        <v>126</v>
      </c>
      <c r="AY144" s="14" t="s">
        <v>118</v>
      </c>
      <c r="BE144" s="140">
        <f>IF(N144="základní",J144,0)</f>
        <v>0</v>
      </c>
      <c r="BF144" s="140">
        <f>IF(N144="snížená",J144,0)</f>
        <v>0</v>
      </c>
      <c r="BG144" s="140">
        <f>IF(N144="zákl. přenesená",J144,0)</f>
        <v>0</v>
      </c>
      <c r="BH144" s="140">
        <f>IF(N144="sníž. přenesená",J144,0)</f>
        <v>0</v>
      </c>
      <c r="BI144" s="140">
        <f>IF(N144="nulová",J144,0)</f>
        <v>0</v>
      </c>
      <c r="BJ144" s="14" t="s">
        <v>126</v>
      </c>
      <c r="BK144" s="140">
        <f>ROUND(I144*H144,2)</f>
        <v>0</v>
      </c>
      <c r="BL144" s="14" t="s">
        <v>125</v>
      </c>
      <c r="BM144" s="139" t="s">
        <v>186</v>
      </c>
    </row>
    <row r="145" spans="2:65" s="1" customFormat="1" ht="24.2" customHeight="1">
      <c r="B145" s="126"/>
      <c r="C145" s="127" t="s">
        <v>8</v>
      </c>
      <c r="D145" s="127" t="s">
        <v>121</v>
      </c>
      <c r="E145" s="128" t="s">
        <v>187</v>
      </c>
      <c r="F145" s="129" t="s">
        <v>188</v>
      </c>
      <c r="G145" s="130" t="s">
        <v>181</v>
      </c>
      <c r="H145" s="131">
        <v>302.08</v>
      </c>
      <c r="I145" s="132"/>
      <c r="J145" s="133">
        <f>ROUND(I145*H145,2)</f>
        <v>0</v>
      </c>
      <c r="K145" s="134"/>
      <c r="L145" s="29"/>
      <c r="M145" s="135" t="s">
        <v>1</v>
      </c>
      <c r="N145" s="136" t="s">
        <v>45</v>
      </c>
      <c r="P145" s="137">
        <f>O145*H145</f>
        <v>0</v>
      </c>
      <c r="Q145" s="137">
        <v>0</v>
      </c>
      <c r="R145" s="137">
        <f>Q145*H145</f>
        <v>0</v>
      </c>
      <c r="S145" s="137">
        <v>0</v>
      </c>
      <c r="T145" s="138">
        <f>S145*H145</f>
        <v>0</v>
      </c>
      <c r="AR145" s="139" t="s">
        <v>125</v>
      </c>
      <c r="AT145" s="139" t="s">
        <v>121</v>
      </c>
      <c r="AU145" s="139" t="s">
        <v>126</v>
      </c>
      <c r="AY145" s="14" t="s">
        <v>118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4" t="s">
        <v>126</v>
      </c>
      <c r="BK145" s="140">
        <f>ROUND(I145*H145,2)</f>
        <v>0</v>
      </c>
      <c r="BL145" s="14" t="s">
        <v>125</v>
      </c>
      <c r="BM145" s="139" t="s">
        <v>189</v>
      </c>
    </row>
    <row r="146" spans="2:65" s="12" customFormat="1">
      <c r="B146" s="141"/>
      <c r="D146" s="142" t="s">
        <v>145</v>
      </c>
      <c r="F146" s="143" t="s">
        <v>190</v>
      </c>
      <c r="H146" s="144">
        <v>302.08</v>
      </c>
      <c r="I146" s="145"/>
      <c r="L146" s="141"/>
      <c r="M146" s="146"/>
      <c r="T146" s="147"/>
      <c r="AT146" s="148" t="s">
        <v>145</v>
      </c>
      <c r="AU146" s="148" t="s">
        <v>126</v>
      </c>
      <c r="AV146" s="12" t="s">
        <v>126</v>
      </c>
      <c r="AW146" s="12" t="s">
        <v>3</v>
      </c>
      <c r="AX146" s="12" t="s">
        <v>87</v>
      </c>
      <c r="AY146" s="148" t="s">
        <v>118</v>
      </c>
    </row>
    <row r="147" spans="2:65" s="1" customFormat="1" ht="49.15" customHeight="1">
      <c r="B147" s="126"/>
      <c r="C147" s="127" t="s">
        <v>191</v>
      </c>
      <c r="D147" s="127" t="s">
        <v>121</v>
      </c>
      <c r="E147" s="128" t="s">
        <v>192</v>
      </c>
      <c r="F147" s="129" t="s">
        <v>193</v>
      </c>
      <c r="G147" s="130" t="s">
        <v>181</v>
      </c>
      <c r="H147" s="131">
        <v>30.207999999999998</v>
      </c>
      <c r="I147" s="132"/>
      <c r="J147" s="133">
        <f>ROUND(I147*H147,2)</f>
        <v>0</v>
      </c>
      <c r="K147" s="134"/>
      <c r="L147" s="29"/>
      <c r="M147" s="135" t="s">
        <v>1</v>
      </c>
      <c r="N147" s="136" t="s">
        <v>45</v>
      </c>
      <c r="P147" s="137">
        <f>O147*H147</f>
        <v>0</v>
      </c>
      <c r="Q147" s="137">
        <v>0</v>
      </c>
      <c r="R147" s="137">
        <f>Q147*H147</f>
        <v>0</v>
      </c>
      <c r="S147" s="137">
        <v>0</v>
      </c>
      <c r="T147" s="138">
        <f>S147*H147</f>
        <v>0</v>
      </c>
      <c r="AR147" s="139" t="s">
        <v>125</v>
      </c>
      <c r="AT147" s="139" t="s">
        <v>121</v>
      </c>
      <c r="AU147" s="139" t="s">
        <v>126</v>
      </c>
      <c r="AY147" s="14" t="s">
        <v>118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4" t="s">
        <v>126</v>
      </c>
      <c r="BK147" s="140">
        <f>ROUND(I147*H147,2)</f>
        <v>0</v>
      </c>
      <c r="BL147" s="14" t="s">
        <v>125</v>
      </c>
      <c r="BM147" s="139" t="s">
        <v>194</v>
      </c>
    </row>
    <row r="148" spans="2:65" s="11" customFormat="1" ht="22.9" customHeight="1">
      <c r="B148" s="114"/>
      <c r="D148" s="115" t="s">
        <v>78</v>
      </c>
      <c r="E148" s="124" t="s">
        <v>195</v>
      </c>
      <c r="F148" s="124" t="s">
        <v>196</v>
      </c>
      <c r="I148" s="117"/>
      <c r="J148" s="125">
        <f>BK148</f>
        <v>0</v>
      </c>
      <c r="L148" s="114"/>
      <c r="M148" s="119"/>
      <c r="P148" s="120">
        <f>P149</f>
        <v>0</v>
      </c>
      <c r="R148" s="120">
        <f>R149</f>
        <v>0</v>
      </c>
      <c r="T148" s="121">
        <f>T149</f>
        <v>0</v>
      </c>
      <c r="AR148" s="115" t="s">
        <v>87</v>
      </c>
      <c r="AT148" s="122" t="s">
        <v>78</v>
      </c>
      <c r="AU148" s="122" t="s">
        <v>87</v>
      </c>
      <c r="AY148" s="115" t="s">
        <v>118</v>
      </c>
      <c r="BK148" s="123">
        <f>BK149</f>
        <v>0</v>
      </c>
    </row>
    <row r="149" spans="2:65" s="1" customFormat="1" ht="21.75" customHeight="1">
      <c r="B149" s="126"/>
      <c r="C149" s="127" t="s">
        <v>197</v>
      </c>
      <c r="D149" s="127" t="s">
        <v>121</v>
      </c>
      <c r="E149" s="128" t="s">
        <v>198</v>
      </c>
      <c r="F149" s="129" t="s">
        <v>199</v>
      </c>
      <c r="G149" s="130" t="s">
        <v>181</v>
      </c>
      <c r="H149" s="131">
        <v>30.681000000000001</v>
      </c>
      <c r="I149" s="132"/>
      <c r="J149" s="133">
        <f>ROUND(I149*H149,2)</f>
        <v>0</v>
      </c>
      <c r="K149" s="134"/>
      <c r="L149" s="29"/>
      <c r="M149" s="135" t="s">
        <v>1</v>
      </c>
      <c r="N149" s="136" t="s">
        <v>45</v>
      </c>
      <c r="P149" s="137">
        <f>O149*H149</f>
        <v>0</v>
      </c>
      <c r="Q149" s="137">
        <v>0</v>
      </c>
      <c r="R149" s="137">
        <f>Q149*H149</f>
        <v>0</v>
      </c>
      <c r="S149" s="137">
        <v>0</v>
      </c>
      <c r="T149" s="138">
        <f>S149*H149</f>
        <v>0</v>
      </c>
      <c r="AR149" s="139" t="s">
        <v>125</v>
      </c>
      <c r="AT149" s="139" t="s">
        <v>121</v>
      </c>
      <c r="AU149" s="139" t="s">
        <v>126</v>
      </c>
      <c r="AY149" s="14" t="s">
        <v>118</v>
      </c>
      <c r="BE149" s="140">
        <f>IF(N149="základní",J149,0)</f>
        <v>0</v>
      </c>
      <c r="BF149" s="140">
        <f>IF(N149="snížená",J149,0)</f>
        <v>0</v>
      </c>
      <c r="BG149" s="140">
        <f>IF(N149="zákl. přenesená",J149,0)</f>
        <v>0</v>
      </c>
      <c r="BH149" s="140">
        <f>IF(N149="sníž. přenesená",J149,0)</f>
        <v>0</v>
      </c>
      <c r="BI149" s="140">
        <f>IF(N149="nulová",J149,0)</f>
        <v>0</v>
      </c>
      <c r="BJ149" s="14" t="s">
        <v>126</v>
      </c>
      <c r="BK149" s="140">
        <f>ROUND(I149*H149,2)</f>
        <v>0</v>
      </c>
      <c r="BL149" s="14" t="s">
        <v>125</v>
      </c>
      <c r="BM149" s="139" t="s">
        <v>200</v>
      </c>
    </row>
    <row r="150" spans="2:65" s="11" customFormat="1" ht="25.9" customHeight="1">
      <c r="B150" s="114"/>
      <c r="D150" s="115" t="s">
        <v>78</v>
      </c>
      <c r="E150" s="116" t="s">
        <v>201</v>
      </c>
      <c r="F150" s="116" t="s">
        <v>202</v>
      </c>
      <c r="I150" s="117"/>
      <c r="J150" s="118">
        <f>BK150</f>
        <v>0</v>
      </c>
      <c r="L150" s="114"/>
      <c r="M150" s="119"/>
      <c r="P150" s="120">
        <f>P151</f>
        <v>0</v>
      </c>
      <c r="R150" s="120">
        <f>R151</f>
        <v>0.38001426999999999</v>
      </c>
      <c r="T150" s="121">
        <f>T151</f>
        <v>0</v>
      </c>
      <c r="AR150" s="115" t="s">
        <v>126</v>
      </c>
      <c r="AT150" s="122" t="s">
        <v>78</v>
      </c>
      <c r="AU150" s="122" t="s">
        <v>79</v>
      </c>
      <c r="AY150" s="115" t="s">
        <v>118</v>
      </c>
      <c r="BK150" s="123">
        <f>BK151</f>
        <v>0</v>
      </c>
    </row>
    <row r="151" spans="2:65" s="11" customFormat="1" ht="22.9" customHeight="1">
      <c r="B151" s="114"/>
      <c r="D151" s="115" t="s">
        <v>78</v>
      </c>
      <c r="E151" s="124" t="s">
        <v>203</v>
      </c>
      <c r="F151" s="124" t="s">
        <v>204</v>
      </c>
      <c r="I151" s="117"/>
      <c r="J151" s="125">
        <f>BK151</f>
        <v>0</v>
      </c>
      <c r="L151" s="114"/>
      <c r="M151" s="119"/>
      <c r="P151" s="120">
        <f>SUM(P152:P154)</f>
        <v>0</v>
      </c>
      <c r="R151" s="120">
        <f>SUM(R152:R154)</f>
        <v>0.38001426999999999</v>
      </c>
      <c r="T151" s="121">
        <f>SUM(T152:T154)</f>
        <v>0</v>
      </c>
      <c r="AR151" s="115" t="s">
        <v>126</v>
      </c>
      <c r="AT151" s="122" t="s">
        <v>78</v>
      </c>
      <c r="AU151" s="122" t="s">
        <v>87</v>
      </c>
      <c r="AY151" s="115" t="s">
        <v>118</v>
      </c>
      <c r="BK151" s="123">
        <f>SUM(BK152:BK154)</f>
        <v>0</v>
      </c>
    </row>
    <row r="152" spans="2:65" s="1" customFormat="1" ht="24.2" customHeight="1">
      <c r="B152" s="126"/>
      <c r="C152" s="127" t="s">
        <v>205</v>
      </c>
      <c r="D152" s="127" t="s">
        <v>121</v>
      </c>
      <c r="E152" s="128" t="s">
        <v>206</v>
      </c>
      <c r="F152" s="129" t="s">
        <v>207</v>
      </c>
      <c r="G152" s="130" t="s">
        <v>154</v>
      </c>
      <c r="H152" s="131">
        <v>60</v>
      </c>
      <c r="I152" s="132"/>
      <c r="J152" s="133">
        <f>ROUND(I152*H152,2)</f>
        <v>0</v>
      </c>
      <c r="K152" s="134"/>
      <c r="L152" s="29"/>
      <c r="M152" s="135" t="s">
        <v>1</v>
      </c>
      <c r="N152" s="136" t="s">
        <v>45</v>
      </c>
      <c r="P152" s="137">
        <f>O152*H152</f>
        <v>0</v>
      </c>
      <c r="Q152" s="137">
        <v>4.2852159999999997E-3</v>
      </c>
      <c r="R152" s="137">
        <f>Q152*H152</f>
        <v>0.25711296</v>
      </c>
      <c r="S152" s="137">
        <v>0</v>
      </c>
      <c r="T152" s="138">
        <f>S152*H152</f>
        <v>0</v>
      </c>
      <c r="AR152" s="139" t="s">
        <v>191</v>
      </c>
      <c r="AT152" s="139" t="s">
        <v>121</v>
      </c>
      <c r="AU152" s="139" t="s">
        <v>126</v>
      </c>
      <c r="AY152" s="14" t="s">
        <v>118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4" t="s">
        <v>126</v>
      </c>
      <c r="BK152" s="140">
        <f>ROUND(I152*H152,2)</f>
        <v>0</v>
      </c>
      <c r="BL152" s="14" t="s">
        <v>191</v>
      </c>
      <c r="BM152" s="139" t="s">
        <v>208</v>
      </c>
    </row>
    <row r="153" spans="2:65" s="1" customFormat="1" ht="24.2" customHeight="1">
      <c r="B153" s="126"/>
      <c r="C153" s="127" t="s">
        <v>209</v>
      </c>
      <c r="D153" s="127" t="s">
        <v>121</v>
      </c>
      <c r="E153" s="128" t="s">
        <v>210</v>
      </c>
      <c r="F153" s="129" t="s">
        <v>211</v>
      </c>
      <c r="G153" s="130" t="s">
        <v>154</v>
      </c>
      <c r="H153" s="131">
        <v>35</v>
      </c>
      <c r="I153" s="132"/>
      <c r="J153" s="133">
        <f>ROUND(I153*H153,2)</f>
        <v>0</v>
      </c>
      <c r="K153" s="134"/>
      <c r="L153" s="29"/>
      <c r="M153" s="135" t="s">
        <v>1</v>
      </c>
      <c r="N153" s="136" t="s">
        <v>45</v>
      </c>
      <c r="P153" s="137">
        <f>O153*H153</f>
        <v>0</v>
      </c>
      <c r="Q153" s="137">
        <v>3.511466E-3</v>
      </c>
      <c r="R153" s="137">
        <f>Q153*H153</f>
        <v>0.12290131</v>
      </c>
      <c r="S153" s="137">
        <v>0</v>
      </c>
      <c r="T153" s="138">
        <f>S153*H153</f>
        <v>0</v>
      </c>
      <c r="AR153" s="139" t="s">
        <v>191</v>
      </c>
      <c r="AT153" s="139" t="s">
        <v>121</v>
      </c>
      <c r="AU153" s="139" t="s">
        <v>126</v>
      </c>
      <c r="AY153" s="14" t="s">
        <v>118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4" t="s">
        <v>126</v>
      </c>
      <c r="BK153" s="140">
        <f>ROUND(I153*H153,2)</f>
        <v>0</v>
      </c>
      <c r="BL153" s="14" t="s">
        <v>191</v>
      </c>
      <c r="BM153" s="139" t="s">
        <v>212</v>
      </c>
    </row>
    <row r="154" spans="2:65" s="1" customFormat="1" ht="24.2" customHeight="1">
      <c r="B154" s="126"/>
      <c r="C154" s="127" t="s">
        <v>213</v>
      </c>
      <c r="D154" s="127" t="s">
        <v>121</v>
      </c>
      <c r="E154" s="128" t="s">
        <v>214</v>
      </c>
      <c r="F154" s="129" t="s">
        <v>215</v>
      </c>
      <c r="G154" s="130" t="s">
        <v>181</v>
      </c>
      <c r="H154" s="131">
        <v>0.38</v>
      </c>
      <c r="I154" s="132"/>
      <c r="J154" s="133">
        <f>ROUND(I154*H154,2)</f>
        <v>0</v>
      </c>
      <c r="K154" s="134"/>
      <c r="L154" s="29"/>
      <c r="M154" s="135" t="s">
        <v>1</v>
      </c>
      <c r="N154" s="136" t="s">
        <v>45</v>
      </c>
      <c r="P154" s="137">
        <f>O154*H154</f>
        <v>0</v>
      </c>
      <c r="Q154" s="137">
        <v>0</v>
      </c>
      <c r="R154" s="137">
        <f>Q154*H154</f>
        <v>0</v>
      </c>
      <c r="S154" s="137">
        <v>0</v>
      </c>
      <c r="T154" s="138">
        <f>S154*H154</f>
        <v>0</v>
      </c>
      <c r="AR154" s="139" t="s">
        <v>191</v>
      </c>
      <c r="AT154" s="139" t="s">
        <v>121</v>
      </c>
      <c r="AU154" s="139" t="s">
        <v>126</v>
      </c>
      <c r="AY154" s="14" t="s">
        <v>118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4" t="s">
        <v>126</v>
      </c>
      <c r="BK154" s="140">
        <f>ROUND(I154*H154,2)</f>
        <v>0</v>
      </c>
      <c r="BL154" s="14" t="s">
        <v>191</v>
      </c>
      <c r="BM154" s="139" t="s">
        <v>216</v>
      </c>
    </row>
    <row r="155" spans="2:65" s="1" customFormat="1" ht="6.95" customHeight="1">
      <c r="B155" s="41"/>
      <c r="C155" s="42"/>
      <c r="D155" s="42"/>
      <c r="E155" s="42"/>
      <c r="F155" s="42"/>
      <c r="G155" s="42"/>
      <c r="H155" s="42"/>
      <c r="I155" s="42"/>
      <c r="J155" s="42"/>
      <c r="K155" s="42"/>
      <c r="L155" s="29"/>
    </row>
  </sheetData>
  <autoFilter ref="C122:K154" xr:uid="{00000000-0009-0000-0000-000001000000}"/>
  <mergeCells count="10">
    <mergeCell ref="E87:H87"/>
    <mergeCell ref="E113:H113"/>
    <mergeCell ref="E115:H115"/>
    <mergeCell ref="L2:V2"/>
    <mergeCell ref="E15:H15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4</vt:i4>
      </vt:variant>
    </vt:vector>
  </HeadingPairs>
  <TitlesOfParts>
    <vt:vector size="5" baseType="lpstr">
      <vt:lpstr>02 - Fasáda</vt:lpstr>
      <vt:lpstr>'02 - Fasáda'!Názvy_tisku</vt:lpstr>
      <vt:lpstr>'Rekapitulace stavby'!Názvy_tisku</vt:lpstr>
      <vt:lpstr>'02 - Fasáda'!Oblast_tisku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DESKTOP-U9I2M57\PC4</dc:creator>
  <cp:lastModifiedBy>PC4</cp:lastModifiedBy>
  <dcterms:created xsi:type="dcterms:W3CDTF">2023-01-23T11:20:31Z</dcterms:created>
  <dcterms:modified xsi:type="dcterms:W3CDTF">2023-01-27T16:06:24Z</dcterms:modified>
</cp:coreProperties>
</file>