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najdr.MG\Desktop\"/>
    </mc:Choice>
  </mc:AlternateContent>
  <xr:revisionPtr revIDLastSave="0" documentId="13_ncr:1_{18924C5E-FC3D-4777-BDC4-3613A1007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03102023 - DOLNÍ BŘEŽANY ..." sheetId="2" r:id="rId2"/>
  </sheets>
  <definedNames>
    <definedName name="_xlnm._FilterDatabase" localSheetId="1" hidden="1">'03102023 - DOLNÍ BŘEŽANY ...'!$C$119:$K$158</definedName>
    <definedName name="_xlnm.Print_Titles" localSheetId="1">'03102023 - DOLNÍ BŘEŽANY ...'!$119:$119</definedName>
    <definedName name="_xlnm.Print_Titles" localSheetId="0">'Rekapitulace stavby'!$92:$92</definedName>
    <definedName name="_xlnm.Print_Area" localSheetId="1">'03102023 - DOLNÍ BŘEŽANY ...'!$C$4:$J$76,'03102023 - DOLNÍ BŘEŽANY ...'!$C$109:$J$158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58" i="2"/>
  <c r="BH158" i="2"/>
  <c r="BG158" i="2"/>
  <c r="BF158" i="2"/>
  <c r="T158" i="2"/>
  <c r="T157" i="2"/>
  <c r="T156" i="2" s="1"/>
  <c r="R158" i="2"/>
  <c r="R157" i="2"/>
  <c r="R156" i="2"/>
  <c r="P158" i="2"/>
  <c r="P157" i="2" s="1"/>
  <c r="P156" i="2" s="1"/>
  <c r="BI155" i="2"/>
  <c r="BH155" i="2"/>
  <c r="BG155" i="2"/>
  <c r="BF155" i="2"/>
  <c r="T155" i="2"/>
  <c r="T154" i="2" s="1"/>
  <c r="R155" i="2"/>
  <c r="R154" i="2"/>
  <c r="P155" i="2"/>
  <c r="P154" i="2" s="1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4" i="2"/>
  <c r="BH134" i="2"/>
  <c r="BG134" i="2"/>
  <c r="BF134" i="2"/>
  <c r="T134" i="2"/>
  <c r="R134" i="2"/>
  <c r="P134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3" i="2"/>
  <c r="BH123" i="2"/>
  <c r="BG123" i="2"/>
  <c r="BF123" i="2"/>
  <c r="T123" i="2"/>
  <c r="R123" i="2"/>
  <c r="P123" i="2"/>
  <c r="J117" i="2"/>
  <c r="F117" i="2"/>
  <c r="F114" i="2"/>
  <c r="E112" i="2"/>
  <c r="J90" i="2"/>
  <c r="F90" i="2"/>
  <c r="F87" i="2"/>
  <c r="E85" i="2"/>
  <c r="J19" i="2"/>
  <c r="E19" i="2"/>
  <c r="J116" i="2"/>
  <c r="J18" i="2"/>
  <c r="J13" i="2"/>
  <c r="E13" i="2"/>
  <c r="F116" i="2"/>
  <c r="J12" i="2"/>
  <c r="J10" i="2"/>
  <c r="J114" i="2"/>
  <c r="L90" i="1"/>
  <c r="AM90" i="1"/>
  <c r="AM89" i="1"/>
  <c r="L89" i="1"/>
  <c r="AM87" i="1"/>
  <c r="L87" i="1"/>
  <c r="L85" i="1"/>
  <c r="L84" i="1"/>
  <c r="BK158" i="2"/>
  <c r="BK153" i="2"/>
  <c r="J150" i="2"/>
  <c r="BK146" i="2"/>
  <c r="J142" i="2"/>
  <c r="BK134" i="2"/>
  <c r="BK127" i="2"/>
  <c r="J158" i="2"/>
  <c r="J153" i="2"/>
  <c r="BK150" i="2"/>
  <c r="BK147" i="2"/>
  <c r="J143" i="2"/>
  <c r="BK140" i="2"/>
  <c r="BK129" i="2"/>
  <c r="J123" i="2"/>
  <c r="J155" i="2"/>
  <c r="J152" i="2"/>
  <c r="BK148" i="2"/>
  <c r="J147" i="2"/>
  <c r="BK143" i="2"/>
  <c r="J140" i="2"/>
  <c r="J129" i="2"/>
  <c r="BK123" i="2"/>
  <c r="AS94" i="1"/>
  <c r="BK155" i="2"/>
  <c r="BK152" i="2"/>
  <c r="J148" i="2"/>
  <c r="J146" i="2"/>
  <c r="BK142" i="2"/>
  <c r="J134" i="2"/>
  <c r="J127" i="2"/>
  <c r="P122" i="2" l="1"/>
  <c r="T122" i="2"/>
  <c r="P133" i="2"/>
  <c r="T133" i="2"/>
  <c r="R145" i="2"/>
  <c r="BK149" i="2"/>
  <c r="J149" i="2" s="1"/>
  <c r="J99" i="2" s="1"/>
  <c r="R149" i="2"/>
  <c r="BK122" i="2"/>
  <c r="J122" i="2" s="1"/>
  <c r="J96" i="2" s="1"/>
  <c r="R122" i="2"/>
  <c r="BK133" i="2"/>
  <c r="J133" i="2" s="1"/>
  <c r="J97" i="2" s="1"/>
  <c r="R133" i="2"/>
  <c r="BK145" i="2"/>
  <c r="J145" i="2" s="1"/>
  <c r="J98" i="2" s="1"/>
  <c r="P145" i="2"/>
  <c r="T145" i="2"/>
  <c r="P149" i="2"/>
  <c r="T149" i="2"/>
  <c r="BK154" i="2"/>
  <c r="J154" i="2" s="1"/>
  <c r="J100" i="2" s="1"/>
  <c r="BK157" i="2"/>
  <c r="J157" i="2" s="1"/>
  <c r="J102" i="2" s="1"/>
  <c r="J87" i="2"/>
  <c r="BE127" i="2"/>
  <c r="BE129" i="2"/>
  <c r="BE134" i="2"/>
  <c r="BE140" i="2"/>
  <c r="BE143" i="2"/>
  <c r="BE146" i="2"/>
  <c r="BE150" i="2"/>
  <c r="BE153" i="2"/>
  <c r="F89" i="2"/>
  <c r="J89" i="2"/>
  <c r="BE123" i="2"/>
  <c r="BE142" i="2"/>
  <c r="BE147" i="2"/>
  <c r="BE148" i="2"/>
  <c r="BE152" i="2"/>
  <c r="BE155" i="2"/>
  <c r="BE158" i="2"/>
  <c r="F32" i="2"/>
  <c r="BA95" i="1" s="1"/>
  <c r="BA94" i="1" s="1"/>
  <c r="AW94" i="1" s="1"/>
  <c r="AK30" i="1" s="1"/>
  <c r="F35" i="2"/>
  <c r="BD95" i="1" s="1"/>
  <c r="BD94" i="1" s="1"/>
  <c r="W33" i="1" s="1"/>
  <c r="F33" i="2"/>
  <c r="BB95" i="1" s="1"/>
  <c r="BB94" i="1" s="1"/>
  <c r="W31" i="1" s="1"/>
  <c r="F34" i="2"/>
  <c r="BC95" i="1" s="1"/>
  <c r="BC94" i="1" s="1"/>
  <c r="AY94" i="1" s="1"/>
  <c r="J32" i="2"/>
  <c r="AW95" i="1" s="1"/>
  <c r="R121" i="2" l="1"/>
  <c r="R120" i="2"/>
  <c r="T121" i="2"/>
  <c r="T120" i="2" s="1"/>
  <c r="P121" i="2"/>
  <c r="P120" i="2"/>
  <c r="AU95" i="1"/>
  <c r="AU94" i="1" s="1"/>
  <c r="BK121" i="2"/>
  <c r="J121" i="2" s="1"/>
  <c r="J95" i="2" s="1"/>
  <c r="BK156" i="2"/>
  <c r="J156" i="2" s="1"/>
  <c r="J101" i="2" s="1"/>
  <c r="J31" i="2"/>
  <c r="AV95" i="1" s="1"/>
  <c r="AT95" i="1" s="1"/>
  <c r="AX94" i="1"/>
  <c r="W30" i="1"/>
  <c r="W32" i="1"/>
  <c r="F31" i="2"/>
  <c r="AZ95" i="1" s="1"/>
  <c r="AZ94" i="1" s="1"/>
  <c r="W29" i="1" s="1"/>
  <c r="BK120" i="2" l="1"/>
  <c r="J120" i="2" s="1"/>
  <c r="J94" i="2" s="1"/>
  <c r="AV94" i="1"/>
  <c r="AK29" i="1" s="1"/>
  <c r="J28" i="2" l="1"/>
  <c r="AG95" i="1" s="1"/>
  <c r="AG94" i="1" s="1"/>
  <c r="AK26" i="1" s="1"/>
  <c r="AT94" i="1"/>
  <c r="AN94" i="1" l="1"/>
  <c r="J37" i="2"/>
  <c r="AN95" i="1"/>
  <c r="AK35" i="1"/>
</calcChain>
</file>

<file path=xl/sharedStrings.xml><?xml version="1.0" encoding="utf-8"?>
<sst xmlns="http://schemas.openxmlformats.org/spreadsheetml/2006/main" count="647" uniqueCount="202">
  <si>
    <t>Export Komplet</t>
  </si>
  <si>
    <t/>
  </si>
  <si>
    <t>2.0</t>
  </si>
  <si>
    <t>False</t>
  </si>
  <si>
    <t>{884bc5c4-0bd7-421b-80fb-622017a1d193}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</si>
  <si>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</si>
  <si>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</si>
  <si>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</si>
  <si>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</si>
  <si>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</si>
  <si>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</si>
  <si>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</si>
  <si>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</si>
  <si>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03102023</t>
  </si>
  <si>
    <t>Stavba:</t>
  </si>
  <si>
    <t>DOLNÍ BŘEŽANY - výměna jímky</t>
  </si>
  <si>
    <t>KSO:</t>
  </si>
  <si>
    <t>CC-CZ:</t>
  </si>
  <si>
    <t>Místo:</t>
  </si>
  <si>
    <t xml:space="preserve"> </t>
  </si>
  <si>
    <t>Datum:</t>
  </si>
  <si>
    <t>3. 10. 2023</t>
  </si>
  <si>
    <t>Zadavatel:</t>
  </si>
  <si>
    <t>IČ:</t>
  </si>
  <si>
    <t>DIČ:</t>
  </si>
  <si>
    <t>Zhotovitel:</t>
  </si>
  <si>
    <t>26465728</t>
  </si>
  <si>
    <t>IM-stav Praha s.r.o.</t>
  </si>
  <si>
    <t>CZ26465728</t>
  </si>
  <si>
    <t>True</t>
  </si>
  <si>
    <t>Projektant:</t>
  </si>
  <si>
    <t>Zpracovatel:</t>
  </si>
  <si>
    <t>Ing. Zdeněk Hlaváček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</si>
  <si>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</si>
  <si>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</si>
  <si>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</si>
  <si>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</si>
  <si>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</si>
  <si>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</si>
  <si>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</si>
  <si>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</si>
  <si>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</si>
  <si>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</si>
  <si>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</si>
  <si>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</si>
  <si>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</si>
  <si>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</si>
  <si>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</si>
  <si>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</si>
  <si>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</si>
  <si>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</si>
  <si>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</si>
  <si>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</si>
  <si>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</si>
  <si>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</si>
  <si>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</si>
  <si>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</si>
  <si>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</si>
  <si>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</si>
  <si>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</si>
  <si>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</si>
  <si>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</si>
  <si>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</si>
  <si>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</si>
  <si>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</si>
  <si>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</si>
  <si>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</si>
  <si>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</si>
  <si>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</si>
  <si>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</si>
  <si>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</si>
  <si>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</si>
  <si>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</si>
  <si>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</si>
  <si>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</si>
  <si>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</si>
  <si>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</si>
  <si>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</si>
  <si>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</si>
  <si>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</si>
  <si>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</si>
  <si>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</si>
  <si>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</si>
  <si>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</si>
  <si>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</si>
  <si>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</si>
  <si>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</si>
  <si>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</si>
  <si>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</si>
  <si>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</si>
  <si>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</si>
  <si>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</si>
  <si>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8 - Trubní vedení</t>
  </si>
  <si>
    <t xml:space="preserve">    998 - Přesun hmot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</si>
  <si>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</si>
  <si>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</si>
  <si>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</si>
  <si>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</si>
  <si>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</si>
  <si>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</si>
  <si>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</si>
  <si>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</si>
  <si>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</si>
  <si>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</si>
  <si>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</si>
  <si>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</si>
  <si>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</si>
  <si>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</si>
  <si>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</si>
  <si>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</si>
  <si>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</si>
  <si>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</si>
  <si>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</si>
  <si>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</si>
  <si>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122251101</t>
  </si>
  <si>
    <t>Odkopávky a prokopávky nezapažené v hornině třídy těžitelnosti I skupiny 3 objem do 20 m3 strojně - Obsyp JÍMKY</t>
  </si>
  <si>
    <t>m3</t>
  </si>
  <si>
    <t>4</t>
  </si>
  <si>
    <t>1464309457</t>
  </si>
  <si>
    <t>VV</t>
  </si>
  <si>
    <t>3,14*1,2*1,2*1,15*2</t>
  </si>
  <si>
    <t>-3,14*1*1*1,2*1,15*2</t>
  </si>
  <si>
    <t>Součet</t>
  </si>
  <si>
    <t>131251100</t>
  </si>
  <si>
    <t>Hloubení jam nezapažených v hornině třídy těžitelnosti I skupiny 3 objem do 20 m3 strojně - NAD JÍMKOU</t>
  </si>
  <si>
    <t>224112457</t>
  </si>
  <si>
    <t>2,5*2,5*1,7*1,2</t>
  </si>
  <si>
    <t>3</t>
  </si>
  <si>
    <t>174111101</t>
  </si>
  <si>
    <t xml:space="preserve">Zásyp jam, šachet rýh nebo kolem objektů sypaninou se zhutněním  </t>
  </si>
  <si>
    <t>91653123</t>
  </si>
  <si>
    <t>2,5*2,5*1,8</t>
  </si>
  <si>
    <t>1,7*(3,14*1,4*1,4*1,7-3,14*1,2*1,2*1,7)</t>
  </si>
  <si>
    <t>Zakládání</t>
  </si>
  <si>
    <t>273326131</t>
  </si>
  <si>
    <t>Základové desky z ŽB se zvýšenými nároky na prostředí tř.. C 30/37 - pod jímkou a na terénu</t>
  </si>
  <si>
    <t>828680634</t>
  </si>
  <si>
    <t>pod jímkou</t>
  </si>
  <si>
    <t>2*2*0,2</t>
  </si>
  <si>
    <t>na terénu</t>
  </si>
  <si>
    <t>2,5*2,5*0,2</t>
  </si>
  <si>
    <t>5</t>
  </si>
  <si>
    <t>273356021</t>
  </si>
  <si>
    <t>Bednění základových desek ploch rovinných zřízení</t>
  </si>
  <si>
    <t>m2</t>
  </si>
  <si>
    <t>-1346684387</t>
  </si>
  <si>
    <t>2,5*4*0,3*2</t>
  </si>
  <si>
    <t>6</t>
  </si>
  <si>
    <t>273356022</t>
  </si>
  <si>
    <t>Bednění základových desek ploch rovinných odstranění</t>
  </si>
  <si>
    <t>-481970908</t>
  </si>
  <si>
    <t>7</t>
  </si>
  <si>
    <t>273366011</t>
  </si>
  <si>
    <t>Výztuž základových desek z drátů typu Kari</t>
  </si>
  <si>
    <t>t</t>
  </si>
  <si>
    <t>-1245906492</t>
  </si>
  <si>
    <t>2,5*2,5*2*1,1*0,01</t>
  </si>
  <si>
    <t>Svislé a kompletní konstrukce</t>
  </si>
  <si>
    <t>8</t>
  </si>
  <si>
    <t>382413115</t>
  </si>
  <si>
    <t>Osazení jímky z PP na obetonování objemu 6000 l pro usazení do terénu</t>
  </si>
  <si>
    <t>kus</t>
  </si>
  <si>
    <t>846083154</t>
  </si>
  <si>
    <t>9</t>
  </si>
  <si>
    <t>M</t>
  </si>
  <si>
    <t>56230015</t>
  </si>
  <si>
    <t>417748784</t>
  </si>
  <si>
    <t>10</t>
  </si>
  <si>
    <t>56230100</t>
  </si>
  <si>
    <t>577150246</t>
  </si>
  <si>
    <t>Trubní vedení</t>
  </si>
  <si>
    <t>11</t>
  </si>
  <si>
    <t>899620131</t>
  </si>
  <si>
    <t>Obetonování plastové šachty z polypropylenu betonem prostým tř. C 16/20 otevřený výkop</t>
  </si>
  <si>
    <t>-1342601145</t>
  </si>
  <si>
    <t>3,14*1,5*1,5*1,7-3,14*1,1*1,1*1,7</t>
  </si>
  <si>
    <t>12</t>
  </si>
  <si>
    <t>899922191</t>
  </si>
  <si>
    <t>Montáž čerpadla pro čerpání závlahové vody napojení 1"</t>
  </si>
  <si>
    <t>921456647</t>
  </si>
  <si>
    <t>13</t>
  </si>
  <si>
    <t>42611001</t>
  </si>
  <si>
    <t>čerpadlo ponorné Hmax 35m Qmax 1,6l/s 230V</t>
  </si>
  <si>
    <t>-1647890351</t>
  </si>
  <si>
    <t>998</t>
  </si>
  <si>
    <t>Přesun hmot</t>
  </si>
  <si>
    <t>14</t>
  </si>
  <si>
    <t>998225111</t>
  </si>
  <si>
    <t>Přesun hmot pro pozemní komunikace s krytem z kamene, monolitickým betonovým nebo živičným</t>
  </si>
  <si>
    <t>286692657</t>
  </si>
  <si>
    <t>VRN</t>
  </si>
  <si>
    <t>Vedlejší rozpočtové náklady</t>
  </si>
  <si>
    <t>VRN6</t>
  </si>
  <si>
    <t>Územní vlivy</t>
  </si>
  <si>
    <t>065002000</t>
  </si>
  <si>
    <t>Mimostaveništní doprava materiálů</t>
  </si>
  <si>
    <t>%</t>
  </si>
  <si>
    <t>1024</t>
  </si>
  <si>
    <t>-998438398</t>
  </si>
  <si>
    <t>DOLNÍ BŘEŽANY - HAVÁRIE - výměna jímky</t>
  </si>
  <si>
    <t>jímka plastová samonosná na obetonování  objem minimálně 10 m3</t>
  </si>
  <si>
    <t>vlez do plastové nádrže k obetonování kruhový D minimálně 600mm v.3x0,3m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</si>
</sst>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L22" sqref="AL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184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1:74" ht="12" customHeight="1">
      <c r="B5" s="19"/>
      <c r="D5" s="22" t="s">
        <v>12</v>
      </c>
      <c r="K5" s="169" t="s">
        <v>13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9"/>
      <c r="BS5" s="16" t="s">
        <v>6</v>
      </c>
    </row>
    <row r="6" spans="1:74" ht="36.950000000000003" customHeight="1">
      <c r="B6" s="19"/>
      <c r="D6" s="24" t="s">
        <v>14</v>
      </c>
      <c r="K6" s="171" t="s">
        <v>199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9"/>
      <c r="BS6" s="16" t="s">
        <v>6</v>
      </c>
    </row>
    <row r="7" spans="1:74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1:74" ht="14.45" customHeight="1">
      <c r="B9" s="19"/>
      <c r="AR9" s="19"/>
      <c r="BS9" s="16" t="s">
        <v>6</v>
      </c>
    </row>
    <row r="10" spans="1:74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1:74" ht="18.399999999999999" customHeight="1">
      <c r="B11" s="19"/>
      <c r="E11" s="23" t="s">
        <v>19</v>
      </c>
      <c r="AK11" s="25" t="s">
        <v>24</v>
      </c>
      <c r="AN11" s="23" t="s">
        <v>1</v>
      </c>
      <c r="AR11" s="19"/>
      <c r="BS11" s="16" t="s">
        <v>6</v>
      </c>
    </row>
    <row r="12" spans="1:74" ht="6.95" customHeight="1">
      <c r="B12" s="19"/>
      <c r="AR12" s="19"/>
      <c r="BS12" s="16" t="s">
        <v>6</v>
      </c>
    </row>
    <row r="13" spans="1:74" ht="12" customHeight="1">
      <c r="B13" s="19"/>
      <c r="D13" s="25" t="s">
        <v>25</v>
      </c>
      <c r="AK13" s="25" t="s">
        <v>23</v>
      </c>
      <c r="AN13" s="23"/>
      <c r="AR13" s="19"/>
      <c r="BS13" s="16" t="s">
        <v>6</v>
      </c>
    </row>
    <row r="14" spans="1:74" ht="12.75">
      <c r="B14" s="19"/>
      <c r="E14" s="23"/>
      <c r="AK14" s="25" t="s">
        <v>24</v>
      </c>
      <c r="AN14" s="23"/>
      <c r="AR14" s="19"/>
      <c r="BS14" s="16" t="s">
        <v>6</v>
      </c>
    </row>
    <row r="15" spans="1:74" ht="6.95" customHeight="1">
      <c r="B15" s="19"/>
      <c r="AR15" s="19"/>
      <c r="BS15" s="16" t="s">
        <v>29</v>
      </c>
    </row>
    <row r="16" spans="1:74" ht="12" customHeight="1">
      <c r="B16" s="19"/>
      <c r="D16" s="25" t="s">
        <v>30</v>
      </c>
      <c r="AK16" s="25" t="s">
        <v>23</v>
      </c>
      <c r="AN16" s="23" t="s">
        <v>1</v>
      </c>
      <c r="AR16" s="19"/>
      <c r="BS16" s="16" t="s">
        <v>3</v>
      </c>
    </row>
    <row r="17" spans="2:71" ht="18.399999999999999" customHeight="1">
      <c r="B17" s="19"/>
      <c r="E17" s="23" t="s">
        <v>19</v>
      </c>
      <c r="AK17" s="25" t="s">
        <v>24</v>
      </c>
      <c r="AN17" s="23" t="s">
        <v>1</v>
      </c>
      <c r="AR17" s="19"/>
      <c r="BS17" s="16" t="s">
        <v>29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31</v>
      </c>
      <c r="AK19" s="25" t="s">
        <v>23</v>
      </c>
      <c r="AN19" s="23" t="s">
        <v>1</v>
      </c>
      <c r="AR19" s="19"/>
      <c r="BS19" s="16" t="s">
        <v>6</v>
      </c>
    </row>
    <row r="20" spans="2:71" ht="18.399999999999999" customHeight="1">
      <c r="B20" s="19"/>
      <c r="E20" s="23" t="s">
        <v>32</v>
      </c>
      <c r="AK20" s="25" t="s">
        <v>24</v>
      </c>
      <c r="AN20" s="23" t="s">
        <v>1</v>
      </c>
      <c r="AR20" s="19"/>
      <c r="BS20" s="16" t="s">
        <v>29</v>
      </c>
    </row>
    <row r="21" spans="2:71" ht="6.95" customHeight="1">
      <c r="B21" s="19"/>
      <c r="AR21" s="19"/>
    </row>
    <row r="22" spans="2:71" ht="12" customHeight="1">
      <c r="B22" s="19"/>
      <c r="D22" s="25" t="s">
        <v>33</v>
      </c>
      <c r="AR22" s="19"/>
    </row>
    <row r="23" spans="2:71" ht="16.5" customHeight="1">
      <c r="B23" s="19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3">
        <f>ROUND(AG94,2)</f>
        <v>0</v>
      </c>
      <c r="AL26" s="174"/>
      <c r="AM26" s="174"/>
      <c r="AN26" s="174"/>
      <c r="AO26" s="174"/>
      <c r="AR26" s="28"/>
    </row>
    <row r="27" spans="2:71" s="1" customFormat="1" ht="6.95" customHeight="1">
      <c r="B27" s="28"/>
      <c r="AR27" s="28"/>
    </row>
    <row r="28" spans="2:71" s="1" customFormat="1" ht="12.75">
      <c r="B28" s="28"/>
      <c r="L28" s="175" t="s">
        <v>35</v>
      </c>
      <c r="M28" s="175"/>
      <c r="N28" s="175"/>
      <c r="O28" s="175"/>
      <c r="P28" s="175"/>
      <c r="W28" s="175" t="s">
        <v>36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37</v>
      </c>
      <c r="AL28" s="175"/>
      <c r="AM28" s="175"/>
      <c r="AN28" s="175"/>
      <c r="AO28" s="175"/>
      <c r="AR28" s="28"/>
    </row>
    <row r="29" spans="2:71" s="2" customFormat="1" ht="14.45" customHeight="1">
      <c r="B29" s="32"/>
      <c r="D29" s="25" t="s">
        <v>38</v>
      </c>
      <c r="F29" s="25" t="s">
        <v>39</v>
      </c>
      <c r="L29" s="178">
        <v>0.21</v>
      </c>
      <c r="M29" s="177"/>
      <c r="N29" s="177"/>
      <c r="O29" s="177"/>
      <c r="P29" s="177"/>
      <c r="W29" s="176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 2)</f>
        <v>0</v>
      </c>
      <c r="AL29" s="177"/>
      <c r="AM29" s="177"/>
      <c r="AN29" s="177"/>
      <c r="AO29" s="177"/>
      <c r="AR29" s="32"/>
    </row>
    <row r="30" spans="2:71" s="2" customFormat="1" ht="14.45" customHeight="1">
      <c r="B30" s="32"/>
      <c r="F30" s="25" t="s">
        <v>40</v>
      </c>
      <c r="L30" s="178">
        <v>0.15</v>
      </c>
      <c r="M30" s="177"/>
      <c r="N30" s="177"/>
      <c r="O30" s="177"/>
      <c r="P30" s="177"/>
      <c r="W30" s="176">
        <f>ROUND(BA94, 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 2)</f>
        <v>0</v>
      </c>
      <c r="AL30" s="177"/>
      <c r="AM30" s="177"/>
      <c r="AN30" s="177"/>
      <c r="AO30" s="177"/>
      <c r="AR30" s="32"/>
    </row>
    <row r="31" spans="2:71" s="2" customFormat="1" ht="14.45" hidden="1" customHeight="1">
      <c r="B31" s="32"/>
      <c r="F31" s="25" t="s">
        <v>41</v>
      </c>
      <c r="L31" s="178">
        <v>0.21</v>
      </c>
      <c r="M31" s="177"/>
      <c r="N31" s="177"/>
      <c r="O31" s="177"/>
      <c r="P31" s="177"/>
      <c r="W31" s="176">
        <f>ROUND(BB94, 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32"/>
    </row>
    <row r="32" spans="2:71" s="2" customFormat="1" ht="14.45" hidden="1" customHeight="1">
      <c r="B32" s="32"/>
      <c r="F32" s="25" t="s">
        <v>42</v>
      </c>
      <c r="L32" s="178">
        <v>0.15</v>
      </c>
      <c r="M32" s="177"/>
      <c r="N32" s="177"/>
      <c r="O32" s="177"/>
      <c r="P32" s="177"/>
      <c r="W32" s="176">
        <f>ROUND(BC94, 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32"/>
    </row>
    <row r="33" spans="2:44" s="2" customFormat="1" ht="14.45" hidden="1" customHeight="1">
      <c r="B33" s="32"/>
      <c r="F33" s="25" t="s">
        <v>43</v>
      </c>
      <c r="L33" s="178">
        <v>0</v>
      </c>
      <c r="M33" s="177"/>
      <c r="N33" s="177"/>
      <c r="O33" s="177"/>
      <c r="P33" s="177"/>
      <c r="W33" s="176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32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199" t="s">
        <v>46</v>
      </c>
      <c r="Y35" s="200"/>
      <c r="Z35" s="200"/>
      <c r="AA35" s="200"/>
      <c r="AB35" s="200"/>
      <c r="AC35" s="35"/>
      <c r="AD35" s="35"/>
      <c r="AE35" s="35"/>
      <c r="AF35" s="35"/>
      <c r="AG35" s="35"/>
      <c r="AH35" s="35"/>
      <c r="AI35" s="35"/>
      <c r="AJ35" s="35"/>
      <c r="AK35" s="201">
        <f>SUM(AK26:AK33)</f>
        <v>0</v>
      </c>
      <c r="AL35" s="200"/>
      <c r="AM35" s="200"/>
      <c r="AN35" s="200"/>
      <c r="AO35" s="202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28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48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28"/>
      <c r="D60" s="39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49</v>
      </c>
      <c r="AI60" s="30"/>
      <c r="AJ60" s="30"/>
      <c r="AK60" s="30"/>
      <c r="AL60" s="30"/>
      <c r="AM60" s="39" t="s">
        <v>50</v>
      </c>
      <c r="AN60" s="30"/>
      <c r="AO60" s="30"/>
      <c r="AR60" s="28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28"/>
      <c r="D64" s="37" t="s">
        <v>51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52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28"/>
      <c r="D75" s="39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49</v>
      </c>
      <c r="AI75" s="30"/>
      <c r="AJ75" s="30"/>
      <c r="AK75" s="30"/>
      <c r="AL75" s="30"/>
      <c r="AM75" s="39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0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0" s="1" customFormat="1" ht="24.95" customHeight="1">
      <c r="B82" s="28"/>
      <c r="C82" s="20" t="s">
        <v>53</v>
      </c>
      <c r="AR82" s="28"/>
    </row>
    <row r="83" spans="1:90" s="1" customFormat="1" ht="6.95" customHeight="1">
      <c r="B83" s="28"/>
      <c r="AR83" s="28"/>
    </row>
    <row r="84" spans="1:90" s="3" customFormat="1" ht="12" customHeight="1">
      <c r="B84" s="44"/>
      <c r="C84" s="25" t="s">
        <v>12</v>
      </c>
      <c r="L84" s="3" t="str">
        <f>K5</f>
        <v>03102023</v>
      </c>
      <c r="AR84" s="44"/>
    </row>
    <row r="85" spans="1:90" s="4" customFormat="1" ht="36.950000000000003" customHeight="1">
      <c r="B85" s="45"/>
      <c r="C85" s="46" t="s">
        <v>14</v>
      </c>
      <c r="L85" s="190" t="str">
        <f>K6</f>
        <v>DOLNÍ BŘEŽANY - HAVÁRIE - výměna jímky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5"/>
    </row>
    <row r="86" spans="1:90" s="1" customFormat="1" ht="6.95" customHeight="1">
      <c r="B86" s="28"/>
      <c r="AR86" s="28"/>
    </row>
    <row r="87" spans="1:90" s="1" customFormat="1" ht="12" customHeight="1">
      <c r="B87" s="28"/>
      <c r="C87" s="25" t="s">
        <v>18</v>
      </c>
      <c r="L87" s="47" t="str">
        <f>IF(K8="","",K8)</f>
        <v xml:space="preserve"> </v>
      </c>
      <c r="AI87" s="25" t="s">
        <v>20</v>
      </c>
      <c r="AM87" s="192" t="str">
        <f>IF(AN8= "","",AN8)</f>
        <v>3. 10. 2023</v>
      </c>
      <c r="AN87" s="192"/>
      <c r="AR87" s="28"/>
    </row>
    <row r="88" spans="1:90" s="1" customFormat="1" ht="6.95" customHeight="1">
      <c r="B88" s="28"/>
      <c r="AR88" s="28"/>
    </row>
    <row r="89" spans="1:90" s="1" customFormat="1" ht="15.2" customHeight="1">
      <c r="B89" s="28"/>
      <c r="C89" s="25" t="s">
        <v>22</v>
      </c>
      <c r="L89" s="3" t="str">
        <f>IF(E11= "","",E11)</f>
        <v xml:space="preserve"> </v>
      </c>
      <c r="AI89" s="25" t="s">
        <v>30</v>
      </c>
      <c r="AM89" s="193" t="str">
        <f>IF(E17="","",E17)</f>
        <v xml:space="preserve"> </v>
      </c>
      <c r="AN89" s="194"/>
      <c r="AO89" s="194"/>
      <c r="AP89" s="194"/>
      <c r="AR89" s="28"/>
      <c r="AS89" s="195" t="s">
        <v>54</v>
      </c>
      <c r="AT89" s="196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0" s="1" customFormat="1" ht="15.2" customHeight="1">
      <c r="B90" s="28"/>
      <c r="C90" s="25" t="s">
        <v>25</v>
      </c>
      <c r="L90" s="3" t="str">
        <f>IF(E14="","",E14)</f>
        <v/>
      </c>
      <c r="AI90" s="25" t="s">
        <v>31</v>
      </c>
      <c r="AM90" s="193" t="str">
        <f>IF(E20="","",E20)</f>
        <v>Ing. Zdeněk Hlaváček</v>
      </c>
      <c r="AN90" s="194"/>
      <c r="AO90" s="194"/>
      <c r="AP90" s="194"/>
      <c r="AR90" s="28"/>
      <c r="AS90" s="197"/>
      <c r="AT90" s="198"/>
      <c r="BD90" s="51"/>
    </row>
    <row r="91" spans="1:90" s="1" customFormat="1" ht="10.9" customHeight="1">
      <c r="B91" s="28"/>
      <c r="AR91" s="28"/>
      <c r="AS91" s="197"/>
      <c r="AT91" s="198"/>
      <c r="BD91" s="51"/>
    </row>
    <row r="92" spans="1:90" s="1" customFormat="1" ht="29.25" customHeight="1">
      <c r="B92" s="28"/>
      <c r="C92" s="185" t="s">
        <v>55</v>
      </c>
      <c r="D92" s="186"/>
      <c r="E92" s="186"/>
      <c r="F92" s="186"/>
      <c r="G92" s="186"/>
      <c r="H92" s="52"/>
      <c r="I92" s="187" t="s">
        <v>56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57</v>
      </c>
      <c r="AH92" s="186"/>
      <c r="AI92" s="186"/>
      <c r="AJ92" s="186"/>
      <c r="AK92" s="186"/>
      <c r="AL92" s="186"/>
      <c r="AM92" s="186"/>
      <c r="AN92" s="187" t="s">
        <v>58</v>
      </c>
      <c r="AO92" s="186"/>
      <c r="AP92" s="189"/>
      <c r="AQ92" s="53" t="s">
        <v>59</v>
      </c>
      <c r="AR92" s="28"/>
      <c r="AS92" s="54" t="s">
        <v>60</v>
      </c>
      <c r="AT92" s="55" t="s">
        <v>61</v>
      </c>
      <c r="AU92" s="55" t="s">
        <v>62</v>
      </c>
      <c r="AV92" s="55" t="s">
        <v>63</v>
      </c>
      <c r="AW92" s="55" t="s">
        <v>64</v>
      </c>
      <c r="AX92" s="55" t="s">
        <v>65</v>
      </c>
      <c r="AY92" s="55" t="s">
        <v>66</v>
      </c>
      <c r="AZ92" s="55" t="s">
        <v>67</v>
      </c>
      <c r="BA92" s="55" t="s">
        <v>68</v>
      </c>
      <c r="BB92" s="55" t="s">
        <v>69</v>
      </c>
      <c r="BC92" s="55" t="s">
        <v>70</v>
      </c>
      <c r="BD92" s="56" t="s">
        <v>71</v>
      </c>
    </row>
    <row r="93" spans="1:90" s="1" customFormat="1" ht="10.9" customHeight="1">
      <c r="B93" s="28"/>
      <c r="AR93" s="28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0" s="5" customFormat="1" ht="32.450000000000003" customHeight="1">
      <c r="B94" s="58"/>
      <c r="C94" s="59" t="s">
        <v>72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82">
        <f>ROUND(AG95,2)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62" t="s">
        <v>1</v>
      </c>
      <c r="AR94" s="58"/>
      <c r="AS94" s="63">
        <f>ROUND(AS95,2)</f>
        <v>0</v>
      </c>
      <c r="AT94" s="64">
        <f>ROUND(SUM(AV94:AW94),2)</f>
        <v>0</v>
      </c>
      <c r="AU94" s="65">
        <f>ROUND(AU95,5)</f>
        <v>47.271000000000001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73</v>
      </c>
      <c r="BT94" s="67" t="s">
        <v>74</v>
      </c>
      <c r="BV94" s="67" t="s">
        <v>75</v>
      </c>
      <c r="BW94" s="67" t="s">
        <v>4</v>
      </c>
      <c r="BX94" s="67" t="s">
        <v>76</v>
      </c>
      <c r="CL94" s="67" t="s">
        <v>1</v>
      </c>
    </row>
    <row r="95" spans="1:90" s="6" customFormat="1" ht="24.75" customHeight="1">
      <c r="A95" s="68" t="s">
        <v>77</v>
      </c>
      <c r="B95" s="69"/>
      <c r="C95" s="70"/>
      <c r="D95" s="181" t="s">
        <v>13</v>
      </c>
      <c r="E95" s="181"/>
      <c r="F95" s="181"/>
      <c r="G95" s="181"/>
      <c r="H95" s="181"/>
      <c r="I95" s="71"/>
      <c r="J95" s="181" t="s">
        <v>15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79">
        <f>'03102023 - DOLNÍ BŘEŽANY ...'!J28</f>
        <v>0</v>
      </c>
      <c r="AH95" s="180"/>
      <c r="AI95" s="180"/>
      <c r="AJ95" s="180"/>
      <c r="AK95" s="180"/>
      <c r="AL95" s="180"/>
      <c r="AM95" s="180"/>
      <c r="AN95" s="179">
        <f>SUM(AG95,AT95)</f>
        <v>0</v>
      </c>
      <c r="AO95" s="180"/>
      <c r="AP95" s="180"/>
      <c r="AQ95" s="72" t="s">
        <v>78</v>
      </c>
      <c r="AR95" s="69"/>
      <c r="AS95" s="73">
        <v>0</v>
      </c>
      <c r="AT95" s="74">
        <f>ROUND(SUM(AV95:AW95),2)</f>
        <v>0</v>
      </c>
      <c r="AU95" s="75">
        <f>'03102023 - DOLNÍ BŘEŽANY ...'!P120</f>
        <v>47.270997999999992</v>
      </c>
      <c r="AV95" s="74">
        <f>'03102023 - DOLNÍ BŘEŽANY ...'!J31</f>
        <v>0</v>
      </c>
      <c r="AW95" s="74">
        <f>'03102023 - DOLNÍ BŘEŽANY ...'!J32</f>
        <v>0</v>
      </c>
      <c r="AX95" s="74">
        <f>'03102023 - DOLNÍ BŘEŽANY ...'!J33</f>
        <v>0</v>
      </c>
      <c r="AY95" s="74">
        <f>'03102023 - DOLNÍ BŘEŽANY ...'!J34</f>
        <v>0</v>
      </c>
      <c r="AZ95" s="74">
        <f>'03102023 - DOLNÍ BŘEŽANY ...'!F31</f>
        <v>0</v>
      </c>
      <c r="BA95" s="74">
        <f>'03102023 - DOLNÍ BŘEŽANY ...'!F32</f>
        <v>0</v>
      </c>
      <c r="BB95" s="74">
        <f>'03102023 - DOLNÍ BŘEŽANY ...'!F33</f>
        <v>0</v>
      </c>
      <c r="BC95" s="74">
        <f>'03102023 - DOLNÍ BŘEŽANY ...'!F34</f>
        <v>0</v>
      </c>
      <c r="BD95" s="76">
        <f>'03102023 - DOLNÍ BŘEŽANY ...'!F35</f>
        <v>0</v>
      </c>
      <c r="BT95" s="77" t="s">
        <v>79</v>
      </c>
      <c r="BU95" s="77" t="s">
        <v>80</v>
      </c>
      <c r="BV95" s="77" t="s">
        <v>75</v>
      </c>
      <c r="BW95" s="77" t="s">
        <v>4</v>
      </c>
      <c r="BX95" s="77" t="s">
        <v>76</v>
      </c>
      <c r="CL95" s="77" t="s">
        <v>1</v>
      </c>
    </row>
    <row r="96" spans="1:90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3102023 - DOLNÍ BŘEŽANY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9"/>
  <sheetViews>
    <sheetView showGridLines="0" topLeftCell="A137" workbookViewId="0">
      <selection activeCell="I160" sqref="I16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4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6" t="s">
        <v>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4.95" customHeight="1">
      <c r="B4" s="19"/>
      <c r="D4" s="20" t="s">
        <v>82</v>
      </c>
      <c r="L4" s="19"/>
      <c r="M4" s="78" t="s">
        <v>10</v>
      </c>
      <c r="AT4" s="16" t="s">
        <v>3</v>
      </c>
    </row>
    <row r="5" spans="2:46" ht="6.95" customHeight="1">
      <c r="B5" s="19"/>
      <c r="L5" s="19"/>
    </row>
    <row r="6" spans="2:46" s="1" customFormat="1" ht="12" customHeight="1">
      <c r="B6" s="28"/>
      <c r="D6" s="25" t="s">
        <v>14</v>
      </c>
      <c r="L6" s="28"/>
    </row>
    <row r="7" spans="2:46" s="1" customFormat="1" ht="16.5" customHeight="1">
      <c r="B7" s="28"/>
      <c r="E7" s="190" t="s">
        <v>199</v>
      </c>
      <c r="F7" s="203"/>
      <c r="G7" s="203"/>
      <c r="H7" s="203"/>
      <c r="L7" s="28"/>
    </row>
    <row r="8" spans="2:46" s="1" customFormat="1">
      <c r="B8" s="28"/>
      <c r="L8" s="28"/>
    </row>
    <row r="9" spans="2:46" s="1" customFormat="1" ht="12" customHeight="1">
      <c r="B9" s="28"/>
      <c r="D9" s="25" t="s">
        <v>16</v>
      </c>
      <c r="F9" s="23" t="s">
        <v>1</v>
      </c>
      <c r="I9" s="25" t="s">
        <v>17</v>
      </c>
      <c r="J9" s="23" t="s">
        <v>1</v>
      </c>
      <c r="L9" s="28"/>
    </row>
    <row r="10" spans="2:46" s="1" customFormat="1" ht="12" customHeight="1">
      <c r="B10" s="28"/>
      <c r="D10" s="25" t="s">
        <v>18</v>
      </c>
      <c r="F10" s="23" t="s">
        <v>19</v>
      </c>
      <c r="I10" s="25" t="s">
        <v>20</v>
      </c>
      <c r="J10" s="48" t="str">
        <f>'Rekapitulace stavby'!AN8</f>
        <v>3. 10. 2023</v>
      </c>
      <c r="L10" s="28"/>
    </row>
    <row r="11" spans="2:46" s="1" customFormat="1" ht="10.9" customHeight="1">
      <c r="B11" s="28"/>
      <c r="L11" s="28"/>
    </row>
    <row r="12" spans="2:46" s="1" customFormat="1" ht="12" customHeight="1">
      <c r="B12" s="28"/>
      <c r="D12" s="25" t="s">
        <v>22</v>
      </c>
      <c r="I12" s="25" t="s">
        <v>23</v>
      </c>
      <c r="J12" s="23" t="str">
        <f>IF('Rekapitulace stavby'!AN10="","",'Rekapitulace stavby'!AN10)</f>
        <v/>
      </c>
      <c r="L12" s="28"/>
    </row>
    <row r="13" spans="2:46" s="1" customFormat="1" ht="18" customHeight="1">
      <c r="B13" s="28"/>
      <c r="E13" s="23" t="str">
        <f>IF('Rekapitulace stavby'!E11="","",'Rekapitulace stavby'!E11)</f>
        <v xml:space="preserve"> </v>
      </c>
      <c r="I13" s="25" t="s">
        <v>24</v>
      </c>
      <c r="J13" s="23" t="str">
        <f>IF('Rekapitulace stavby'!AN11="","",'Rekapitulace stavby'!AN11)</f>
        <v/>
      </c>
      <c r="L13" s="28"/>
    </row>
    <row r="14" spans="2:46" s="1" customFormat="1" ht="6.95" customHeight="1">
      <c r="B14" s="28"/>
      <c r="L14" s="28"/>
    </row>
    <row r="15" spans="2:46" s="1" customFormat="1" ht="12" customHeight="1">
      <c r="B15" s="28"/>
      <c r="D15" s="25" t="s">
        <v>25</v>
      </c>
      <c r="I15" s="25" t="s">
        <v>23</v>
      </c>
      <c r="J15" s="23" t="s">
        <v>26</v>
      </c>
      <c r="L15" s="28"/>
    </row>
    <row r="16" spans="2:46" s="1" customFormat="1" ht="18" customHeight="1">
      <c r="B16" s="28"/>
      <c r="E16" s="23" t="s">
        <v>27</v>
      </c>
      <c r="I16" s="25" t="s">
        <v>24</v>
      </c>
      <c r="J16" s="23" t="s">
        <v>28</v>
      </c>
      <c r="L16" s="28"/>
    </row>
    <row r="17" spans="2:12" s="1" customFormat="1" ht="6.95" customHeight="1">
      <c r="B17" s="28"/>
      <c r="L17" s="28"/>
    </row>
    <row r="18" spans="2:12" s="1" customFormat="1" ht="12" customHeight="1">
      <c r="B18" s="28"/>
      <c r="D18" s="25" t="s">
        <v>30</v>
      </c>
      <c r="I18" s="25" t="s">
        <v>23</v>
      </c>
      <c r="J18" s="23" t="str">
        <f>IF('Rekapitulace stavby'!AN16="","",'Rekapitulace stavby'!AN16)</f>
        <v/>
      </c>
      <c r="L18" s="28"/>
    </row>
    <row r="19" spans="2:12" s="1" customFormat="1" ht="18" customHeight="1">
      <c r="B19" s="28"/>
      <c r="E19" s="23" t="str">
        <f>IF('Rekapitulace stavby'!E17="","",'Rekapitulace stavby'!E17)</f>
        <v xml:space="preserve"> </v>
      </c>
      <c r="I19" s="25" t="s">
        <v>24</v>
      </c>
      <c r="J19" s="23" t="str">
        <f>IF('Rekapitulace stavby'!AN17="","",'Rekapitulace stavby'!AN17)</f>
        <v/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5" t="s">
        <v>31</v>
      </c>
      <c r="I21" s="25" t="s">
        <v>23</v>
      </c>
      <c r="J21" s="23" t="s">
        <v>1</v>
      </c>
      <c r="L21" s="28"/>
    </row>
    <row r="22" spans="2:12" s="1" customFormat="1" ht="18" customHeight="1">
      <c r="B22" s="28"/>
      <c r="E22" s="23" t="s">
        <v>32</v>
      </c>
      <c r="I22" s="25" t="s">
        <v>24</v>
      </c>
      <c r="J22" s="23" t="s">
        <v>1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5" t="s">
        <v>33</v>
      </c>
      <c r="L24" s="28"/>
    </row>
    <row r="25" spans="2:12" s="7" customFormat="1" ht="16.5" customHeight="1">
      <c r="B25" s="79"/>
      <c r="E25" s="172" t="s">
        <v>1</v>
      </c>
      <c r="F25" s="172"/>
      <c r="G25" s="172"/>
      <c r="H25" s="172"/>
      <c r="L25" s="79"/>
    </row>
    <row r="26" spans="2:12" s="1" customFormat="1" ht="6.95" customHeight="1">
      <c r="B26" s="28"/>
      <c r="L26" s="28"/>
    </row>
    <row r="27" spans="2:12" s="1" customFormat="1" ht="6.95" customHeight="1">
      <c r="B27" s="28"/>
      <c r="D27" s="49"/>
      <c r="E27" s="49"/>
      <c r="F27" s="49"/>
      <c r="G27" s="49"/>
      <c r="H27" s="49"/>
      <c r="I27" s="49"/>
      <c r="J27" s="49"/>
      <c r="K27" s="49"/>
      <c r="L27" s="28"/>
    </row>
    <row r="28" spans="2:12" s="1" customFormat="1" ht="25.35" customHeight="1">
      <c r="B28" s="28"/>
      <c r="D28" s="80" t="s">
        <v>34</v>
      </c>
      <c r="J28" s="61">
        <f>ROUND(J120, 2)</f>
        <v>0</v>
      </c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5" customHeight="1">
      <c r="B30" s="28"/>
      <c r="F30" s="31" t="s">
        <v>36</v>
      </c>
      <c r="I30" s="31" t="s">
        <v>35</v>
      </c>
      <c r="J30" s="31" t="s">
        <v>37</v>
      </c>
      <c r="L30" s="28"/>
    </row>
    <row r="31" spans="2:12" s="1" customFormat="1" ht="14.45" customHeight="1">
      <c r="B31" s="28"/>
      <c r="D31" s="81" t="s">
        <v>38</v>
      </c>
      <c r="E31" s="25" t="s">
        <v>39</v>
      </c>
      <c r="F31" s="82">
        <f>ROUND((SUM(BE120:BE158)),  2)</f>
        <v>0</v>
      </c>
      <c r="I31" s="83">
        <v>0.21</v>
      </c>
      <c r="J31" s="82">
        <f>ROUND(((SUM(BE120:BE158))*I31),  2)</f>
        <v>0</v>
      </c>
      <c r="L31" s="28"/>
    </row>
    <row r="32" spans="2:12" s="1" customFormat="1" ht="14.45" customHeight="1">
      <c r="B32" s="28"/>
      <c r="E32" s="25" t="s">
        <v>40</v>
      </c>
      <c r="F32" s="82">
        <f>ROUND((SUM(BF120:BF158)),  2)</f>
        <v>0</v>
      </c>
      <c r="I32" s="83">
        <v>0.15</v>
      </c>
      <c r="J32" s="82">
        <f>ROUND(((SUM(BF120:BF158))*I32),  2)</f>
        <v>0</v>
      </c>
      <c r="L32" s="28"/>
    </row>
    <row r="33" spans="2:12" s="1" customFormat="1" ht="14.45" hidden="1" customHeight="1">
      <c r="B33" s="28"/>
      <c r="E33" s="25" t="s">
        <v>41</v>
      </c>
      <c r="F33" s="82">
        <f>ROUND((SUM(BG120:BG158)),  2)</f>
        <v>0</v>
      </c>
      <c r="I33" s="83">
        <v>0.21</v>
      </c>
      <c r="J33" s="82">
        <f>0</f>
        <v>0</v>
      </c>
      <c r="L33" s="28"/>
    </row>
    <row r="34" spans="2:12" s="1" customFormat="1" ht="14.45" hidden="1" customHeight="1">
      <c r="B34" s="28"/>
      <c r="E34" s="25" t="s">
        <v>42</v>
      </c>
      <c r="F34" s="82">
        <f>ROUND((SUM(BH120:BH158)),  2)</f>
        <v>0</v>
      </c>
      <c r="I34" s="83">
        <v>0.15</v>
      </c>
      <c r="J34" s="82">
        <f>0</f>
        <v>0</v>
      </c>
      <c r="L34" s="28"/>
    </row>
    <row r="35" spans="2:12" s="1" customFormat="1" ht="14.45" hidden="1" customHeight="1">
      <c r="B35" s="28"/>
      <c r="E35" s="25" t="s">
        <v>43</v>
      </c>
      <c r="F35" s="82">
        <f>ROUND((SUM(BI120:BI158)),  2)</f>
        <v>0</v>
      </c>
      <c r="I35" s="83">
        <v>0</v>
      </c>
      <c r="J35" s="82">
        <f>0</f>
        <v>0</v>
      </c>
      <c r="L35" s="28"/>
    </row>
    <row r="36" spans="2:12" s="1" customFormat="1" ht="6.95" customHeight="1">
      <c r="B36" s="28"/>
      <c r="L36" s="28"/>
    </row>
    <row r="37" spans="2:12" s="1" customFormat="1" ht="25.35" customHeight="1">
      <c r="B37" s="28"/>
      <c r="C37" s="84"/>
      <c r="D37" s="85" t="s">
        <v>44</v>
      </c>
      <c r="E37" s="52"/>
      <c r="F37" s="52"/>
      <c r="G37" s="86" t="s">
        <v>45</v>
      </c>
      <c r="H37" s="87" t="s">
        <v>46</v>
      </c>
      <c r="I37" s="52"/>
      <c r="J37" s="88">
        <f>SUM(J28:J35)</f>
        <v>0</v>
      </c>
      <c r="K37" s="89"/>
      <c r="L37" s="28"/>
    </row>
    <row r="38" spans="2:12" s="1" customFormat="1" ht="14.45" customHeight="1">
      <c r="B38" s="28"/>
      <c r="L38" s="28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28"/>
      <c r="D50" s="37" t="s">
        <v>47</v>
      </c>
      <c r="E50" s="38"/>
      <c r="F50" s="38"/>
      <c r="G50" s="37" t="s">
        <v>48</v>
      </c>
      <c r="H50" s="38"/>
      <c r="I50" s="38"/>
      <c r="J50" s="38"/>
      <c r="K50" s="38"/>
      <c r="L50" s="28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28"/>
      <c r="D61" s="39" t="s">
        <v>49</v>
      </c>
      <c r="E61" s="30"/>
      <c r="F61" s="90" t="s">
        <v>50</v>
      </c>
      <c r="G61" s="39" t="s">
        <v>49</v>
      </c>
      <c r="H61" s="30"/>
      <c r="I61" s="30"/>
      <c r="J61" s="91" t="s">
        <v>50</v>
      </c>
      <c r="K61" s="30"/>
      <c r="L61" s="28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28"/>
      <c r="D65" s="37" t="s">
        <v>51</v>
      </c>
      <c r="E65" s="38"/>
      <c r="F65" s="38"/>
      <c r="G65" s="37" t="s">
        <v>52</v>
      </c>
      <c r="H65" s="38"/>
      <c r="I65" s="38"/>
      <c r="J65" s="38"/>
      <c r="K65" s="38"/>
      <c r="L65" s="28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28"/>
      <c r="D76" s="39" t="s">
        <v>49</v>
      </c>
      <c r="E76" s="30"/>
      <c r="F76" s="90" t="s">
        <v>50</v>
      </c>
      <c r="G76" s="39" t="s">
        <v>49</v>
      </c>
      <c r="H76" s="30"/>
      <c r="I76" s="30"/>
      <c r="J76" s="91" t="s">
        <v>50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47" s="1" customFormat="1" ht="24.95" hidden="1" customHeight="1">
      <c r="B82" s="28"/>
      <c r="C82" s="20" t="s">
        <v>83</v>
      </c>
      <c r="L82" s="28"/>
    </row>
    <row r="83" spans="2:47" s="1" customFormat="1" ht="6.95" hidden="1" customHeight="1">
      <c r="B83" s="28"/>
      <c r="L83" s="28"/>
    </row>
    <row r="84" spans="2:47" s="1" customFormat="1" ht="12" hidden="1" customHeight="1">
      <c r="B84" s="28"/>
      <c r="C84" s="25" t="s">
        <v>14</v>
      </c>
      <c r="L84" s="28"/>
    </row>
    <row r="85" spans="2:47" s="1" customFormat="1" ht="16.5" hidden="1" customHeight="1">
      <c r="B85" s="28"/>
      <c r="E85" s="190" t="str">
        <f>E7</f>
        <v>DOLNÍ BŘEŽANY - HAVÁRIE - výměna jímky</v>
      </c>
      <c r="F85" s="203"/>
      <c r="G85" s="203"/>
      <c r="H85" s="203"/>
      <c r="L85" s="28"/>
    </row>
    <row r="86" spans="2:47" s="1" customFormat="1" ht="6.95" hidden="1" customHeight="1">
      <c r="B86" s="28"/>
      <c r="L86" s="28"/>
    </row>
    <row r="87" spans="2:47" s="1" customFormat="1" ht="12" hidden="1" customHeight="1">
      <c r="B87" s="28"/>
      <c r="C87" s="25" t="s">
        <v>18</v>
      </c>
      <c r="F87" s="23" t="str">
        <f>F10</f>
        <v xml:space="preserve"> </v>
      </c>
      <c r="I87" s="25" t="s">
        <v>20</v>
      </c>
      <c r="J87" s="48" t="str">
        <f>IF(J10="","",J10)</f>
        <v>3. 10. 2023</v>
      </c>
      <c r="L87" s="28"/>
    </row>
    <row r="88" spans="2:47" s="1" customFormat="1" ht="6.95" hidden="1" customHeight="1">
      <c r="B88" s="28"/>
      <c r="L88" s="28"/>
    </row>
    <row r="89" spans="2:47" s="1" customFormat="1" ht="15.2" hidden="1" customHeight="1">
      <c r="B89" s="28"/>
      <c r="C89" s="25" t="s">
        <v>22</v>
      </c>
      <c r="F89" s="23" t="str">
        <f>E13</f>
        <v xml:space="preserve"> </v>
      </c>
      <c r="I89" s="25" t="s">
        <v>30</v>
      </c>
      <c r="J89" s="26" t="str">
        <f>E19</f>
        <v xml:space="preserve"> </v>
      </c>
      <c r="L89" s="28"/>
    </row>
    <row r="90" spans="2:47" s="1" customFormat="1" ht="15.2" hidden="1" customHeight="1">
      <c r="B90" s="28"/>
      <c r="C90" s="25" t="s">
        <v>25</v>
      </c>
      <c r="F90" s="23" t="str">
        <f>IF(E16="","",E16)</f>
        <v>IM-stav Praha s.r.o.</v>
      </c>
      <c r="I90" s="25" t="s">
        <v>31</v>
      </c>
      <c r="J90" s="26" t="str">
        <f>E22</f>
        <v>Ing. Zdeněk Hlaváček</v>
      </c>
      <c r="L90" s="28"/>
    </row>
    <row r="91" spans="2:47" s="1" customFormat="1" ht="10.35" hidden="1" customHeight="1">
      <c r="B91" s="28"/>
      <c r="L91" s="28"/>
    </row>
    <row r="92" spans="2:47" s="1" customFormat="1" ht="29.25" hidden="1" customHeight="1">
      <c r="B92" s="28"/>
      <c r="C92" s="92" t="s">
        <v>84</v>
      </c>
      <c r="D92" s="84"/>
      <c r="E92" s="84"/>
      <c r="F92" s="84"/>
      <c r="G92" s="84"/>
      <c r="H92" s="84"/>
      <c r="I92" s="84"/>
      <c r="J92" s="93" t="s">
        <v>85</v>
      </c>
      <c r="K92" s="84"/>
      <c r="L92" s="28"/>
    </row>
    <row r="93" spans="2:47" s="1" customFormat="1" ht="10.35" hidden="1" customHeight="1">
      <c r="B93" s="28"/>
      <c r="L93" s="28"/>
    </row>
    <row r="94" spans="2:47" s="1" customFormat="1" ht="22.9" hidden="1" customHeight="1">
      <c r="B94" s="28"/>
      <c r="C94" s="94" t="s">
        <v>86</v>
      </c>
      <c r="J94" s="61">
        <f>J120</f>
        <v>0</v>
      </c>
      <c r="L94" s="28"/>
      <c r="AU94" s="16" t="s">
        <v>87</v>
      </c>
    </row>
    <row r="95" spans="2:47" s="8" customFormat="1" ht="24.95" hidden="1" customHeight="1">
      <c r="B95" s="95"/>
      <c r="D95" s="96" t="s">
        <v>88</v>
      </c>
      <c r="E95" s="97"/>
      <c r="F95" s="97"/>
      <c r="G95" s="97"/>
      <c r="H95" s="97"/>
      <c r="I95" s="97"/>
      <c r="J95" s="98">
        <f>J121</f>
        <v>0</v>
      </c>
      <c r="L95" s="95"/>
    </row>
    <row r="96" spans="2:47" s="9" customFormat="1" ht="19.899999999999999" hidden="1" customHeight="1">
      <c r="B96" s="99"/>
      <c r="D96" s="100" t="s">
        <v>89</v>
      </c>
      <c r="E96" s="101"/>
      <c r="F96" s="101"/>
      <c r="G96" s="101"/>
      <c r="H96" s="101"/>
      <c r="I96" s="101"/>
      <c r="J96" s="102">
        <f>J122</f>
        <v>0</v>
      </c>
      <c r="L96" s="99"/>
    </row>
    <row r="97" spans="2:12" s="9" customFormat="1" ht="19.899999999999999" hidden="1" customHeight="1">
      <c r="B97" s="99"/>
      <c r="D97" s="100" t="s">
        <v>90</v>
      </c>
      <c r="E97" s="101"/>
      <c r="F97" s="101"/>
      <c r="G97" s="101"/>
      <c r="H97" s="101"/>
      <c r="I97" s="101"/>
      <c r="J97" s="102">
        <f>J133</f>
        <v>0</v>
      </c>
      <c r="L97" s="99"/>
    </row>
    <row r="98" spans="2:12" s="9" customFormat="1" ht="19.899999999999999" hidden="1" customHeight="1">
      <c r="B98" s="99"/>
      <c r="D98" s="100" t="s">
        <v>91</v>
      </c>
      <c r="E98" s="101"/>
      <c r="F98" s="101"/>
      <c r="G98" s="101"/>
      <c r="H98" s="101"/>
      <c r="I98" s="101"/>
      <c r="J98" s="102">
        <f>J145</f>
        <v>0</v>
      </c>
      <c r="L98" s="99"/>
    </row>
    <row r="99" spans="2:12" s="9" customFormat="1" ht="19.899999999999999" hidden="1" customHeight="1">
      <c r="B99" s="99"/>
      <c r="D99" s="100" t="s">
        <v>92</v>
      </c>
      <c r="E99" s="101"/>
      <c r="F99" s="101"/>
      <c r="G99" s="101"/>
      <c r="H99" s="101"/>
      <c r="I99" s="101"/>
      <c r="J99" s="102">
        <f>J149</f>
        <v>0</v>
      </c>
      <c r="L99" s="99"/>
    </row>
    <row r="100" spans="2:12" s="9" customFormat="1" ht="19.899999999999999" hidden="1" customHeight="1">
      <c r="B100" s="99"/>
      <c r="D100" s="100" t="s">
        <v>93</v>
      </c>
      <c r="E100" s="101"/>
      <c r="F100" s="101"/>
      <c r="G100" s="101"/>
      <c r="H100" s="101"/>
      <c r="I100" s="101"/>
      <c r="J100" s="102">
        <f>J154</f>
        <v>0</v>
      </c>
      <c r="L100" s="99"/>
    </row>
    <row r="101" spans="2:12" s="8" customFormat="1" ht="24.95" hidden="1" customHeight="1">
      <c r="B101" s="95"/>
      <c r="D101" s="96" t="s">
        <v>94</v>
      </c>
      <c r="E101" s="97"/>
      <c r="F101" s="97"/>
      <c r="G101" s="97"/>
      <c r="H101" s="97"/>
      <c r="I101" s="97"/>
      <c r="J101" s="98">
        <f>J156</f>
        <v>0</v>
      </c>
      <c r="L101" s="95"/>
    </row>
    <row r="102" spans="2:12" s="9" customFormat="1" ht="19.899999999999999" hidden="1" customHeight="1">
      <c r="B102" s="99"/>
      <c r="D102" s="100" t="s">
        <v>95</v>
      </c>
      <c r="E102" s="101"/>
      <c r="F102" s="101"/>
      <c r="G102" s="101"/>
      <c r="H102" s="101"/>
      <c r="I102" s="101"/>
      <c r="J102" s="102">
        <f>J157</f>
        <v>0</v>
      </c>
      <c r="L102" s="99"/>
    </row>
    <row r="103" spans="2:12" s="1" customFormat="1" ht="21.75" hidden="1" customHeight="1">
      <c r="B103" s="28"/>
      <c r="L103" s="28"/>
    </row>
    <row r="104" spans="2:12" s="1" customFormat="1" ht="6.95" hidden="1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5" spans="2:12" hidden="1"/>
    <row r="106" spans="2:12" hidden="1"/>
    <row r="107" spans="2:12" hidden="1"/>
    <row r="108" spans="2:12" s="1" customFormat="1" ht="6.9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5" customHeight="1">
      <c r="B109" s="28"/>
      <c r="C109" s="20" t="s">
        <v>96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190" t="str">
        <f>E7</f>
        <v>DOLNÍ BŘEŽANY - HAVÁRIE - výměna jímky</v>
      </c>
      <c r="F112" s="203"/>
      <c r="G112" s="203"/>
      <c r="H112" s="203"/>
      <c r="L112" s="28"/>
    </row>
    <row r="113" spans="2:65" s="1" customFormat="1" ht="6.95" customHeight="1">
      <c r="B113" s="28"/>
      <c r="L113" s="28"/>
    </row>
    <row r="114" spans="2:65" s="1" customFormat="1" ht="12" customHeight="1">
      <c r="B114" s="28"/>
      <c r="C114" s="25" t="s">
        <v>18</v>
      </c>
      <c r="F114" s="23" t="str">
        <f>F10</f>
        <v xml:space="preserve"> </v>
      </c>
      <c r="I114" s="25" t="s">
        <v>20</v>
      </c>
      <c r="J114" s="48" t="str">
        <f>IF(J10="","",J10)</f>
        <v>3. 10. 2023</v>
      </c>
      <c r="L114" s="28"/>
    </row>
    <row r="115" spans="2:65" s="1" customFormat="1" ht="6.95" customHeight="1">
      <c r="B115" s="28"/>
      <c r="L115" s="28"/>
    </row>
    <row r="116" spans="2:65" s="1" customFormat="1" ht="15.2" customHeight="1">
      <c r="B116" s="28"/>
      <c r="C116" s="25" t="s">
        <v>22</v>
      </c>
      <c r="F116" s="23" t="str">
        <f>E13</f>
        <v xml:space="preserve"> </v>
      </c>
      <c r="I116" s="25" t="s">
        <v>30</v>
      </c>
      <c r="J116" s="26" t="str">
        <f>E19</f>
        <v xml:space="preserve"> </v>
      </c>
      <c r="L116" s="28"/>
    </row>
    <row r="117" spans="2:65" s="1" customFormat="1" ht="15.2" customHeight="1">
      <c r="B117" s="28"/>
      <c r="C117" s="25" t="s">
        <v>25</v>
      </c>
      <c r="F117" s="23" t="str">
        <f>IF(E16="","",E16)</f>
        <v>IM-stav Praha s.r.o.</v>
      </c>
      <c r="I117" s="25" t="s">
        <v>31</v>
      </c>
      <c r="J117" s="26" t="str">
        <f>E22</f>
        <v>Ing. Zdeněk Hlaváček</v>
      </c>
      <c r="L117" s="28"/>
    </row>
    <row r="118" spans="2:65" s="1" customFormat="1" ht="10.35" customHeight="1">
      <c r="B118" s="28"/>
      <c r="L118" s="28"/>
    </row>
    <row r="119" spans="2:65" s="10" customFormat="1" ht="29.25" customHeight="1">
      <c r="B119" s="103"/>
      <c r="C119" s="104" t="s">
        <v>97</v>
      </c>
      <c r="D119" s="105" t="s">
        <v>59</v>
      </c>
      <c r="E119" s="105" t="s">
        <v>55</v>
      </c>
      <c r="F119" s="105" t="s">
        <v>56</v>
      </c>
      <c r="G119" s="105" t="s">
        <v>98</v>
      </c>
      <c r="H119" s="105" t="s">
        <v>99</v>
      </c>
      <c r="I119" s="105" t="s">
        <v>100</v>
      </c>
      <c r="J119" s="106" t="s">
        <v>85</v>
      </c>
      <c r="K119" s="107" t="s">
        <v>101</v>
      </c>
      <c r="L119" s="103"/>
      <c r="M119" s="54" t="s">
        <v>1</v>
      </c>
      <c r="N119" s="55" t="s">
        <v>38</v>
      </c>
      <c r="O119" s="55" t="s">
        <v>102</v>
      </c>
      <c r="P119" s="55" t="s">
        <v>103</v>
      </c>
      <c r="Q119" s="55" t="s">
        <v>104</v>
      </c>
      <c r="R119" s="55" t="s">
        <v>105</v>
      </c>
      <c r="S119" s="55" t="s">
        <v>106</v>
      </c>
      <c r="T119" s="56" t="s">
        <v>107</v>
      </c>
    </row>
    <row r="120" spans="2:65" s="1" customFormat="1" ht="22.9" customHeight="1">
      <c r="B120" s="28"/>
      <c r="C120" s="59" t="s">
        <v>108</v>
      </c>
      <c r="J120" s="108">
        <f>BK120</f>
        <v>0</v>
      </c>
      <c r="L120" s="28"/>
      <c r="M120" s="57"/>
      <c r="N120" s="49"/>
      <c r="O120" s="49"/>
      <c r="P120" s="109">
        <f>P121+P156</f>
        <v>47.270997999999992</v>
      </c>
      <c r="Q120" s="49"/>
      <c r="R120" s="109">
        <f>R121+R156</f>
        <v>5.5845862599999991</v>
      </c>
      <c r="S120" s="49"/>
      <c r="T120" s="110">
        <f>T121+T156</f>
        <v>0</v>
      </c>
      <c r="AT120" s="16" t="s">
        <v>73</v>
      </c>
      <c r="AU120" s="16" t="s">
        <v>87</v>
      </c>
      <c r="BK120" s="111">
        <f>BK121+BK156</f>
        <v>0</v>
      </c>
    </row>
    <row r="121" spans="2:65" s="11" customFormat="1" ht="25.9" customHeight="1">
      <c r="B121" s="112"/>
      <c r="D121" s="113" t="s">
        <v>73</v>
      </c>
      <c r="E121" s="114" t="s">
        <v>109</v>
      </c>
      <c r="F121" s="114" t="s">
        <v>110</v>
      </c>
      <c r="J121" s="115">
        <f>BK121</f>
        <v>0</v>
      </c>
      <c r="L121" s="112"/>
      <c r="M121" s="116"/>
      <c r="P121" s="117">
        <f>P122+P133+P145+P149+P154</f>
        <v>47.270997999999992</v>
      </c>
      <c r="R121" s="117">
        <f>R122+R133+R145+R149+R154</f>
        <v>5.5845862599999991</v>
      </c>
      <c r="T121" s="118">
        <f>T122+T133+T145+T149+T154</f>
        <v>0</v>
      </c>
      <c r="AR121" s="113" t="s">
        <v>79</v>
      </c>
      <c r="AT121" s="119" t="s">
        <v>73</v>
      </c>
      <c r="AU121" s="119" t="s">
        <v>74</v>
      </c>
      <c r="AY121" s="113" t="s">
        <v>111</v>
      </c>
      <c r="BK121" s="120">
        <f>BK122+BK133+BK145+BK149+BK154</f>
        <v>0</v>
      </c>
    </row>
    <row r="122" spans="2:65" s="11" customFormat="1" ht="22.9" customHeight="1">
      <c r="B122" s="112"/>
      <c r="D122" s="113" t="s">
        <v>73</v>
      </c>
      <c r="E122" s="121" t="s">
        <v>79</v>
      </c>
      <c r="F122" s="121" t="s">
        <v>112</v>
      </c>
      <c r="J122" s="122">
        <f>BK122</f>
        <v>0</v>
      </c>
      <c r="L122" s="112"/>
      <c r="M122" s="116"/>
      <c r="P122" s="117">
        <f>SUM(P123:P132)</f>
        <v>23.227661999999999</v>
      </c>
      <c r="R122" s="117">
        <f>SUM(R123:R132)</f>
        <v>0</v>
      </c>
      <c r="T122" s="118">
        <f>SUM(T123:T132)</f>
        <v>0</v>
      </c>
      <c r="AR122" s="113" t="s">
        <v>79</v>
      </c>
      <c r="AT122" s="119" t="s">
        <v>73</v>
      </c>
      <c r="AU122" s="119" t="s">
        <v>79</v>
      </c>
      <c r="AY122" s="113" t="s">
        <v>111</v>
      </c>
      <c r="BK122" s="120">
        <f>SUM(BK123:BK132)</f>
        <v>0</v>
      </c>
    </row>
    <row r="123" spans="2:65" s="1" customFormat="1" ht="37.9" customHeight="1">
      <c r="B123" s="123"/>
      <c r="C123" s="124" t="s">
        <v>79</v>
      </c>
      <c r="D123" s="124" t="s">
        <v>113</v>
      </c>
      <c r="E123" s="125" t="s">
        <v>114</v>
      </c>
      <c r="F123" s="126" t="s">
        <v>115</v>
      </c>
      <c r="G123" s="127" t="s">
        <v>116</v>
      </c>
      <c r="H123" s="128">
        <v>1.734</v>
      </c>
      <c r="I123" s="129">
        <v>0</v>
      </c>
      <c r="J123" s="129">
        <f>ROUND(I123*H123,2)</f>
        <v>0</v>
      </c>
      <c r="K123" s="130"/>
      <c r="L123" s="28"/>
      <c r="M123" s="131" t="s">
        <v>1</v>
      </c>
      <c r="N123" s="132" t="s">
        <v>39</v>
      </c>
      <c r="O123" s="133">
        <v>0.40600000000000003</v>
      </c>
      <c r="P123" s="133">
        <f>O123*H123</f>
        <v>0.70400400000000007</v>
      </c>
      <c r="Q123" s="133">
        <v>0</v>
      </c>
      <c r="R123" s="133">
        <f>Q123*H123</f>
        <v>0</v>
      </c>
      <c r="S123" s="133">
        <v>0</v>
      </c>
      <c r="T123" s="134">
        <f>S123*H123</f>
        <v>0</v>
      </c>
      <c r="AR123" s="135" t="s">
        <v>117</v>
      </c>
      <c r="AT123" s="135" t="s">
        <v>113</v>
      </c>
      <c r="AU123" s="135" t="s">
        <v>81</v>
      </c>
      <c r="AY123" s="16" t="s">
        <v>111</v>
      </c>
      <c r="BE123" s="136">
        <f>IF(N123="základní",J123,0)</f>
        <v>0</v>
      </c>
      <c r="BF123" s="136">
        <f>IF(N123="snížená",J123,0)</f>
        <v>0</v>
      </c>
      <c r="BG123" s="136">
        <f>IF(N123="zákl. přenesená",J123,0)</f>
        <v>0</v>
      </c>
      <c r="BH123" s="136">
        <f>IF(N123="sníž. přenesená",J123,0)</f>
        <v>0</v>
      </c>
      <c r="BI123" s="136">
        <f>IF(N123="nulová",J123,0)</f>
        <v>0</v>
      </c>
      <c r="BJ123" s="16" t="s">
        <v>79</v>
      </c>
      <c r="BK123" s="136">
        <f>ROUND(I123*H123,2)</f>
        <v>0</v>
      </c>
      <c r="BL123" s="16" t="s">
        <v>117</v>
      </c>
      <c r="BM123" s="135" t="s">
        <v>118</v>
      </c>
    </row>
    <row r="124" spans="2:65" s="12" customFormat="1">
      <c r="B124" s="137"/>
      <c r="D124" s="138" t="s">
        <v>119</v>
      </c>
      <c r="E124" s="139" t="s">
        <v>1</v>
      </c>
      <c r="F124" s="140" t="s">
        <v>120</v>
      </c>
      <c r="H124" s="141">
        <v>10.4</v>
      </c>
      <c r="L124" s="137"/>
      <c r="M124" s="142"/>
      <c r="T124" s="143"/>
      <c r="AT124" s="139" t="s">
        <v>119</v>
      </c>
      <c r="AU124" s="139" t="s">
        <v>81</v>
      </c>
      <c r="AV124" s="12" t="s">
        <v>81</v>
      </c>
      <c r="AW124" s="12" t="s">
        <v>29</v>
      </c>
      <c r="AX124" s="12" t="s">
        <v>74</v>
      </c>
      <c r="AY124" s="139" t="s">
        <v>111</v>
      </c>
    </row>
    <row r="125" spans="2:65" s="12" customFormat="1">
      <c r="B125" s="137"/>
      <c r="D125" s="138" t="s">
        <v>119</v>
      </c>
      <c r="E125" s="139" t="s">
        <v>1</v>
      </c>
      <c r="F125" s="140" t="s">
        <v>121</v>
      </c>
      <c r="H125" s="141">
        <v>-8.6660000000000004</v>
      </c>
      <c r="L125" s="137"/>
      <c r="M125" s="142"/>
      <c r="T125" s="143"/>
      <c r="AT125" s="139" t="s">
        <v>119</v>
      </c>
      <c r="AU125" s="139" t="s">
        <v>81</v>
      </c>
      <c r="AV125" s="12" t="s">
        <v>81</v>
      </c>
      <c r="AW125" s="12" t="s">
        <v>29</v>
      </c>
      <c r="AX125" s="12" t="s">
        <v>74</v>
      </c>
      <c r="AY125" s="139" t="s">
        <v>111</v>
      </c>
    </row>
    <row r="126" spans="2:65" s="13" customFormat="1">
      <c r="B126" s="144"/>
      <c r="D126" s="138" t="s">
        <v>119</v>
      </c>
      <c r="E126" s="145" t="s">
        <v>1</v>
      </c>
      <c r="F126" s="146" t="s">
        <v>122</v>
      </c>
      <c r="H126" s="147">
        <v>1.734</v>
      </c>
      <c r="L126" s="144"/>
      <c r="M126" s="148"/>
      <c r="T126" s="149"/>
      <c r="AT126" s="145" t="s">
        <v>119</v>
      </c>
      <c r="AU126" s="145" t="s">
        <v>81</v>
      </c>
      <c r="AV126" s="13" t="s">
        <v>117</v>
      </c>
      <c r="AW126" s="13" t="s">
        <v>29</v>
      </c>
      <c r="AX126" s="13" t="s">
        <v>79</v>
      </c>
      <c r="AY126" s="145" t="s">
        <v>111</v>
      </c>
    </row>
    <row r="127" spans="2:65" s="1" customFormat="1" ht="33" customHeight="1">
      <c r="B127" s="123"/>
      <c r="C127" s="124" t="s">
        <v>81</v>
      </c>
      <c r="D127" s="124" t="s">
        <v>113</v>
      </c>
      <c r="E127" s="125" t="s">
        <v>123</v>
      </c>
      <c r="F127" s="126" t="s">
        <v>124</v>
      </c>
      <c r="G127" s="127" t="s">
        <v>116</v>
      </c>
      <c r="H127" s="128">
        <v>12.75</v>
      </c>
      <c r="I127" s="129">
        <v>0</v>
      </c>
      <c r="J127" s="129">
        <f>ROUND(I127*H127,2)</f>
        <v>0</v>
      </c>
      <c r="K127" s="130"/>
      <c r="L127" s="28"/>
      <c r="M127" s="131" t="s">
        <v>1</v>
      </c>
      <c r="N127" s="132" t="s">
        <v>39</v>
      </c>
      <c r="O127" s="133">
        <v>0.97499999999999998</v>
      </c>
      <c r="P127" s="133">
        <f>O127*H127</f>
        <v>12.43125</v>
      </c>
      <c r="Q127" s="133">
        <v>0</v>
      </c>
      <c r="R127" s="133">
        <f>Q127*H127</f>
        <v>0</v>
      </c>
      <c r="S127" s="133">
        <v>0</v>
      </c>
      <c r="T127" s="134">
        <f>S127*H127</f>
        <v>0</v>
      </c>
      <c r="AR127" s="135" t="s">
        <v>117</v>
      </c>
      <c r="AT127" s="135" t="s">
        <v>113</v>
      </c>
      <c r="AU127" s="135" t="s">
        <v>81</v>
      </c>
      <c r="AY127" s="16" t="s">
        <v>111</v>
      </c>
      <c r="BE127" s="136">
        <f>IF(N127="základní",J127,0)</f>
        <v>0</v>
      </c>
      <c r="BF127" s="136">
        <f>IF(N127="snížená",J127,0)</f>
        <v>0</v>
      </c>
      <c r="BG127" s="136">
        <f>IF(N127="zákl. přenesená",J127,0)</f>
        <v>0</v>
      </c>
      <c r="BH127" s="136">
        <f>IF(N127="sníž. přenesená",J127,0)</f>
        <v>0</v>
      </c>
      <c r="BI127" s="136">
        <f>IF(N127="nulová",J127,0)</f>
        <v>0</v>
      </c>
      <c r="BJ127" s="16" t="s">
        <v>79</v>
      </c>
      <c r="BK127" s="136">
        <f>ROUND(I127*H127,2)</f>
        <v>0</v>
      </c>
      <c r="BL127" s="16" t="s">
        <v>117</v>
      </c>
      <c r="BM127" s="135" t="s">
        <v>125</v>
      </c>
    </row>
    <row r="128" spans="2:65" s="12" customFormat="1">
      <c r="B128" s="137"/>
      <c r="D128" s="138" t="s">
        <v>119</v>
      </c>
      <c r="E128" s="139" t="s">
        <v>1</v>
      </c>
      <c r="F128" s="140" t="s">
        <v>126</v>
      </c>
      <c r="H128" s="141">
        <v>12.75</v>
      </c>
      <c r="L128" s="137"/>
      <c r="M128" s="142"/>
      <c r="T128" s="143"/>
      <c r="AT128" s="139" t="s">
        <v>119</v>
      </c>
      <c r="AU128" s="139" t="s">
        <v>81</v>
      </c>
      <c r="AV128" s="12" t="s">
        <v>81</v>
      </c>
      <c r="AW128" s="12" t="s">
        <v>29</v>
      </c>
      <c r="AX128" s="12" t="s">
        <v>79</v>
      </c>
      <c r="AY128" s="139" t="s">
        <v>111</v>
      </c>
    </row>
    <row r="129" spans="2:65" s="1" customFormat="1" ht="24.2" customHeight="1">
      <c r="B129" s="123"/>
      <c r="C129" s="124" t="s">
        <v>127</v>
      </c>
      <c r="D129" s="124" t="s">
        <v>113</v>
      </c>
      <c r="E129" s="125" t="s">
        <v>128</v>
      </c>
      <c r="F129" s="126" t="s">
        <v>129</v>
      </c>
      <c r="G129" s="127" t="s">
        <v>116</v>
      </c>
      <c r="H129" s="128">
        <v>15.968999999999999</v>
      </c>
      <c r="I129" s="129">
        <v>0</v>
      </c>
      <c r="J129" s="129">
        <f>ROUND(I129*H129,2)</f>
        <v>0</v>
      </c>
      <c r="K129" s="130"/>
      <c r="L129" s="28"/>
      <c r="M129" s="131" t="s">
        <v>1</v>
      </c>
      <c r="N129" s="132" t="s">
        <v>39</v>
      </c>
      <c r="O129" s="133">
        <v>0.63200000000000001</v>
      </c>
      <c r="P129" s="133">
        <f>O129*H129</f>
        <v>10.092407999999999</v>
      </c>
      <c r="Q129" s="133">
        <v>0</v>
      </c>
      <c r="R129" s="133">
        <f>Q129*H129</f>
        <v>0</v>
      </c>
      <c r="S129" s="133">
        <v>0</v>
      </c>
      <c r="T129" s="134">
        <f>S129*H129</f>
        <v>0</v>
      </c>
      <c r="AR129" s="135" t="s">
        <v>117</v>
      </c>
      <c r="AT129" s="135" t="s">
        <v>113</v>
      </c>
      <c r="AU129" s="135" t="s">
        <v>81</v>
      </c>
      <c r="AY129" s="16" t="s">
        <v>111</v>
      </c>
      <c r="BE129" s="136">
        <f>IF(N129="základní",J129,0)</f>
        <v>0</v>
      </c>
      <c r="BF129" s="136">
        <f>IF(N129="snížená",J129,0)</f>
        <v>0</v>
      </c>
      <c r="BG129" s="136">
        <f>IF(N129="zákl. přenesená",J129,0)</f>
        <v>0</v>
      </c>
      <c r="BH129" s="136">
        <f>IF(N129="sníž. přenesená",J129,0)</f>
        <v>0</v>
      </c>
      <c r="BI129" s="136">
        <f>IF(N129="nulová",J129,0)</f>
        <v>0</v>
      </c>
      <c r="BJ129" s="16" t="s">
        <v>79</v>
      </c>
      <c r="BK129" s="136">
        <f>ROUND(I129*H129,2)</f>
        <v>0</v>
      </c>
      <c r="BL129" s="16" t="s">
        <v>117</v>
      </c>
      <c r="BM129" s="135" t="s">
        <v>130</v>
      </c>
    </row>
    <row r="130" spans="2:65" s="12" customFormat="1">
      <c r="B130" s="137"/>
      <c r="D130" s="138" t="s">
        <v>119</v>
      </c>
      <c r="E130" s="139" t="s">
        <v>1</v>
      </c>
      <c r="F130" s="140" t="s">
        <v>131</v>
      </c>
      <c r="H130" s="141">
        <v>11.25</v>
      </c>
      <c r="L130" s="137"/>
      <c r="M130" s="142"/>
      <c r="T130" s="143"/>
      <c r="AT130" s="139" t="s">
        <v>119</v>
      </c>
      <c r="AU130" s="139" t="s">
        <v>81</v>
      </c>
      <c r="AV130" s="12" t="s">
        <v>81</v>
      </c>
      <c r="AW130" s="12" t="s">
        <v>29</v>
      </c>
      <c r="AX130" s="12" t="s">
        <v>74</v>
      </c>
      <c r="AY130" s="139" t="s">
        <v>111</v>
      </c>
    </row>
    <row r="131" spans="2:65" s="12" customFormat="1">
      <c r="B131" s="137"/>
      <c r="D131" s="138" t="s">
        <v>119</v>
      </c>
      <c r="E131" s="139" t="s">
        <v>1</v>
      </c>
      <c r="F131" s="140" t="s">
        <v>132</v>
      </c>
      <c r="H131" s="141">
        <v>4.7190000000000003</v>
      </c>
      <c r="L131" s="137"/>
      <c r="M131" s="142"/>
      <c r="T131" s="143"/>
      <c r="AT131" s="139" t="s">
        <v>119</v>
      </c>
      <c r="AU131" s="139" t="s">
        <v>81</v>
      </c>
      <c r="AV131" s="12" t="s">
        <v>81</v>
      </c>
      <c r="AW131" s="12" t="s">
        <v>29</v>
      </c>
      <c r="AX131" s="12" t="s">
        <v>74</v>
      </c>
      <c r="AY131" s="139" t="s">
        <v>111</v>
      </c>
    </row>
    <row r="132" spans="2:65" s="13" customFormat="1">
      <c r="B132" s="144"/>
      <c r="D132" s="138" t="s">
        <v>119</v>
      </c>
      <c r="E132" s="145" t="s">
        <v>1</v>
      </c>
      <c r="F132" s="146" t="s">
        <v>122</v>
      </c>
      <c r="H132" s="147">
        <v>15.969000000000001</v>
      </c>
      <c r="L132" s="144"/>
      <c r="M132" s="148"/>
      <c r="T132" s="149"/>
      <c r="AT132" s="145" t="s">
        <v>119</v>
      </c>
      <c r="AU132" s="145" t="s">
        <v>81</v>
      </c>
      <c r="AV132" s="13" t="s">
        <v>117</v>
      </c>
      <c r="AW132" s="13" t="s">
        <v>29</v>
      </c>
      <c r="AX132" s="13" t="s">
        <v>79</v>
      </c>
      <c r="AY132" s="145" t="s">
        <v>111</v>
      </c>
    </row>
    <row r="133" spans="2:65" s="11" customFormat="1" ht="22.9" customHeight="1">
      <c r="B133" s="112"/>
      <c r="D133" s="113" t="s">
        <v>73</v>
      </c>
      <c r="E133" s="121" t="s">
        <v>81</v>
      </c>
      <c r="F133" s="121" t="s">
        <v>133</v>
      </c>
      <c r="J133" s="122">
        <f>BK133</f>
        <v>0</v>
      </c>
      <c r="L133" s="112"/>
      <c r="M133" s="116"/>
      <c r="P133" s="117">
        <f>SUM(P134:P144)</f>
        <v>10.746638000000001</v>
      </c>
      <c r="R133" s="117">
        <f>SUM(R134:R144)</f>
        <v>5.4132262599999992</v>
      </c>
      <c r="T133" s="118">
        <f>SUM(T134:T144)</f>
        <v>0</v>
      </c>
      <c r="AR133" s="113" t="s">
        <v>79</v>
      </c>
      <c r="AT133" s="119" t="s">
        <v>73</v>
      </c>
      <c r="AU133" s="119" t="s">
        <v>79</v>
      </c>
      <c r="AY133" s="113" t="s">
        <v>111</v>
      </c>
      <c r="BK133" s="120">
        <f>SUM(BK134:BK144)</f>
        <v>0</v>
      </c>
    </row>
    <row r="134" spans="2:65" s="1" customFormat="1" ht="33" customHeight="1">
      <c r="B134" s="123"/>
      <c r="C134" s="124" t="s">
        <v>117</v>
      </c>
      <c r="D134" s="124" t="s">
        <v>113</v>
      </c>
      <c r="E134" s="125" t="s">
        <v>134</v>
      </c>
      <c r="F134" s="126" t="s">
        <v>135</v>
      </c>
      <c r="G134" s="127" t="s">
        <v>116</v>
      </c>
      <c r="H134" s="128">
        <v>2.0499999999999998</v>
      </c>
      <c r="I134" s="129">
        <v>0</v>
      </c>
      <c r="J134" s="129">
        <f>ROUND(I134*H134,2)</f>
        <v>0</v>
      </c>
      <c r="K134" s="130"/>
      <c r="L134" s="28"/>
      <c r="M134" s="131" t="s">
        <v>1</v>
      </c>
      <c r="N134" s="132" t="s">
        <v>39</v>
      </c>
      <c r="O134" s="133">
        <v>1.052</v>
      </c>
      <c r="P134" s="133">
        <f>O134*H134</f>
        <v>2.1566000000000001</v>
      </c>
      <c r="Q134" s="133">
        <v>2.55328</v>
      </c>
      <c r="R134" s="133">
        <f>Q134*H134</f>
        <v>5.2342239999999993</v>
      </c>
      <c r="S134" s="133">
        <v>0</v>
      </c>
      <c r="T134" s="134">
        <f>S134*H134</f>
        <v>0</v>
      </c>
      <c r="AR134" s="135" t="s">
        <v>117</v>
      </c>
      <c r="AT134" s="135" t="s">
        <v>113</v>
      </c>
      <c r="AU134" s="135" t="s">
        <v>81</v>
      </c>
      <c r="AY134" s="16" t="s">
        <v>111</v>
      </c>
      <c r="BE134" s="136">
        <f>IF(N134="základní",J134,0)</f>
        <v>0</v>
      </c>
      <c r="BF134" s="136">
        <f>IF(N134="snížená",J134,0)</f>
        <v>0</v>
      </c>
      <c r="BG134" s="136">
        <f>IF(N134="zákl. přenesená",J134,0)</f>
        <v>0</v>
      </c>
      <c r="BH134" s="136">
        <f>IF(N134="sníž. přenesená",J134,0)</f>
        <v>0</v>
      </c>
      <c r="BI134" s="136">
        <f>IF(N134="nulová",J134,0)</f>
        <v>0</v>
      </c>
      <c r="BJ134" s="16" t="s">
        <v>79</v>
      </c>
      <c r="BK134" s="136">
        <f>ROUND(I134*H134,2)</f>
        <v>0</v>
      </c>
      <c r="BL134" s="16" t="s">
        <v>117</v>
      </c>
      <c r="BM134" s="135" t="s">
        <v>136</v>
      </c>
    </row>
    <row r="135" spans="2:65" s="14" customFormat="1">
      <c r="B135" s="150"/>
      <c r="D135" s="138" t="s">
        <v>119</v>
      </c>
      <c r="E135" s="151" t="s">
        <v>1</v>
      </c>
      <c r="F135" s="152" t="s">
        <v>137</v>
      </c>
      <c r="H135" s="151" t="s">
        <v>1</v>
      </c>
      <c r="L135" s="150"/>
      <c r="M135" s="153"/>
      <c r="T135" s="154"/>
      <c r="AT135" s="151" t="s">
        <v>119</v>
      </c>
      <c r="AU135" s="151" t="s">
        <v>81</v>
      </c>
      <c r="AV135" s="14" t="s">
        <v>79</v>
      </c>
      <c r="AW135" s="14" t="s">
        <v>29</v>
      </c>
      <c r="AX135" s="14" t="s">
        <v>74</v>
      </c>
      <c r="AY135" s="151" t="s">
        <v>111</v>
      </c>
    </row>
    <row r="136" spans="2:65" s="12" customFormat="1">
      <c r="B136" s="137"/>
      <c r="D136" s="138" t="s">
        <v>119</v>
      </c>
      <c r="E136" s="139" t="s">
        <v>1</v>
      </c>
      <c r="F136" s="140" t="s">
        <v>138</v>
      </c>
      <c r="H136" s="141">
        <v>0.8</v>
      </c>
      <c r="L136" s="137"/>
      <c r="M136" s="142"/>
      <c r="T136" s="143"/>
      <c r="AT136" s="139" t="s">
        <v>119</v>
      </c>
      <c r="AU136" s="139" t="s">
        <v>81</v>
      </c>
      <c r="AV136" s="12" t="s">
        <v>81</v>
      </c>
      <c r="AW136" s="12" t="s">
        <v>29</v>
      </c>
      <c r="AX136" s="12" t="s">
        <v>74</v>
      </c>
      <c r="AY136" s="139" t="s">
        <v>111</v>
      </c>
    </row>
    <row r="137" spans="2:65" s="14" customFormat="1">
      <c r="B137" s="150"/>
      <c r="D137" s="138" t="s">
        <v>119</v>
      </c>
      <c r="E137" s="151" t="s">
        <v>1</v>
      </c>
      <c r="F137" s="152" t="s">
        <v>139</v>
      </c>
      <c r="H137" s="151" t="s">
        <v>1</v>
      </c>
      <c r="L137" s="150"/>
      <c r="M137" s="153"/>
      <c r="T137" s="154"/>
      <c r="AT137" s="151" t="s">
        <v>119</v>
      </c>
      <c r="AU137" s="151" t="s">
        <v>81</v>
      </c>
      <c r="AV137" s="14" t="s">
        <v>79</v>
      </c>
      <c r="AW137" s="14" t="s">
        <v>29</v>
      </c>
      <c r="AX137" s="14" t="s">
        <v>74</v>
      </c>
      <c r="AY137" s="151" t="s">
        <v>111</v>
      </c>
    </row>
    <row r="138" spans="2:65" s="12" customFormat="1">
      <c r="B138" s="137"/>
      <c r="D138" s="138" t="s">
        <v>119</v>
      </c>
      <c r="E138" s="139" t="s">
        <v>1</v>
      </c>
      <c r="F138" s="140" t="s">
        <v>140</v>
      </c>
      <c r="H138" s="141">
        <v>1.25</v>
      </c>
      <c r="L138" s="137"/>
      <c r="M138" s="142"/>
      <c r="T138" s="143"/>
      <c r="AT138" s="139" t="s">
        <v>119</v>
      </c>
      <c r="AU138" s="139" t="s">
        <v>81</v>
      </c>
      <c r="AV138" s="12" t="s">
        <v>81</v>
      </c>
      <c r="AW138" s="12" t="s">
        <v>29</v>
      </c>
      <c r="AX138" s="12" t="s">
        <v>74</v>
      </c>
      <c r="AY138" s="139" t="s">
        <v>111</v>
      </c>
    </row>
    <row r="139" spans="2:65" s="13" customFormat="1">
      <c r="B139" s="144"/>
      <c r="D139" s="138" t="s">
        <v>119</v>
      </c>
      <c r="E139" s="145" t="s">
        <v>1</v>
      </c>
      <c r="F139" s="146" t="s">
        <v>122</v>
      </c>
      <c r="H139" s="147">
        <v>2.0499999999999998</v>
      </c>
      <c r="L139" s="144"/>
      <c r="M139" s="148"/>
      <c r="T139" s="149"/>
      <c r="AT139" s="145" t="s">
        <v>119</v>
      </c>
      <c r="AU139" s="145" t="s">
        <v>81</v>
      </c>
      <c r="AV139" s="13" t="s">
        <v>117</v>
      </c>
      <c r="AW139" s="13" t="s">
        <v>29</v>
      </c>
      <c r="AX139" s="13" t="s">
        <v>79</v>
      </c>
      <c r="AY139" s="145" t="s">
        <v>111</v>
      </c>
    </row>
    <row r="140" spans="2:65" s="1" customFormat="1" ht="21.75" customHeight="1">
      <c r="B140" s="123"/>
      <c r="C140" s="124" t="s">
        <v>141</v>
      </c>
      <c r="D140" s="124" t="s">
        <v>113</v>
      </c>
      <c r="E140" s="125" t="s">
        <v>142</v>
      </c>
      <c r="F140" s="126" t="s">
        <v>143</v>
      </c>
      <c r="G140" s="127" t="s">
        <v>144</v>
      </c>
      <c r="H140" s="128">
        <v>6</v>
      </c>
      <c r="I140" s="129">
        <v>0</v>
      </c>
      <c r="J140" s="129">
        <f>ROUND(I140*H140,2)</f>
        <v>0</v>
      </c>
      <c r="K140" s="130"/>
      <c r="L140" s="28"/>
      <c r="M140" s="131" t="s">
        <v>1</v>
      </c>
      <c r="N140" s="132" t="s">
        <v>39</v>
      </c>
      <c r="O140" s="133">
        <v>0.81499999999999995</v>
      </c>
      <c r="P140" s="133">
        <f>O140*H140</f>
        <v>4.8899999999999997</v>
      </c>
      <c r="Q140" s="133">
        <v>5.3899999999999998E-3</v>
      </c>
      <c r="R140" s="133">
        <f>Q140*H140</f>
        <v>3.2340000000000001E-2</v>
      </c>
      <c r="S140" s="133">
        <v>0</v>
      </c>
      <c r="T140" s="134">
        <f>S140*H140</f>
        <v>0</v>
      </c>
      <c r="AR140" s="135" t="s">
        <v>117</v>
      </c>
      <c r="AT140" s="135" t="s">
        <v>113</v>
      </c>
      <c r="AU140" s="135" t="s">
        <v>81</v>
      </c>
      <c r="AY140" s="16" t="s">
        <v>111</v>
      </c>
      <c r="BE140" s="136">
        <f>IF(N140="základní",J140,0)</f>
        <v>0</v>
      </c>
      <c r="BF140" s="136">
        <f>IF(N140="snížená",J140,0)</f>
        <v>0</v>
      </c>
      <c r="BG140" s="136">
        <f>IF(N140="zákl. přenesená",J140,0)</f>
        <v>0</v>
      </c>
      <c r="BH140" s="136">
        <f>IF(N140="sníž. přenesená",J140,0)</f>
        <v>0</v>
      </c>
      <c r="BI140" s="136">
        <f>IF(N140="nulová",J140,0)</f>
        <v>0</v>
      </c>
      <c r="BJ140" s="16" t="s">
        <v>79</v>
      </c>
      <c r="BK140" s="136">
        <f>ROUND(I140*H140,2)</f>
        <v>0</v>
      </c>
      <c r="BL140" s="16" t="s">
        <v>117</v>
      </c>
      <c r="BM140" s="135" t="s">
        <v>145</v>
      </c>
    </row>
    <row r="141" spans="2:65" s="12" customFormat="1">
      <c r="B141" s="137"/>
      <c r="D141" s="138" t="s">
        <v>119</v>
      </c>
      <c r="E141" s="139" t="s">
        <v>1</v>
      </c>
      <c r="F141" s="140" t="s">
        <v>146</v>
      </c>
      <c r="H141" s="141">
        <v>6</v>
      </c>
      <c r="L141" s="137"/>
      <c r="M141" s="142"/>
      <c r="T141" s="143"/>
      <c r="AT141" s="139" t="s">
        <v>119</v>
      </c>
      <c r="AU141" s="139" t="s">
        <v>81</v>
      </c>
      <c r="AV141" s="12" t="s">
        <v>81</v>
      </c>
      <c r="AW141" s="12" t="s">
        <v>29</v>
      </c>
      <c r="AX141" s="12" t="s">
        <v>79</v>
      </c>
      <c r="AY141" s="139" t="s">
        <v>111</v>
      </c>
    </row>
    <row r="142" spans="2:65" s="1" customFormat="1" ht="21.75" customHeight="1">
      <c r="B142" s="123"/>
      <c r="C142" s="124" t="s">
        <v>147</v>
      </c>
      <c r="D142" s="124" t="s">
        <v>113</v>
      </c>
      <c r="E142" s="125" t="s">
        <v>148</v>
      </c>
      <c r="F142" s="126" t="s">
        <v>149</v>
      </c>
      <c r="G142" s="127" t="s">
        <v>144</v>
      </c>
      <c r="H142" s="128">
        <v>6</v>
      </c>
      <c r="I142" s="129">
        <v>0</v>
      </c>
      <c r="J142" s="129">
        <f>ROUND(I142*H142,2)</f>
        <v>0</v>
      </c>
      <c r="K142" s="130"/>
      <c r="L142" s="28"/>
      <c r="M142" s="131" t="s">
        <v>1</v>
      </c>
      <c r="N142" s="132" t="s">
        <v>39</v>
      </c>
      <c r="O142" s="133">
        <v>0.28199999999999997</v>
      </c>
      <c r="P142" s="133">
        <f>O142*H142</f>
        <v>1.6919999999999997</v>
      </c>
      <c r="Q142" s="133">
        <v>0</v>
      </c>
      <c r="R142" s="133">
        <f>Q142*H142</f>
        <v>0</v>
      </c>
      <c r="S142" s="133">
        <v>0</v>
      </c>
      <c r="T142" s="134">
        <f>S142*H142</f>
        <v>0</v>
      </c>
      <c r="AR142" s="135" t="s">
        <v>117</v>
      </c>
      <c r="AT142" s="135" t="s">
        <v>113</v>
      </c>
      <c r="AU142" s="135" t="s">
        <v>81</v>
      </c>
      <c r="AY142" s="16" t="s">
        <v>111</v>
      </c>
      <c r="BE142" s="136">
        <f>IF(N142="základní",J142,0)</f>
        <v>0</v>
      </c>
      <c r="BF142" s="136">
        <f>IF(N142="snížená",J142,0)</f>
        <v>0</v>
      </c>
      <c r="BG142" s="136">
        <f>IF(N142="zákl. přenesená",J142,0)</f>
        <v>0</v>
      </c>
      <c r="BH142" s="136">
        <f>IF(N142="sníž. přenesená",J142,0)</f>
        <v>0</v>
      </c>
      <c r="BI142" s="136">
        <f>IF(N142="nulová",J142,0)</f>
        <v>0</v>
      </c>
      <c r="BJ142" s="16" t="s">
        <v>79</v>
      </c>
      <c r="BK142" s="136">
        <f>ROUND(I142*H142,2)</f>
        <v>0</v>
      </c>
      <c r="BL142" s="16" t="s">
        <v>117</v>
      </c>
      <c r="BM142" s="135" t="s">
        <v>150</v>
      </c>
    </row>
    <row r="143" spans="2:65" s="1" customFormat="1" ht="16.5" customHeight="1">
      <c r="B143" s="123"/>
      <c r="C143" s="124" t="s">
        <v>151</v>
      </c>
      <c r="D143" s="124" t="s">
        <v>113</v>
      </c>
      <c r="E143" s="125" t="s">
        <v>152</v>
      </c>
      <c r="F143" s="126" t="s">
        <v>153</v>
      </c>
      <c r="G143" s="127" t="s">
        <v>154</v>
      </c>
      <c r="H143" s="128">
        <v>0.13800000000000001</v>
      </c>
      <c r="I143" s="129">
        <v>0</v>
      </c>
      <c r="J143" s="129">
        <f>ROUND(I143*H143,2)</f>
        <v>0</v>
      </c>
      <c r="K143" s="130"/>
      <c r="L143" s="28"/>
      <c r="M143" s="131" t="s">
        <v>1</v>
      </c>
      <c r="N143" s="132" t="s">
        <v>39</v>
      </c>
      <c r="O143" s="133">
        <v>14.551</v>
      </c>
      <c r="P143" s="133">
        <f>O143*H143</f>
        <v>2.008038</v>
      </c>
      <c r="Q143" s="133">
        <v>1.06277</v>
      </c>
      <c r="R143" s="133">
        <f>Q143*H143</f>
        <v>0.14666226000000002</v>
      </c>
      <c r="S143" s="133">
        <v>0</v>
      </c>
      <c r="T143" s="134">
        <f>S143*H143</f>
        <v>0</v>
      </c>
      <c r="AR143" s="135" t="s">
        <v>117</v>
      </c>
      <c r="AT143" s="135" t="s">
        <v>113</v>
      </c>
      <c r="AU143" s="135" t="s">
        <v>81</v>
      </c>
      <c r="AY143" s="16" t="s">
        <v>111</v>
      </c>
      <c r="BE143" s="136">
        <f>IF(N143="základní",J143,0)</f>
        <v>0</v>
      </c>
      <c r="BF143" s="136">
        <f>IF(N143="snížená",J143,0)</f>
        <v>0</v>
      </c>
      <c r="BG143" s="136">
        <f>IF(N143="zákl. přenesená",J143,0)</f>
        <v>0</v>
      </c>
      <c r="BH143" s="136">
        <f>IF(N143="sníž. přenesená",J143,0)</f>
        <v>0</v>
      </c>
      <c r="BI143" s="136">
        <f>IF(N143="nulová",J143,0)</f>
        <v>0</v>
      </c>
      <c r="BJ143" s="16" t="s">
        <v>79</v>
      </c>
      <c r="BK143" s="136">
        <f>ROUND(I143*H143,2)</f>
        <v>0</v>
      </c>
      <c r="BL143" s="16" t="s">
        <v>117</v>
      </c>
      <c r="BM143" s="135" t="s">
        <v>155</v>
      </c>
    </row>
    <row r="144" spans="2:65" s="12" customFormat="1">
      <c r="B144" s="137"/>
      <c r="D144" s="138" t="s">
        <v>119</v>
      </c>
      <c r="E144" s="139" t="s">
        <v>1</v>
      </c>
      <c r="F144" s="140" t="s">
        <v>156</v>
      </c>
      <c r="H144" s="141">
        <v>0.13800000000000001</v>
      </c>
      <c r="L144" s="137"/>
      <c r="M144" s="142"/>
      <c r="T144" s="143"/>
      <c r="AT144" s="139" t="s">
        <v>119</v>
      </c>
      <c r="AU144" s="139" t="s">
        <v>81</v>
      </c>
      <c r="AV144" s="12" t="s">
        <v>81</v>
      </c>
      <c r="AW144" s="12" t="s">
        <v>29</v>
      </c>
      <c r="AX144" s="12" t="s">
        <v>79</v>
      </c>
      <c r="AY144" s="139" t="s">
        <v>111</v>
      </c>
    </row>
    <row r="145" spans="2:65" s="11" customFormat="1" ht="22.9" customHeight="1">
      <c r="B145" s="112"/>
      <c r="D145" s="113" t="s">
        <v>73</v>
      </c>
      <c r="E145" s="121" t="s">
        <v>127</v>
      </c>
      <c r="F145" s="121" t="s">
        <v>157</v>
      </c>
      <c r="J145" s="122">
        <f>BK145</f>
        <v>0</v>
      </c>
      <c r="L145" s="112"/>
      <c r="M145" s="116"/>
      <c r="P145" s="117">
        <f>SUM(P146:P148)</f>
        <v>3.2480000000000002</v>
      </c>
      <c r="R145" s="117">
        <f>SUM(R146:R148)</f>
        <v>0.16</v>
      </c>
      <c r="T145" s="118">
        <f>SUM(T146:T148)</f>
        <v>0</v>
      </c>
      <c r="AR145" s="113" t="s">
        <v>79</v>
      </c>
      <c r="AT145" s="119" t="s">
        <v>73</v>
      </c>
      <c r="AU145" s="119" t="s">
        <v>79</v>
      </c>
      <c r="AY145" s="113" t="s">
        <v>111</v>
      </c>
      <c r="BK145" s="120">
        <f>SUM(BK146:BK148)</f>
        <v>0</v>
      </c>
    </row>
    <row r="146" spans="2:65" s="1" customFormat="1" ht="24.2" customHeight="1">
      <c r="B146" s="123"/>
      <c r="C146" s="124" t="s">
        <v>158</v>
      </c>
      <c r="D146" s="124" t="s">
        <v>113</v>
      </c>
      <c r="E146" s="125" t="s">
        <v>159</v>
      </c>
      <c r="F146" s="126" t="s">
        <v>160</v>
      </c>
      <c r="G146" s="127" t="s">
        <v>161</v>
      </c>
      <c r="H146" s="128">
        <v>1</v>
      </c>
      <c r="I146" s="129">
        <v>0</v>
      </c>
      <c r="J146" s="129">
        <f>ROUND(I146*H146,2)</f>
        <v>0</v>
      </c>
      <c r="K146" s="130"/>
      <c r="L146" s="28"/>
      <c r="M146" s="131" t="s">
        <v>1</v>
      </c>
      <c r="N146" s="132" t="s">
        <v>39</v>
      </c>
      <c r="O146" s="133">
        <v>3.2480000000000002</v>
      </c>
      <c r="P146" s="133">
        <f>O146*H146</f>
        <v>3.2480000000000002</v>
      </c>
      <c r="Q146" s="133">
        <v>0</v>
      </c>
      <c r="R146" s="133">
        <f>Q146*H146</f>
        <v>0</v>
      </c>
      <c r="S146" s="133">
        <v>0</v>
      </c>
      <c r="T146" s="134">
        <f>S146*H146</f>
        <v>0</v>
      </c>
      <c r="AR146" s="135" t="s">
        <v>117</v>
      </c>
      <c r="AT146" s="135" t="s">
        <v>113</v>
      </c>
      <c r="AU146" s="135" t="s">
        <v>81</v>
      </c>
      <c r="AY146" s="16" t="s">
        <v>111</v>
      </c>
      <c r="BE146" s="136">
        <f>IF(N146="základní",J146,0)</f>
        <v>0</v>
      </c>
      <c r="BF146" s="136">
        <f>IF(N146="snížená",J146,0)</f>
        <v>0</v>
      </c>
      <c r="BG146" s="136">
        <f>IF(N146="zákl. přenesená",J146,0)</f>
        <v>0</v>
      </c>
      <c r="BH146" s="136">
        <f>IF(N146="sníž. přenesená",J146,0)</f>
        <v>0</v>
      </c>
      <c r="BI146" s="136">
        <f>IF(N146="nulová",J146,0)</f>
        <v>0</v>
      </c>
      <c r="BJ146" s="16" t="s">
        <v>79</v>
      </c>
      <c r="BK146" s="136">
        <f>ROUND(I146*H146,2)</f>
        <v>0</v>
      </c>
      <c r="BL146" s="16" t="s">
        <v>117</v>
      </c>
      <c r="BM146" s="135" t="s">
        <v>162</v>
      </c>
    </row>
    <row r="147" spans="2:65" s="1" customFormat="1" ht="24.2" customHeight="1">
      <c r="B147" s="123"/>
      <c r="C147" s="155" t="s">
        <v>163</v>
      </c>
      <c r="D147" s="155" t="s">
        <v>164</v>
      </c>
      <c r="E147" s="156" t="s">
        <v>165</v>
      </c>
      <c r="F147" s="157" t="s">
        <v>200</v>
      </c>
      <c r="G147" s="158" t="s">
        <v>161</v>
      </c>
      <c r="H147" s="159">
        <v>1</v>
      </c>
      <c r="I147" s="160">
        <v>0</v>
      </c>
      <c r="J147" s="160">
        <f>ROUND(I147*H147,2)</f>
        <v>0</v>
      </c>
      <c r="K147" s="161"/>
      <c r="L147" s="162"/>
      <c r="M147" s="163" t="s">
        <v>1</v>
      </c>
      <c r="N147" s="164" t="s">
        <v>39</v>
      </c>
      <c r="O147" s="133">
        <v>0</v>
      </c>
      <c r="P147" s="133">
        <f>O147*H147</f>
        <v>0</v>
      </c>
      <c r="Q147" s="133">
        <v>0.153</v>
      </c>
      <c r="R147" s="133">
        <f>Q147*H147</f>
        <v>0.153</v>
      </c>
      <c r="S147" s="133">
        <v>0</v>
      </c>
      <c r="T147" s="134">
        <f>S147*H147</f>
        <v>0</v>
      </c>
      <c r="AR147" s="135" t="s">
        <v>158</v>
      </c>
      <c r="AT147" s="135" t="s">
        <v>164</v>
      </c>
      <c r="AU147" s="135" t="s">
        <v>81</v>
      </c>
      <c r="AY147" s="16" t="s">
        <v>111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6" t="s">
        <v>79</v>
      </c>
      <c r="BK147" s="136">
        <f>ROUND(I147*H147,2)</f>
        <v>0</v>
      </c>
      <c r="BL147" s="16" t="s">
        <v>117</v>
      </c>
      <c r="BM147" s="135" t="s">
        <v>166</v>
      </c>
    </row>
    <row r="148" spans="2:65" s="1" customFormat="1" ht="24.2" customHeight="1">
      <c r="B148" s="123"/>
      <c r="C148" s="155" t="s">
        <v>167</v>
      </c>
      <c r="D148" s="155" t="s">
        <v>164</v>
      </c>
      <c r="E148" s="156" t="s">
        <v>168</v>
      </c>
      <c r="F148" s="157" t="s">
        <v>201</v>
      </c>
      <c r="G148" s="158" t="s">
        <v>161</v>
      </c>
      <c r="H148" s="159">
        <v>1</v>
      </c>
      <c r="I148" s="160">
        <v>0</v>
      </c>
      <c r="J148" s="160">
        <f>ROUND(I148*H148,2)</f>
        <v>0</v>
      </c>
      <c r="K148" s="161"/>
      <c r="L148" s="162"/>
      <c r="M148" s="163" t="s">
        <v>1</v>
      </c>
      <c r="N148" s="164" t="s">
        <v>39</v>
      </c>
      <c r="O148" s="133">
        <v>0</v>
      </c>
      <c r="P148" s="133">
        <f>O148*H148</f>
        <v>0</v>
      </c>
      <c r="Q148" s="133">
        <v>7.0000000000000001E-3</v>
      </c>
      <c r="R148" s="133">
        <f>Q148*H148</f>
        <v>7.0000000000000001E-3</v>
      </c>
      <c r="S148" s="133">
        <v>0</v>
      </c>
      <c r="T148" s="134">
        <f>S148*H148</f>
        <v>0</v>
      </c>
      <c r="AR148" s="135" t="s">
        <v>158</v>
      </c>
      <c r="AT148" s="135" t="s">
        <v>164</v>
      </c>
      <c r="AU148" s="135" t="s">
        <v>81</v>
      </c>
      <c r="AY148" s="16" t="s">
        <v>111</v>
      </c>
      <c r="BE148" s="136">
        <f>IF(N148="základní",J148,0)</f>
        <v>0</v>
      </c>
      <c r="BF148" s="136">
        <f>IF(N148="snížená",J148,0)</f>
        <v>0</v>
      </c>
      <c r="BG148" s="136">
        <f>IF(N148="zákl. přenesená",J148,0)</f>
        <v>0</v>
      </c>
      <c r="BH148" s="136">
        <f>IF(N148="sníž. přenesená",J148,0)</f>
        <v>0</v>
      </c>
      <c r="BI148" s="136">
        <f>IF(N148="nulová",J148,0)</f>
        <v>0</v>
      </c>
      <c r="BJ148" s="16" t="s">
        <v>79</v>
      </c>
      <c r="BK148" s="136">
        <f>ROUND(I148*H148,2)</f>
        <v>0</v>
      </c>
      <c r="BL148" s="16" t="s">
        <v>117</v>
      </c>
      <c r="BM148" s="135" t="s">
        <v>169</v>
      </c>
    </row>
    <row r="149" spans="2:65" s="11" customFormat="1" ht="22.9" customHeight="1">
      <c r="B149" s="112"/>
      <c r="D149" s="113" t="s">
        <v>73</v>
      </c>
      <c r="E149" s="121" t="s">
        <v>158</v>
      </c>
      <c r="F149" s="121" t="s">
        <v>170</v>
      </c>
      <c r="J149" s="122">
        <f>BK149</f>
        <v>0</v>
      </c>
      <c r="L149" s="112"/>
      <c r="M149" s="116"/>
      <c r="P149" s="117">
        <f>SUM(P150:P153)</f>
        <v>9.6800879999999996</v>
      </c>
      <c r="R149" s="117">
        <f>SUM(R150:R153)</f>
        <v>1.136E-2</v>
      </c>
      <c r="T149" s="118">
        <f>SUM(T150:T153)</f>
        <v>0</v>
      </c>
      <c r="AR149" s="113" t="s">
        <v>79</v>
      </c>
      <c r="AT149" s="119" t="s">
        <v>73</v>
      </c>
      <c r="AU149" s="119" t="s">
        <v>79</v>
      </c>
      <c r="AY149" s="113" t="s">
        <v>111</v>
      </c>
      <c r="BK149" s="120">
        <f>SUM(BK150:BK153)</f>
        <v>0</v>
      </c>
    </row>
    <row r="150" spans="2:65" s="1" customFormat="1" ht="24.2" customHeight="1">
      <c r="B150" s="123"/>
      <c r="C150" s="124" t="s">
        <v>171</v>
      </c>
      <c r="D150" s="124" t="s">
        <v>113</v>
      </c>
      <c r="E150" s="125" t="s">
        <v>172</v>
      </c>
      <c r="F150" s="126" t="s">
        <v>173</v>
      </c>
      <c r="G150" s="127" t="s">
        <v>116</v>
      </c>
      <c r="H150" s="128">
        <v>5.5519999999999996</v>
      </c>
      <c r="I150" s="129">
        <v>0</v>
      </c>
      <c r="J150" s="129">
        <f>ROUND(I150*H150,2)</f>
        <v>0</v>
      </c>
      <c r="K150" s="130"/>
      <c r="L150" s="28"/>
      <c r="M150" s="131" t="s">
        <v>1</v>
      </c>
      <c r="N150" s="132" t="s">
        <v>39</v>
      </c>
      <c r="O150" s="133">
        <v>1.319</v>
      </c>
      <c r="P150" s="133">
        <f>O150*H150</f>
        <v>7.3230879999999994</v>
      </c>
      <c r="Q150" s="133">
        <v>0</v>
      </c>
      <c r="R150" s="133">
        <f>Q150*H150</f>
        <v>0</v>
      </c>
      <c r="S150" s="133">
        <v>0</v>
      </c>
      <c r="T150" s="134">
        <f>S150*H150</f>
        <v>0</v>
      </c>
      <c r="AR150" s="135" t="s">
        <v>117</v>
      </c>
      <c r="AT150" s="135" t="s">
        <v>113</v>
      </c>
      <c r="AU150" s="135" t="s">
        <v>81</v>
      </c>
      <c r="AY150" s="16" t="s">
        <v>111</v>
      </c>
      <c r="BE150" s="136">
        <f>IF(N150="základní",J150,0)</f>
        <v>0</v>
      </c>
      <c r="BF150" s="136">
        <f>IF(N150="snížená",J150,0)</f>
        <v>0</v>
      </c>
      <c r="BG150" s="136">
        <f>IF(N150="zákl. přenesená",J150,0)</f>
        <v>0</v>
      </c>
      <c r="BH150" s="136">
        <f>IF(N150="sníž. přenesená",J150,0)</f>
        <v>0</v>
      </c>
      <c r="BI150" s="136">
        <f>IF(N150="nulová",J150,0)</f>
        <v>0</v>
      </c>
      <c r="BJ150" s="16" t="s">
        <v>79</v>
      </c>
      <c r="BK150" s="136">
        <f>ROUND(I150*H150,2)</f>
        <v>0</v>
      </c>
      <c r="BL150" s="16" t="s">
        <v>117</v>
      </c>
      <c r="BM150" s="135" t="s">
        <v>174</v>
      </c>
    </row>
    <row r="151" spans="2:65" s="12" customFormat="1">
      <c r="B151" s="137"/>
      <c r="D151" s="138" t="s">
        <v>119</v>
      </c>
      <c r="E151" s="139" t="s">
        <v>1</v>
      </c>
      <c r="F151" s="140" t="s">
        <v>175</v>
      </c>
      <c r="H151" s="141">
        <v>5.5519999999999996</v>
      </c>
      <c r="L151" s="137"/>
      <c r="M151" s="142"/>
      <c r="T151" s="143"/>
      <c r="AT151" s="139" t="s">
        <v>119</v>
      </c>
      <c r="AU151" s="139" t="s">
        <v>81</v>
      </c>
      <c r="AV151" s="12" t="s">
        <v>81</v>
      </c>
      <c r="AW151" s="12" t="s">
        <v>29</v>
      </c>
      <c r="AX151" s="12" t="s">
        <v>79</v>
      </c>
      <c r="AY151" s="139" t="s">
        <v>111</v>
      </c>
    </row>
    <row r="152" spans="2:65" s="1" customFormat="1" ht="24.2" customHeight="1">
      <c r="B152" s="123"/>
      <c r="C152" s="124" t="s">
        <v>176</v>
      </c>
      <c r="D152" s="124" t="s">
        <v>113</v>
      </c>
      <c r="E152" s="125" t="s">
        <v>177</v>
      </c>
      <c r="F152" s="126" t="s">
        <v>178</v>
      </c>
      <c r="G152" s="127" t="s">
        <v>161</v>
      </c>
      <c r="H152" s="128">
        <v>1</v>
      </c>
      <c r="I152" s="129">
        <v>0</v>
      </c>
      <c r="J152" s="129">
        <f>ROUND(I152*H152,2)</f>
        <v>0</v>
      </c>
      <c r="K152" s="130"/>
      <c r="L152" s="28"/>
      <c r="M152" s="131" t="s">
        <v>1</v>
      </c>
      <c r="N152" s="132" t="s">
        <v>39</v>
      </c>
      <c r="O152" s="133">
        <v>2.3570000000000002</v>
      </c>
      <c r="P152" s="133">
        <f>O152*H152</f>
        <v>2.3570000000000002</v>
      </c>
      <c r="Q152" s="133">
        <v>1.16E-3</v>
      </c>
      <c r="R152" s="133">
        <f>Q152*H152</f>
        <v>1.16E-3</v>
      </c>
      <c r="S152" s="133">
        <v>0</v>
      </c>
      <c r="T152" s="134">
        <f>S152*H152</f>
        <v>0</v>
      </c>
      <c r="AR152" s="135" t="s">
        <v>117</v>
      </c>
      <c r="AT152" s="135" t="s">
        <v>113</v>
      </c>
      <c r="AU152" s="135" t="s">
        <v>81</v>
      </c>
      <c r="AY152" s="16" t="s">
        <v>111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6" t="s">
        <v>79</v>
      </c>
      <c r="BK152" s="136">
        <f>ROUND(I152*H152,2)</f>
        <v>0</v>
      </c>
      <c r="BL152" s="16" t="s">
        <v>117</v>
      </c>
      <c r="BM152" s="135" t="s">
        <v>179</v>
      </c>
    </row>
    <row r="153" spans="2:65" s="1" customFormat="1" ht="16.5" customHeight="1">
      <c r="B153" s="123"/>
      <c r="C153" s="155" t="s">
        <v>180</v>
      </c>
      <c r="D153" s="155" t="s">
        <v>164</v>
      </c>
      <c r="E153" s="156" t="s">
        <v>181</v>
      </c>
      <c r="F153" s="157" t="s">
        <v>182</v>
      </c>
      <c r="G153" s="158" t="s">
        <v>161</v>
      </c>
      <c r="H153" s="159">
        <v>1</v>
      </c>
      <c r="I153" s="160">
        <v>0</v>
      </c>
      <c r="J153" s="160">
        <f>ROUND(I153*H153,2)</f>
        <v>0</v>
      </c>
      <c r="K153" s="161"/>
      <c r="L153" s="162"/>
      <c r="M153" s="163" t="s">
        <v>1</v>
      </c>
      <c r="N153" s="164" t="s">
        <v>39</v>
      </c>
      <c r="O153" s="133">
        <v>0</v>
      </c>
      <c r="P153" s="133">
        <f>O153*H153</f>
        <v>0</v>
      </c>
      <c r="Q153" s="133">
        <v>1.0200000000000001E-2</v>
      </c>
      <c r="R153" s="133">
        <f>Q153*H153</f>
        <v>1.0200000000000001E-2</v>
      </c>
      <c r="S153" s="133">
        <v>0</v>
      </c>
      <c r="T153" s="134">
        <f>S153*H153</f>
        <v>0</v>
      </c>
      <c r="AR153" s="135" t="s">
        <v>158</v>
      </c>
      <c r="AT153" s="135" t="s">
        <v>164</v>
      </c>
      <c r="AU153" s="135" t="s">
        <v>81</v>
      </c>
      <c r="AY153" s="16" t="s">
        <v>111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6" t="s">
        <v>79</v>
      </c>
      <c r="BK153" s="136">
        <f>ROUND(I153*H153,2)</f>
        <v>0</v>
      </c>
      <c r="BL153" s="16" t="s">
        <v>117</v>
      </c>
      <c r="BM153" s="135" t="s">
        <v>183</v>
      </c>
    </row>
    <row r="154" spans="2:65" s="11" customFormat="1" ht="22.9" customHeight="1">
      <c r="B154" s="112"/>
      <c r="D154" s="113" t="s">
        <v>73</v>
      </c>
      <c r="E154" s="121" t="s">
        <v>184</v>
      </c>
      <c r="F154" s="121" t="s">
        <v>185</v>
      </c>
      <c r="J154" s="122">
        <f>BK154</f>
        <v>0</v>
      </c>
      <c r="L154" s="112"/>
      <c r="M154" s="116"/>
      <c r="P154" s="117">
        <f>P155</f>
        <v>0.36860999999999999</v>
      </c>
      <c r="R154" s="117">
        <f>R155</f>
        <v>0</v>
      </c>
      <c r="T154" s="118">
        <f>T155</f>
        <v>0</v>
      </c>
      <c r="AR154" s="113" t="s">
        <v>79</v>
      </c>
      <c r="AT154" s="119" t="s">
        <v>73</v>
      </c>
      <c r="AU154" s="119" t="s">
        <v>79</v>
      </c>
      <c r="AY154" s="113" t="s">
        <v>111</v>
      </c>
      <c r="BK154" s="120">
        <f>BK155</f>
        <v>0</v>
      </c>
    </row>
    <row r="155" spans="2:65" s="1" customFormat="1" ht="33" customHeight="1">
      <c r="B155" s="123"/>
      <c r="C155" s="124" t="s">
        <v>186</v>
      </c>
      <c r="D155" s="124" t="s">
        <v>113</v>
      </c>
      <c r="E155" s="125" t="s">
        <v>187</v>
      </c>
      <c r="F155" s="126" t="s">
        <v>188</v>
      </c>
      <c r="G155" s="127" t="s">
        <v>154</v>
      </c>
      <c r="H155" s="128">
        <v>5.585</v>
      </c>
      <c r="I155" s="129">
        <v>0</v>
      </c>
      <c r="J155" s="129">
        <f>ROUND(I155*H155,2)</f>
        <v>0</v>
      </c>
      <c r="K155" s="130"/>
      <c r="L155" s="28"/>
      <c r="M155" s="131" t="s">
        <v>1</v>
      </c>
      <c r="N155" s="132" t="s">
        <v>39</v>
      </c>
      <c r="O155" s="133">
        <v>6.6000000000000003E-2</v>
      </c>
      <c r="P155" s="133">
        <f>O155*H155</f>
        <v>0.36860999999999999</v>
      </c>
      <c r="Q155" s="133">
        <v>0</v>
      </c>
      <c r="R155" s="133">
        <f>Q155*H155</f>
        <v>0</v>
      </c>
      <c r="S155" s="133">
        <v>0</v>
      </c>
      <c r="T155" s="134">
        <f>S155*H155</f>
        <v>0</v>
      </c>
      <c r="AR155" s="135" t="s">
        <v>117</v>
      </c>
      <c r="AT155" s="135" t="s">
        <v>113</v>
      </c>
      <c r="AU155" s="135" t="s">
        <v>81</v>
      </c>
      <c r="AY155" s="16" t="s">
        <v>111</v>
      </c>
      <c r="BE155" s="136">
        <f>IF(N155="základní",J155,0)</f>
        <v>0</v>
      </c>
      <c r="BF155" s="136">
        <f>IF(N155="snížená",J155,0)</f>
        <v>0</v>
      </c>
      <c r="BG155" s="136">
        <f>IF(N155="zákl. přenesená",J155,0)</f>
        <v>0</v>
      </c>
      <c r="BH155" s="136">
        <f>IF(N155="sníž. přenesená",J155,0)</f>
        <v>0</v>
      </c>
      <c r="BI155" s="136">
        <f>IF(N155="nulová",J155,0)</f>
        <v>0</v>
      </c>
      <c r="BJ155" s="16" t="s">
        <v>79</v>
      </c>
      <c r="BK155" s="136">
        <f>ROUND(I155*H155,2)</f>
        <v>0</v>
      </c>
      <c r="BL155" s="16" t="s">
        <v>117</v>
      </c>
      <c r="BM155" s="135" t="s">
        <v>189</v>
      </c>
    </row>
    <row r="156" spans="2:65" s="11" customFormat="1" ht="25.9" customHeight="1">
      <c r="B156" s="112"/>
      <c r="D156" s="113" t="s">
        <v>73</v>
      </c>
      <c r="E156" s="114" t="s">
        <v>190</v>
      </c>
      <c r="F156" s="114" t="s">
        <v>191</v>
      </c>
      <c r="J156" s="115">
        <f>BK156</f>
        <v>0</v>
      </c>
      <c r="L156" s="112"/>
      <c r="M156" s="116"/>
      <c r="P156" s="117">
        <f>P157</f>
        <v>0</v>
      </c>
      <c r="R156" s="117">
        <f>R157</f>
        <v>0</v>
      </c>
      <c r="T156" s="118">
        <f>T157</f>
        <v>0</v>
      </c>
      <c r="AR156" s="113" t="s">
        <v>141</v>
      </c>
      <c r="AT156" s="119" t="s">
        <v>73</v>
      </c>
      <c r="AU156" s="119" t="s">
        <v>74</v>
      </c>
      <c r="AY156" s="113" t="s">
        <v>111</v>
      </c>
      <c r="BK156" s="120">
        <f>BK157</f>
        <v>0</v>
      </c>
    </row>
    <row r="157" spans="2:65" s="11" customFormat="1" ht="22.9" customHeight="1">
      <c r="B157" s="112"/>
      <c r="D157" s="113" t="s">
        <v>73</v>
      </c>
      <c r="E157" s="121" t="s">
        <v>192</v>
      </c>
      <c r="F157" s="121" t="s">
        <v>193</v>
      </c>
      <c r="J157" s="122">
        <f>BK157</f>
        <v>0</v>
      </c>
      <c r="L157" s="112"/>
      <c r="M157" s="116"/>
      <c r="P157" s="117">
        <f>P158</f>
        <v>0</v>
      </c>
      <c r="R157" s="117">
        <f>R158</f>
        <v>0</v>
      </c>
      <c r="T157" s="118">
        <f>T158</f>
        <v>0</v>
      </c>
      <c r="AR157" s="113" t="s">
        <v>141</v>
      </c>
      <c r="AT157" s="119" t="s">
        <v>73</v>
      </c>
      <c r="AU157" s="119" t="s">
        <v>79</v>
      </c>
      <c r="AY157" s="113" t="s">
        <v>111</v>
      </c>
      <c r="BK157" s="120">
        <f>BK158</f>
        <v>0</v>
      </c>
    </row>
    <row r="158" spans="2:65" s="1" customFormat="1" ht="16.5" customHeight="1">
      <c r="B158" s="123"/>
      <c r="C158" s="124" t="s">
        <v>8</v>
      </c>
      <c r="D158" s="124" t="s">
        <v>113</v>
      </c>
      <c r="E158" s="125" t="s">
        <v>194</v>
      </c>
      <c r="F158" s="126" t="s">
        <v>195</v>
      </c>
      <c r="G158" s="127" t="s">
        <v>196</v>
      </c>
      <c r="H158" s="128">
        <v>6</v>
      </c>
      <c r="I158" s="129">
        <v>0</v>
      </c>
      <c r="J158" s="129">
        <f>ROUND(I158*H158,2)</f>
        <v>0</v>
      </c>
      <c r="K158" s="130"/>
      <c r="L158" s="28"/>
      <c r="M158" s="165" t="s">
        <v>1</v>
      </c>
      <c r="N158" s="166" t="s">
        <v>39</v>
      </c>
      <c r="O158" s="167">
        <v>0</v>
      </c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35" t="s">
        <v>197</v>
      </c>
      <c r="AT158" s="135" t="s">
        <v>113</v>
      </c>
      <c r="AU158" s="135" t="s">
        <v>81</v>
      </c>
      <c r="AY158" s="16" t="s">
        <v>111</v>
      </c>
      <c r="BE158" s="136">
        <f>IF(N158="základní",J158,0)</f>
        <v>0</v>
      </c>
      <c r="BF158" s="136">
        <f>IF(N158="snížená",J158,0)</f>
        <v>0</v>
      </c>
      <c r="BG158" s="136">
        <f>IF(N158="zákl. přenesená",J158,0)</f>
        <v>0</v>
      </c>
      <c r="BH158" s="136">
        <f>IF(N158="sníž. přenesená",J158,0)</f>
        <v>0</v>
      </c>
      <c r="BI158" s="136">
        <f>IF(N158="nulová",J158,0)</f>
        <v>0</v>
      </c>
      <c r="BJ158" s="16" t="s">
        <v>79</v>
      </c>
      <c r="BK158" s="136">
        <f>ROUND(I158*H158,2)</f>
        <v>0</v>
      </c>
      <c r="BL158" s="16" t="s">
        <v>197</v>
      </c>
      <c r="BM158" s="135" t="s">
        <v>198</v>
      </c>
    </row>
    <row r="159" spans="2:65" s="1" customFormat="1" ht="6.95" customHeight="1">
      <c r="B159" s="40"/>
      <c r="C159" s="41"/>
      <c r="D159" s="41"/>
      <c r="E159" s="41"/>
      <c r="F159" s="41"/>
      <c r="G159" s="41"/>
      <c r="H159" s="41"/>
      <c r="I159" s="41"/>
      <c r="J159" s="41"/>
      <c r="K159" s="41"/>
      <c r="L159" s="28"/>
    </row>
  </sheetData>
  <autoFilter ref="C119:K158" xr:uid="{00000000-0009-0000-0000-000001000000}"/>
  <mergeCells count="5">
    <mergeCell ref="E7:H7"/>
    <mergeCell ref="E25:H25"/>
    <mergeCell ref="E85:H85"/>
    <mergeCell ref="E112:H112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03102023 - DOLNÍ BŘEŽANY ...</vt:lpstr>
      <vt:lpstr>'03102023 - DOLNÍ BŘEŽANY ...'!Názvy_tisku</vt:lpstr>
      <vt:lpstr>'Rekapitulace stavby'!Názvy_tisku</vt:lpstr>
      <vt:lpstr>'03102023 - DOLNÍ BŘEŽANY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Hlaváček</dc:creator>
  <cp:lastModifiedBy>Marek Snajdr</cp:lastModifiedBy>
  <dcterms:created xsi:type="dcterms:W3CDTF">2023-10-03T12:27:06Z</dcterms:created>
  <dcterms:modified xsi:type="dcterms:W3CDTF">2023-10-06T08:04:43Z</dcterms:modified>
</cp:coreProperties>
</file>