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13" documentId="13_ncr:1_{05360857-63BA-41C1-A079-CC2C898078A0}" xr6:coauthVersionLast="45" xr6:coauthVersionMax="45" xr10:uidLastSave="{82D272BB-A8FC-43AA-A1F0-8CAE02DAFA6E}"/>
  <bookViews>
    <workbookView xWindow="4330" yWindow="1620" windowWidth="17440" windowHeight="18620" activeTab="2" xr2:uid="{00000000-000D-0000-FFFF-FFFF00000000}"/>
  </bookViews>
  <sheets>
    <sheet name="Krycí list" sheetId="1" r:id="rId1"/>
    <sheet name="Rekapitulácia" sheetId="2" r:id="rId2"/>
    <sheet name="Rozpocet" sheetId="3" r:id="rId3"/>
    <sheet name="#Figury" sheetId="4" state="hidden" r:id="rId4"/>
  </sheets>
  <definedNames>
    <definedName name="_xlnm.Print_Titles" localSheetId="2">Rozpocet!$1:$12</definedName>
    <definedName name="_xlnm.Print_Area" localSheetId="2">Rozpocet!$A$1:$N$278</definedName>
  </definedNames>
  <calcPr calcId="191029"/>
</workbook>
</file>

<file path=xl/calcChain.xml><?xml version="1.0" encoding="utf-8"?>
<calcChain xmlns="http://schemas.openxmlformats.org/spreadsheetml/2006/main">
  <c r="I82" i="3" l="1"/>
  <c r="G81" i="3"/>
  <c r="I80" i="3"/>
  <c r="G79" i="3"/>
  <c r="I78" i="3"/>
  <c r="M82" i="3" l="1"/>
  <c r="K82" i="3"/>
  <c r="M86" i="3"/>
  <c r="K86" i="3"/>
  <c r="I86" i="3"/>
  <c r="E56" i="3" l="1"/>
  <c r="E218" i="3" l="1"/>
  <c r="M78" i="3" l="1"/>
  <c r="K78" i="3"/>
  <c r="I191" i="3" l="1"/>
  <c r="I70" i="3"/>
  <c r="I53" i="3"/>
  <c r="I49" i="3"/>
  <c r="I61" i="3"/>
  <c r="M63" i="3"/>
  <c r="K63" i="3"/>
  <c r="I63" i="3"/>
  <c r="M97" i="3"/>
  <c r="I103" i="3"/>
  <c r="I157" i="3"/>
  <c r="K145" i="3"/>
  <c r="K107" i="3"/>
  <c r="K27" i="3"/>
  <c r="M231" i="3"/>
  <c r="K231" i="3"/>
  <c r="I231" i="3"/>
  <c r="M84" i="3"/>
  <c r="K84" i="3"/>
  <c r="I84" i="3"/>
  <c r="M247" i="3"/>
  <c r="K240" i="3"/>
  <c r="I238" i="3"/>
  <c r="I235" i="3"/>
  <c r="I230" i="3"/>
  <c r="I229" i="3"/>
  <c r="K228" i="3"/>
  <c r="M223" i="3"/>
  <c r="I206" i="3"/>
  <c r="I142" i="3"/>
  <c r="M141" i="3"/>
  <c r="I105" i="3"/>
  <c r="M92" i="3"/>
  <c r="M90" i="3"/>
  <c r="M72" i="3"/>
  <c r="I139" i="3"/>
  <c r="B7" i="2"/>
  <c r="C8" i="3"/>
  <c r="C7" i="3"/>
  <c r="C9" i="3"/>
  <c r="B9" i="2"/>
  <c r="B8" i="2"/>
  <c r="K68" i="3"/>
  <c r="I68" i="3"/>
  <c r="E211" i="3"/>
  <c r="E212" i="3"/>
  <c r="I177" i="3"/>
  <c r="E148" i="3"/>
  <c r="M74" i="3"/>
  <c r="K74" i="3"/>
  <c r="I74" i="3"/>
  <c r="M43" i="3"/>
  <c r="I245" i="3"/>
  <c r="I244" i="3"/>
  <c r="I225" i="3"/>
  <c r="I161" i="3"/>
  <c r="I160" i="3"/>
  <c r="I137" i="3"/>
  <c r="K131" i="3"/>
  <c r="M245" i="3"/>
  <c r="K245" i="3"/>
  <c r="M244" i="3"/>
  <c r="K244" i="3"/>
  <c r="M236" i="3"/>
  <c r="K236" i="3"/>
  <c r="I236" i="3"/>
  <c r="M80" i="3"/>
  <c r="K80" i="3"/>
  <c r="M73" i="3"/>
  <c r="K73" i="3"/>
  <c r="I73" i="3"/>
  <c r="R45" i="1"/>
  <c r="E45" i="1"/>
  <c r="E42" i="1"/>
  <c r="B5" i="2"/>
  <c r="B4" i="2"/>
  <c r="B3" i="2"/>
  <c r="B2" i="2"/>
  <c r="C5" i="3"/>
  <c r="C4" i="3"/>
  <c r="C3" i="3"/>
  <c r="C2" i="3"/>
  <c r="E35" i="1"/>
  <c r="J35" i="1"/>
  <c r="R35" i="1"/>
  <c r="P38" i="1"/>
  <c r="P39" i="1"/>
  <c r="P40" i="1"/>
  <c r="P41" i="1"/>
  <c r="P42" i="1"/>
  <c r="J44" i="1"/>
  <c r="K45" i="1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I27" i="3"/>
  <c r="I76" i="3"/>
  <c r="K76" i="3"/>
  <c r="M76" i="3"/>
  <c r="I88" i="3"/>
  <c r="K88" i="3"/>
  <c r="M88" i="3"/>
  <c r="K125" i="3"/>
  <c r="I128" i="3"/>
  <c r="I197" i="3"/>
  <c r="K197" i="3"/>
  <c r="M197" i="3"/>
  <c r="E43" i="1"/>
  <c r="I276" i="3"/>
  <c r="K276" i="3"/>
  <c r="M276" i="3"/>
  <c r="I277" i="3"/>
  <c r="K277" i="3"/>
  <c r="M277" i="3"/>
  <c r="I64" i="3"/>
  <c r="K64" i="3"/>
  <c r="M64" i="3"/>
  <c r="M27" i="3"/>
  <c r="K30" i="3"/>
  <c r="M31" i="3"/>
  <c r="K34" i="3"/>
  <c r="K31" i="3"/>
  <c r="I31" i="3"/>
  <c r="K97" i="3"/>
  <c r="K70" i="3"/>
  <c r="I125" i="3"/>
  <c r="K62" i="3"/>
  <c r="I234" i="3"/>
  <c r="K26" i="3"/>
  <c r="I23" i="3"/>
  <c r="K23" i="3"/>
  <c r="I214" i="3"/>
  <c r="M216" i="3"/>
  <c r="K214" i="3"/>
  <c r="M214" i="3"/>
  <c r="K238" i="3"/>
  <c r="M23" i="3"/>
  <c r="M238" i="3"/>
  <c r="I193" i="3"/>
  <c r="M61" i="3"/>
  <c r="M98" i="3"/>
  <c r="I97" i="3"/>
  <c r="K234" i="3"/>
  <c r="K229" i="3"/>
  <c r="I241" i="3"/>
  <c r="K141" i="3"/>
  <c r="M208" i="3"/>
  <c r="K208" i="3"/>
  <c r="I141" i="3"/>
  <c r="I208" i="3"/>
  <c r="M248" i="3"/>
  <c r="K61" i="3"/>
  <c r="K58" i="3"/>
  <c r="M58" i="3"/>
  <c r="I122" i="3"/>
  <c r="M122" i="3"/>
  <c r="K122" i="3"/>
  <c r="K123" i="3"/>
  <c r="K191" i="3"/>
  <c r="M191" i="3"/>
  <c r="I91" i="3"/>
  <c r="M125" i="3"/>
  <c r="K71" i="3"/>
  <c r="M70" i="3"/>
  <c r="I43" i="3" l="1"/>
  <c r="M137" i="3"/>
  <c r="M230" i="3"/>
  <c r="M157" i="3"/>
  <c r="M249" i="3"/>
  <c r="K225" i="3"/>
  <c r="K235" i="3"/>
  <c r="I223" i="3"/>
  <c r="I247" i="3"/>
  <c r="K223" i="3"/>
  <c r="K247" i="3"/>
  <c r="I166" i="3"/>
  <c r="K159" i="3"/>
  <c r="K157" i="3"/>
  <c r="M51" i="3"/>
  <c r="K142" i="3"/>
  <c r="K230" i="3"/>
  <c r="K227" i="3" s="1"/>
  <c r="D28" i="2" s="1"/>
  <c r="K150" i="3"/>
  <c r="M225" i="3"/>
  <c r="M30" i="3"/>
  <c r="M160" i="3"/>
  <c r="K16" i="3"/>
  <c r="M166" i="3"/>
  <c r="I51" i="3"/>
  <c r="I72" i="3"/>
  <c r="M107" i="3"/>
  <c r="K51" i="3"/>
  <c r="M229" i="3"/>
  <c r="K166" i="3"/>
  <c r="K92" i="3"/>
  <c r="M101" i="3"/>
  <c r="M142" i="3"/>
  <c r="K259" i="3"/>
  <c r="I101" i="3"/>
  <c r="K101" i="3"/>
  <c r="K275" i="3"/>
  <c r="D36" i="2" s="1"/>
  <c r="I16" i="3"/>
  <c r="K95" i="3"/>
  <c r="M95" i="3"/>
  <c r="M49" i="3"/>
  <c r="M16" i="3"/>
  <c r="M235" i="3"/>
  <c r="I95" i="3"/>
  <c r="K49" i="3"/>
  <c r="M275" i="3"/>
  <c r="E36" i="2" s="1"/>
  <c r="M243" i="3"/>
  <c r="E30" i="2" s="1"/>
  <c r="K43" i="3"/>
  <c r="K137" i="3"/>
  <c r="I131" i="3"/>
  <c r="I263" i="3"/>
  <c r="I136" i="3"/>
  <c r="M133" i="3"/>
  <c r="K263" i="3"/>
  <c r="K160" i="3"/>
  <c r="I109" i="3"/>
  <c r="I275" i="3"/>
  <c r="C36" i="2" s="1"/>
  <c r="K133" i="3"/>
  <c r="M263" i="3"/>
  <c r="I133" i="3"/>
  <c r="K243" i="3"/>
  <c r="D30" i="2" s="1"/>
  <c r="M53" i="3"/>
  <c r="I239" i="3"/>
  <c r="M264" i="3"/>
  <c r="I264" i="3"/>
  <c r="K264" i="3"/>
  <c r="M116" i="3"/>
  <c r="K72" i="3"/>
  <c r="K45" i="3"/>
  <c r="R43" i="1"/>
  <c r="R44" i="1" s="1"/>
  <c r="I98" i="3"/>
  <c r="K105" i="3"/>
  <c r="K98" i="3"/>
  <c r="I216" i="3"/>
  <c r="M183" i="3"/>
  <c r="M105" i="3"/>
  <c r="I243" i="3"/>
  <c r="C30" i="2" s="1"/>
  <c r="I62" i="3"/>
  <c r="M62" i="3"/>
  <c r="M217" i="3"/>
  <c r="K111" i="3"/>
  <c r="M111" i="3"/>
  <c r="I111" i="3"/>
  <c r="M139" i="3"/>
  <c r="M123" i="3"/>
  <c r="I248" i="3"/>
  <c r="K216" i="3"/>
  <c r="K139" i="3"/>
  <c r="M68" i="3"/>
  <c r="I240" i="3"/>
  <c r="M265" i="3"/>
  <c r="M55" i="3"/>
  <c r="M161" i="3"/>
  <c r="M71" i="3"/>
  <c r="I123" i="3"/>
  <c r="K248" i="3"/>
  <c r="M145" i="3"/>
  <c r="I228" i="3"/>
  <c r="I143" i="3"/>
  <c r="I265" i="3"/>
  <c r="K55" i="3"/>
  <c r="M143" i="3"/>
  <c r="K69" i="3"/>
  <c r="K265" i="3"/>
  <c r="K210" i="3"/>
  <c r="I55" i="3"/>
  <c r="M177" i="3"/>
  <c r="K143" i="3"/>
  <c r="I58" i="3"/>
  <c r="I92" i="3"/>
  <c r="M206" i="3"/>
  <c r="I145" i="3"/>
  <c r="M54" i="3"/>
  <c r="M228" i="3"/>
  <c r="M241" i="3"/>
  <c r="I107" i="3"/>
  <c r="K161" i="3"/>
  <c r="K206" i="3"/>
  <c r="M128" i="3"/>
  <c r="K241" i="3"/>
  <c r="I90" i="3"/>
  <c r="K90" i="3"/>
  <c r="K53" i="3"/>
  <c r="M240" i="3"/>
  <c r="M93" i="3"/>
  <c r="K128" i="3"/>
  <c r="I100" i="3"/>
  <c r="M100" i="3"/>
  <c r="K100" i="3"/>
  <c r="K134" i="3"/>
  <c r="I134" i="3"/>
  <c r="M134" i="3"/>
  <c r="I176" i="3"/>
  <c r="K176" i="3"/>
  <c r="M176" i="3"/>
  <c r="K203" i="3"/>
  <c r="I203" i="3"/>
  <c r="M203" i="3"/>
  <c r="K258" i="3"/>
  <c r="M258" i="3"/>
  <c r="I258" i="3"/>
  <c r="I174" i="3"/>
  <c r="M174" i="3"/>
  <c r="K174" i="3"/>
  <c r="K190" i="3"/>
  <c r="I190" i="3"/>
  <c r="M190" i="3"/>
  <c r="K188" i="3"/>
  <c r="M188" i="3"/>
  <c r="I188" i="3"/>
  <c r="K189" i="3"/>
  <c r="I189" i="3"/>
  <c r="M189" i="3"/>
  <c r="K193" i="3"/>
  <c r="I217" i="3"/>
  <c r="K257" i="3"/>
  <c r="M257" i="3"/>
  <c r="M26" i="3"/>
  <c r="M34" i="3"/>
  <c r="I34" i="3"/>
  <c r="M131" i="3"/>
  <c r="I71" i="3"/>
  <c r="M234" i="3"/>
  <c r="K99" i="3"/>
  <c r="I30" i="3"/>
  <c r="M91" i="3"/>
  <c r="K217" i="3"/>
  <c r="M99" i="3"/>
  <c r="I99" i="3"/>
  <c r="K91" i="3"/>
  <c r="I26" i="3"/>
  <c r="K103" i="3"/>
  <c r="I257" i="3"/>
  <c r="M103" i="3"/>
  <c r="K177" i="3"/>
  <c r="M193" i="3"/>
  <c r="K274" i="3" l="1"/>
  <c r="D35" i="2" s="1"/>
  <c r="M259" i="3"/>
  <c r="I45" i="3"/>
  <c r="M159" i="3"/>
  <c r="K222" i="3"/>
  <c r="I159" i="3"/>
  <c r="I259" i="3"/>
  <c r="M150" i="3"/>
  <c r="I232" i="3"/>
  <c r="I227" i="3" s="1"/>
  <c r="C28" i="2" s="1"/>
  <c r="I150" i="3"/>
  <c r="M19" i="3"/>
  <c r="M256" i="3"/>
  <c r="I255" i="3"/>
  <c r="K255" i="3"/>
  <c r="I260" i="3"/>
  <c r="M45" i="3"/>
  <c r="M44" i="3" s="1"/>
  <c r="E16" i="2" s="1"/>
  <c r="I249" i="3"/>
  <c r="M255" i="3"/>
  <c r="K249" i="3"/>
  <c r="K246" i="3" s="1"/>
  <c r="D31" i="2" s="1"/>
  <c r="K19" i="3"/>
  <c r="M274" i="3"/>
  <c r="E35" i="2" s="1"/>
  <c r="K237" i="3"/>
  <c r="M35" i="3"/>
  <c r="K136" i="3"/>
  <c r="K239" i="3"/>
  <c r="I274" i="3"/>
  <c r="C35" i="2" s="1"/>
  <c r="I19" i="3"/>
  <c r="M239" i="3"/>
  <c r="K109" i="3"/>
  <c r="M109" i="3"/>
  <c r="I116" i="3"/>
  <c r="M136" i="3"/>
  <c r="K116" i="3"/>
  <c r="K183" i="3"/>
  <c r="I183" i="3"/>
  <c r="I210" i="3"/>
  <c r="I54" i="3"/>
  <c r="M162" i="3"/>
  <c r="I162" i="3"/>
  <c r="K54" i="3"/>
  <c r="K44" i="3" s="1"/>
  <c r="D16" i="2" s="1"/>
  <c r="K162" i="3"/>
  <c r="K156" i="3" s="1"/>
  <c r="M210" i="3"/>
  <c r="I93" i="3"/>
  <c r="K93" i="3"/>
  <c r="M267" i="3"/>
  <c r="I267" i="3"/>
  <c r="K267" i="3"/>
  <c r="K262" i="3" s="1"/>
  <c r="I69" i="3"/>
  <c r="M69" i="3"/>
  <c r="M220" i="3"/>
  <c r="I220" i="3"/>
  <c r="K220" i="3"/>
  <c r="I146" i="3"/>
  <c r="K146" i="3"/>
  <c r="M146" i="3"/>
  <c r="K180" i="3"/>
  <c r="I180" i="3"/>
  <c r="M180" i="3"/>
  <c r="K170" i="3"/>
  <c r="M170" i="3"/>
  <c r="I170" i="3"/>
  <c r="I205" i="3"/>
  <c r="M205" i="3"/>
  <c r="K205" i="3"/>
  <c r="I104" i="3"/>
  <c r="I94" i="3" s="1"/>
  <c r="C18" i="2" s="1"/>
  <c r="M104" i="3"/>
  <c r="M94" i="3" s="1"/>
  <c r="E18" i="2" s="1"/>
  <c r="K104" i="3"/>
  <c r="K94" i="3" s="1"/>
  <c r="D18" i="2" s="1"/>
  <c r="D23" i="2" l="1"/>
  <c r="I237" i="3"/>
  <c r="I44" i="3"/>
  <c r="C16" i="2" s="1"/>
  <c r="D27" i="2"/>
  <c r="M260" i="3"/>
  <c r="I132" i="3"/>
  <c r="C20" i="2" s="1"/>
  <c r="I256" i="3"/>
  <c r="M237" i="3"/>
  <c r="M232" i="3"/>
  <c r="M227" i="3" s="1"/>
  <c r="E28" i="2" s="1"/>
  <c r="K232" i="3"/>
  <c r="M226" i="3"/>
  <c r="M222" i="3" s="1"/>
  <c r="E27" i="2" s="1"/>
  <c r="K226" i="3"/>
  <c r="I226" i="3"/>
  <c r="I222" i="3" s="1"/>
  <c r="C27" i="2" s="1"/>
  <c r="K233" i="3"/>
  <c r="K242" i="3" s="1"/>
  <c r="K256" i="3"/>
  <c r="K260" i="3"/>
  <c r="M132" i="3"/>
  <c r="E20" i="2" s="1"/>
  <c r="K39" i="3"/>
  <c r="I35" i="3"/>
  <c r="K35" i="3"/>
  <c r="K132" i="3"/>
  <c r="D20" i="2" s="1"/>
  <c r="K36" i="3"/>
  <c r="E40" i="1"/>
  <c r="K253" i="3"/>
  <c r="M22" i="3"/>
  <c r="K22" i="3"/>
  <c r="I22" i="3"/>
  <c r="E38" i="1"/>
  <c r="K168" i="3"/>
  <c r="K67" i="3"/>
  <c r="D17" i="2" s="1"/>
  <c r="K110" i="3"/>
  <c r="K106" i="3" s="1"/>
  <c r="D19" i="2" s="1"/>
  <c r="M110" i="3"/>
  <c r="M106" i="3" s="1"/>
  <c r="E19" i="2" s="1"/>
  <c r="I110" i="3"/>
  <c r="I106" i="3" s="1"/>
  <c r="C19" i="2" s="1"/>
  <c r="I67" i="3"/>
  <c r="C17" i="2" s="1"/>
  <c r="K182" i="3"/>
  <c r="D25" i="2" s="1"/>
  <c r="M67" i="3"/>
  <c r="E17" i="2" s="1"/>
  <c r="D33" i="2"/>
  <c r="K169" i="3"/>
  <c r="K196" i="3"/>
  <c r="M242" i="3" l="1"/>
  <c r="M233" i="3" s="1"/>
  <c r="E29" i="2" s="1"/>
  <c r="I242" i="3"/>
  <c r="I233" i="3" s="1"/>
  <c r="C29" i="2" s="1"/>
  <c r="K254" i="3"/>
  <c r="D32" i="2" s="1"/>
  <c r="D29" i="2"/>
  <c r="I36" i="3"/>
  <c r="M39" i="3"/>
  <c r="I39" i="3"/>
  <c r="M36" i="3"/>
  <c r="M253" i="3"/>
  <c r="M246" i="3" s="1"/>
  <c r="E31" i="2" s="1"/>
  <c r="I253" i="3"/>
  <c r="I246" i="3" s="1"/>
  <c r="C31" i="2" s="1"/>
  <c r="M168" i="3"/>
  <c r="M156" i="3" s="1"/>
  <c r="I168" i="3"/>
  <c r="I156" i="3" s="1"/>
  <c r="M270" i="3"/>
  <c r="M269" i="3" s="1"/>
  <c r="E34" i="2" s="1"/>
  <c r="K270" i="3"/>
  <c r="K269" i="3" s="1"/>
  <c r="D34" i="2" s="1"/>
  <c r="I270" i="3"/>
  <c r="I269" i="3" s="1"/>
  <c r="C34" i="2" s="1"/>
  <c r="I195" i="3"/>
  <c r="I182" i="3" s="1"/>
  <c r="C25" i="2" s="1"/>
  <c r="D24" i="2"/>
  <c r="M268" i="3"/>
  <c r="M262" i="3" s="1"/>
  <c r="E33" i="2" s="1"/>
  <c r="I268" i="3"/>
  <c r="I262" i="3" s="1"/>
  <c r="C33" i="2" s="1"/>
  <c r="K268" i="3"/>
  <c r="K181" i="3"/>
  <c r="I181" i="3"/>
  <c r="I169" i="3" s="1"/>
  <c r="C24" i="2" s="1"/>
  <c r="M181" i="3"/>
  <c r="M169" i="3" s="1"/>
  <c r="E24" i="2" s="1"/>
  <c r="D26" i="2"/>
  <c r="E23" i="2" l="1"/>
  <c r="K155" i="3"/>
  <c r="D22" i="2" s="1"/>
  <c r="I261" i="3"/>
  <c r="I254" i="3" s="1"/>
  <c r="C32" i="2" s="1"/>
  <c r="I40" i="3"/>
  <c r="I15" i="3" s="1"/>
  <c r="K40" i="3"/>
  <c r="K15" i="3" s="1"/>
  <c r="M40" i="3"/>
  <c r="M15" i="3" s="1"/>
  <c r="K195" i="3"/>
  <c r="M195" i="3"/>
  <c r="M182" i="3" s="1"/>
  <c r="E25" i="2" s="1"/>
  <c r="M221" i="3"/>
  <c r="M196" i="3" s="1"/>
  <c r="E26" i="2" s="1"/>
  <c r="K221" i="3"/>
  <c r="I221" i="3"/>
  <c r="C23" i="2"/>
  <c r="M261" i="3" l="1"/>
  <c r="M254" i="3" s="1"/>
  <c r="E32" i="2" s="1"/>
  <c r="C15" i="2"/>
  <c r="E15" i="2"/>
  <c r="K261" i="3"/>
  <c r="D15" i="2"/>
  <c r="I196" i="3"/>
  <c r="I155" i="3" s="1"/>
  <c r="E41" i="1"/>
  <c r="M155" i="3" l="1"/>
  <c r="E22" i="2" s="1"/>
  <c r="I154" i="3"/>
  <c r="K154" i="3"/>
  <c r="K153" i="3" s="1"/>
  <c r="K14" i="3" s="1"/>
  <c r="M154" i="3"/>
  <c r="M153" i="3" s="1"/>
  <c r="M14" i="3" s="1"/>
  <c r="C26" i="2"/>
  <c r="C22" i="2"/>
  <c r="D21" i="2" l="1"/>
  <c r="E21" i="2"/>
  <c r="I153" i="3"/>
  <c r="I14" i="3" s="1"/>
  <c r="O49" i="1"/>
  <c r="E39" i="1"/>
  <c r="E44" i="1" s="1"/>
  <c r="S47" i="1" s="1"/>
  <c r="R47" i="1" l="1"/>
  <c r="O48" i="1" s="1"/>
  <c r="M278" i="3"/>
  <c r="E37" i="2" s="1"/>
  <c r="E14" i="2"/>
  <c r="S49" i="1"/>
  <c r="R49" i="1"/>
  <c r="D14" i="2"/>
  <c r="K278" i="3"/>
  <c r="D37" i="2" s="1"/>
  <c r="C21" i="2"/>
  <c r="I278" i="3" l="1"/>
  <c r="C37" i="2" s="1"/>
  <c r="C14" i="2"/>
  <c r="S48" i="1"/>
  <c r="R48" i="1"/>
  <c r="R50" i="1" s="1"/>
</calcChain>
</file>

<file path=xl/sharedStrings.xml><?xml version="1.0" encoding="utf-8"?>
<sst xmlns="http://schemas.openxmlformats.org/spreadsheetml/2006/main" count="1524" uniqueCount="511">
  <si>
    <t>KRYCÍ LIST ROZPOČTU</t>
  </si>
  <si>
    <t>Názov stavby</t>
  </si>
  <si>
    <t>JKSO</t>
  </si>
  <si>
    <t xml:space="preserve"> </t>
  </si>
  <si>
    <t>Kód stavby</t>
  </si>
  <si>
    <t>016</t>
  </si>
  <si>
    <t>Názov objektu</t>
  </si>
  <si>
    <t>Stavebná časť</t>
  </si>
  <si>
    <t>EČO</t>
  </si>
  <si>
    <t>Kód objektu</t>
  </si>
  <si>
    <t>001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</si>
  <si>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</si>
  <si>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</si>
  <si>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</si>
  <si>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</si>
  <si>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</si>
  <si>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</si>
  <si>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</si>
  <si>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</si>
  <si>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DJS Architecture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</si>
  <si>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</si>
  <si>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</si>
  <si>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</si>
  <si>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</si>
  <si>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</si>
  <si>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</si>
  <si>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</si>
  <si>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</si>
  <si>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</si>
  <si>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</si>
  <si>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</si>
  <si>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</si>
  <si>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</si>
  <si>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</si>
  <si>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</si>
  <si>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</si>
  <si>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</si>
  <si>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</si>
  <si>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</si>
  <si>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</si>
  <si>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</si>
  <si>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</si>
  <si>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</si>
  <si>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</si>
  <si>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</si>
  <si>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</si>
  <si>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</si>
  <si>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</si>
  <si>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</si>
  <si>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</si>
  <si>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</si>
  <si>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</si>
  <si>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</si>
  <si>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</si>
  <si>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</si>
  <si>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</si>
  <si>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</si>
  <si>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</si>
  <si>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</si>
  <si>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</si>
  <si>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</si>
  <si>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</si>
  <si>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</si>
  <si>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</si>
  <si>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</si>
  <si>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</si>
  <si>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</si>
  <si>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</si>
  <si>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</si>
  <si>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</si>
  <si>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</si>
  <si>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</si>
  <si>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</si>
  <si>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</si>
  <si>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</si>
  <si>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</si>
  <si>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</si>
  <si>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</si>
  <si>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</si>
  <si>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</si>
  <si>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</si>
  <si>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</si>
  <si>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</si>
  <si>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</si>
  <si>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</si>
  <si>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</si>
  <si>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</si>
  <si>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</si>
  <si>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</si>
  <si>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</si>
  <si>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</si>
  <si>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</si>
  <si>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</si>
  <si>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</si>
  <si>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</si>
  <si>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</si>
  <si>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</si>
  <si>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</si>
  <si>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</si>
  <si>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Sadzba DPH</t>
  </si>
  <si>
    <t>Typ položky</t>
  </si>
  <si>
    <t>Úroveň</t>
  </si>
  <si>
    <t>Práce a dodávky HSV</t>
  </si>
  <si>
    <t>0</t>
  </si>
  <si>
    <t>1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</si>
  <si>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</si>
  <si>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</si>
  <si>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</si>
  <si>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</si>
  <si>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</si>
  <si>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2</t>
  </si>
  <si>
    <t>Súčet</t>
  </si>
  <si>
    <t>4</t>
  </si>
  <si>
    <t>131211101</t>
  </si>
  <si>
    <t>Hĺbenie jám v  hornine tr.3 súdržných - ručným náradím</t>
  </si>
  <si>
    <t>3</t>
  </si>
  <si>
    <t>131211119</t>
  </si>
  <si>
    <t>Príplatok za lepivosť pri hĺbení jám ručným náradím v hornine tr. 3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</si>
  <si>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</si>
  <si>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</si>
  <si>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</si>
  <si>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</si>
  <si>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6</t>
  </si>
  <si>
    <t>132211101</t>
  </si>
  <si>
    <t>Hĺbenie rýh šírky do 600 mm v  hornine tr.3 súdržných - ručným náradím</t>
  </si>
  <si>
    <t>132211119</t>
  </si>
  <si>
    <t>Príplatok za lepivosť pri hĺbení rýh š do 600 mm ručným náradím v hornine tr. 3</t>
  </si>
  <si>
    <t>162301102</t>
  </si>
  <si>
    <t xml:space="preserve">Vodorovné premiestnenie výkopku  po spevnenej ceste z  horniny tr.1-4  v množstve do 100 m3 na vzdialenosť do 1000 m </t>
  </si>
  <si>
    <t>9</t>
  </si>
  <si>
    <t>162501105</t>
  </si>
  <si>
    <t>Vodorovné premiestnenie výkopku  po spevnenej ceste z  horniny tr.1-4  v množstve do 100 m3, príplatok k cene za každých ďalšich a začatých 1000 m</t>
  </si>
  <si>
    <t>171201201</t>
  </si>
  <si>
    <t>Uloženie sypaniny na skládky do 100 m3</t>
  </si>
  <si>
    <t>171209002</t>
  </si>
  <si>
    <t>Poplatok za skladovanie - zemina a kamenivo (17 05) ostatné</t>
  </si>
  <si>
    <t>t</t>
  </si>
  <si>
    <t>181301103</t>
  </si>
  <si>
    <t>m2</t>
  </si>
  <si>
    <t>Zakladanie</t>
  </si>
  <si>
    <t>002</t>
  </si>
  <si>
    <t>271571111</t>
  </si>
  <si>
    <t>Vankúše zhutnené pod základy zo štrkopiesku</t>
  </si>
  <si>
    <t>011</t>
  </si>
  <si>
    <t>5% stratné pri betonáži do výkopu bez debnenia</t>
  </si>
  <si>
    <t>273351217</t>
  </si>
  <si>
    <t>Debnenie stien základových dosiek, zhotovenie-tradičné</t>
  </si>
  <si>
    <t>273351218</t>
  </si>
  <si>
    <t>Debnenie stien základových dosiek, odstránenie-tradičné</t>
  </si>
  <si>
    <t>273361931</t>
  </si>
  <si>
    <t>Zhotovenie výstuže základových dosiek zo zváraných sietí  a KARI sietí</t>
  </si>
  <si>
    <t>M</t>
  </si>
  <si>
    <t>MAT</t>
  </si>
  <si>
    <t>274313611</t>
  </si>
  <si>
    <t>Betón základových pásov, prostý tr.C 16/20</t>
  </si>
  <si>
    <t>Zvislé a kompletné konštrukcie</t>
  </si>
  <si>
    <t>311273166</t>
  </si>
  <si>
    <t>Murovanie stien nosných z tvárnic YTONG P+D s úchopnou kapsou na MC-5 a tenkovrst.,maltu YTONG hr.300 P2-400</t>
  </si>
  <si>
    <t>5953100108</t>
  </si>
  <si>
    <t>YTONG tvárnica pre obvodové murivo P2-400 PDK, rozmer 300x249x599</t>
  </si>
  <si>
    <t>ks</t>
  </si>
  <si>
    <t>súb.</t>
  </si>
  <si>
    <t>317165222</t>
  </si>
  <si>
    <t>317165303</t>
  </si>
  <si>
    <t>Nenosný preklad YTONG šírky 150 mm, výšky 249 mm, dĺžky 1250 mm</t>
  </si>
  <si>
    <t>342272154</t>
  </si>
  <si>
    <t>Murovanie priečky z tvárnic YTONG na MC-5 a tenkovrst.,maltu YTONG hr.150, P2-500</t>
  </si>
  <si>
    <t>5953100115</t>
  </si>
  <si>
    <t>YTONG presná tvárnica priečková P2-500, rozmer 150x249x599</t>
  </si>
  <si>
    <t>Vodorovné konštrukcie</t>
  </si>
  <si>
    <t>413321315</t>
  </si>
  <si>
    <t>Betón nosníkov, železový tr.C 20/25</t>
  </si>
  <si>
    <t>413351109</t>
  </si>
  <si>
    <t>Debnenie nosníka zhotovenie-tradičné</t>
  </si>
  <si>
    <t>413351110</t>
  </si>
  <si>
    <t>Debnenie nosníka odstránenie-tradičné</t>
  </si>
  <si>
    <t>413351211</t>
  </si>
  <si>
    <t>Podporná konštrukcia nosníkov výšky do 4 m zaťaženia do 5 kPa - zhotovenie</t>
  </si>
  <si>
    <t>413351212</t>
  </si>
  <si>
    <t>Podporná konštrukcia nosníkov výšky do 4 m zaťaženia do 5 kPa - odstránenie</t>
  </si>
  <si>
    <t>417321414</t>
  </si>
  <si>
    <t>Betón stužujúcich pásov a vencov železový tr. C 20/25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</si>
  <si>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</si>
  <si>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</si>
  <si>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</si>
  <si>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</si>
  <si>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417361821</t>
  </si>
  <si>
    <t>Úpravy povrchov, podlahy, osadenie</t>
  </si>
  <si>
    <t>612465111</t>
  </si>
  <si>
    <t>Príprava vnútorného podkladu stien BAUMIT, cementový Prednástrek (Baumit Vorspritzer 2 mm), ručné nanášanie</t>
  </si>
  <si>
    <t>612465131</t>
  </si>
  <si>
    <t>Vnútorná omietka stien BAUMIT, vápennocementová, strojné nanášanie, Baumit MVS 25 (Baumit MPI 25) hr. 10 mm</t>
  </si>
  <si>
    <t>615981113</t>
  </si>
  <si>
    <t>Vloženie izolácie XPS do debnenia hr. 50mm</t>
  </si>
  <si>
    <t>622464232</t>
  </si>
  <si>
    <t>014</t>
  </si>
  <si>
    <t>624601121a</t>
  </si>
  <si>
    <t>m</t>
  </si>
  <si>
    <t>2461335860</t>
  </si>
  <si>
    <t xml:space="preserve">spotreba 12m/ks </t>
  </si>
  <si>
    <t>625251360</t>
  </si>
  <si>
    <t>625251408</t>
  </si>
  <si>
    <t>632477004</t>
  </si>
  <si>
    <t>Ostatné konštrukcie a práce-búranie</t>
  </si>
  <si>
    <t>003</t>
  </si>
  <si>
    <t>941941031</t>
  </si>
  <si>
    <t>Montáž lešenia ľahkého pracovného radového s podlahami šírky od 0,80 do 1,00 m, výšky do 10 m</t>
  </si>
  <si>
    <t>941941195</t>
  </si>
  <si>
    <t>Príplatok za prvý a každý ďalší týždeň použitia lešenia ľahkého pracovného radového s podlahami šírky od 0,80 do 1,00 m, výšky do 10 m</t>
  </si>
  <si>
    <t>941941831</t>
  </si>
  <si>
    <t>Demontáž lešenia ľahkého pracovného radového s podlahami šírky nad 0,80 do 1,00 m, výšky do 10 m</t>
  </si>
  <si>
    <t>941955002</t>
  </si>
  <si>
    <t>Lešenie ľahké pracovné pomocné s výškou lešeňovej podlahy nad 1,20 do 1,90 m</t>
  </si>
  <si>
    <t>953945102</t>
  </si>
  <si>
    <t>953945111</t>
  </si>
  <si>
    <t>953995115</t>
  </si>
  <si>
    <t>953995183</t>
  </si>
  <si>
    <t>99</t>
  </si>
  <si>
    <t>Presun hmôt HSV</t>
  </si>
  <si>
    <t>998011001</t>
  </si>
  <si>
    <t>Presun hmôt pre budovy JKSO 801, 803,812,zvislá konštr.z tehál,tvárnic,z kovu výšky do 6 m</t>
  </si>
  <si>
    <t>Práce a dodávky PSV</t>
  </si>
  <si>
    <t>711</t>
  </si>
  <si>
    <t>Izolácie proti vode a vlhkosti</t>
  </si>
  <si>
    <t>711131101</t>
  </si>
  <si>
    <t>711141559</t>
  </si>
  <si>
    <t>711142559</t>
  </si>
  <si>
    <t>6283221000</t>
  </si>
  <si>
    <t>Pás ťažký asfaltový Hydrobit v 60 s 35</t>
  </si>
  <si>
    <t>711470150</t>
  </si>
  <si>
    <t>998711101</t>
  </si>
  <si>
    <t>Presun hmôt pre izoláciu proti vode v objektoch výšky do 6 m</t>
  </si>
  <si>
    <t>712</t>
  </si>
  <si>
    <t>Izolácie striech</t>
  </si>
  <si>
    <t>712290010</t>
  </si>
  <si>
    <t>2832990190</t>
  </si>
  <si>
    <t>Parozábrana  hr.0,15mm</t>
  </si>
  <si>
    <t>Parotesná fólia na báze polyolefínu. Farba svetlomodrá.</t>
  </si>
  <si>
    <t>2830010400</t>
  </si>
  <si>
    <t>712431101</t>
  </si>
  <si>
    <t>Zhotovenie povlak. krytiny striech šikmých do 30° pásmi na sucho AIP, NAIP alebo tkaniny</t>
  </si>
  <si>
    <t>6281115000</t>
  </si>
  <si>
    <t>Pás asfaltový bez krycej vrstvy, vložka strojná lepenka A 500/H</t>
  </si>
  <si>
    <t>998712101</t>
  </si>
  <si>
    <t>Presun hmôt pre izoláciu povlakovej krytiny v objektoch výšky do 6 m</t>
  </si>
  <si>
    <t>713</t>
  </si>
  <si>
    <t>Izolácie tepelné</t>
  </si>
  <si>
    <t>713111111</t>
  </si>
  <si>
    <t>Montáž tepelnej izolácie stropov minerálnou vlnou, vrchom kladenou voľne</t>
  </si>
  <si>
    <t>6314150110</t>
  </si>
  <si>
    <t>6314150040</t>
  </si>
  <si>
    <t>998713101</t>
  </si>
  <si>
    <t>Presun hmôt pre izolácie tepelné v objektoch výšky do 6 m</t>
  </si>
  <si>
    <t>762</t>
  </si>
  <si>
    <t>Konštrukcie tesárske</t>
  </si>
  <si>
    <t>762332120</t>
  </si>
  <si>
    <t>Dodávka a montáž krovu</t>
  </si>
  <si>
    <t>762341201</t>
  </si>
  <si>
    <t>Montáž latovania jednoduchých striech pre sklon do 60°</t>
  </si>
  <si>
    <t>762341251</t>
  </si>
  <si>
    <t>Montáž kontralát pre sklon do 22°</t>
  </si>
  <si>
    <t>6051506900</t>
  </si>
  <si>
    <t>Hranol mäkké rezivo - omietané smrek hranolček 25-100 cm2 mäkké rezivo</t>
  </si>
  <si>
    <t>762812370</t>
  </si>
  <si>
    <t>Montáž záklopu vrchné na pero a drážku, polodrážku</t>
  </si>
  <si>
    <t>762841110</t>
  </si>
  <si>
    <t>Montáž podbíjania stropov a striech na zraz</t>
  </si>
  <si>
    <t>998762102</t>
  </si>
  <si>
    <t>Presun hmôt pre konštrukcie tesárske v objektoch výšky do 12 m</t>
  </si>
  <si>
    <t>763</t>
  </si>
  <si>
    <t>Konštrukcie - drevostavby</t>
  </si>
  <si>
    <t>763124133</t>
  </si>
  <si>
    <t>SDK stena predsadená bez izolácie hr. 150 mm, jednoduchá kca UW a CW dosky GKBI hr. 12,5 mm</t>
  </si>
  <si>
    <t>763132210</t>
  </si>
  <si>
    <t>SDK podhľad - zavesená dvojvrstvová kca profil CD dosky GKF hr. 12,5 mm</t>
  </si>
  <si>
    <t>998763301</t>
  </si>
  <si>
    <t>764</t>
  </si>
  <si>
    <t>Konštrukcie klampiarske</t>
  </si>
  <si>
    <t>764351203</t>
  </si>
  <si>
    <t>764410340</t>
  </si>
  <si>
    <t>Oplechovanie parapetov z hliníkového Al plechu, vrátane rohov r.š. 250 mm</t>
  </si>
  <si>
    <t>764454254</t>
  </si>
  <si>
    <t>998764101</t>
  </si>
  <si>
    <t>Presun hmôt pre konštrukcie klampiarske v objektoch výšky do 6 m</t>
  </si>
  <si>
    <t>765</t>
  </si>
  <si>
    <t>Konštrukcie - krytiny tvrdé</t>
  </si>
  <si>
    <t>765331841</t>
  </si>
  <si>
    <t>765901321</t>
  </si>
  <si>
    <t>998765101</t>
  </si>
  <si>
    <t>Presun hmôt pre tvrdé krytiny v objektoch výšky do 6 m</t>
  </si>
  <si>
    <t>766</t>
  </si>
  <si>
    <t>Konštrukcie stolárske</t>
  </si>
  <si>
    <t>771</t>
  </si>
  <si>
    <t>Podlahy z dlaždíc</t>
  </si>
  <si>
    <t>771575109</t>
  </si>
  <si>
    <t xml:space="preserve">Montáž podláh z dlaždíc keramických ukladanie do tmelu 300 x 300 mm    </t>
  </si>
  <si>
    <t>5976498150</t>
  </si>
  <si>
    <t>998771101</t>
  </si>
  <si>
    <t>Presun hmôt pre podlahy z dlaždíc v objektoch výšky do 6m</t>
  </si>
  <si>
    <t>775</t>
  </si>
  <si>
    <t>Podlahy vlysové a parketové</t>
  </si>
  <si>
    <t>775552001</t>
  </si>
  <si>
    <t>6119800902</t>
  </si>
  <si>
    <t>775552012</t>
  </si>
  <si>
    <t>Montáž obvodovej soklovej lišty plastovej, pripevnenej vrutmi s pretmelením</t>
  </si>
  <si>
    <t>6119800921</t>
  </si>
  <si>
    <t>Lišta soklová</t>
  </si>
  <si>
    <t>775552110</t>
  </si>
  <si>
    <t>2837712000</t>
  </si>
  <si>
    <t>998775101</t>
  </si>
  <si>
    <t>Presun hmôt pre podlahy vlysové a parketové v objektoch výšky do 6 m</t>
  </si>
  <si>
    <t>781</t>
  </si>
  <si>
    <t>Dokončovacie práce a obklady</t>
  </si>
  <si>
    <t>781441038</t>
  </si>
  <si>
    <t>5978640000</t>
  </si>
  <si>
    <t>Obkladačky keramické dvojfarebné 200x200</t>
  </si>
  <si>
    <t>784</t>
  </si>
  <si>
    <t>Dokončovacie práce - maľby</t>
  </si>
  <si>
    <t>784452271</t>
  </si>
  <si>
    <t xml:space="preserve">Maľby z maliarskych zmesí Primalex, Farmal, ručne nanášané dvojnásobné základné na podklad jemnozrnný výšky do 3, 80 m   </t>
  </si>
  <si>
    <t>VRN</t>
  </si>
  <si>
    <t>VRN06</t>
  </si>
  <si>
    <t>000</t>
  </si>
  <si>
    <t>000600021</t>
  </si>
  <si>
    <t>Zariadenie staveniska - prevádzkové oplotenie staveniska</t>
  </si>
  <si>
    <t>000600042</t>
  </si>
  <si>
    <t>3139553037</t>
  </si>
  <si>
    <t xml:space="preserve">Siete KARI akosť BSt 500M KY 14 DIN  488 rozmer siete 6x2.4m, veľkosť oka 150x150mm, D drôtu 8/8mm </t>
  </si>
  <si>
    <t>314275017</t>
  </si>
  <si>
    <t>-</t>
  </si>
  <si>
    <t>275321311</t>
  </si>
  <si>
    <t xml:space="preserve">Betón základových pätiek, železový (bez výstuže), tr.C 16/20 </t>
  </si>
  <si>
    <t>311271313</t>
  </si>
  <si>
    <t>Murovanie stĺpov DT 30x30x25 s betónovou výplňou</t>
  </si>
  <si>
    <t>5959410500</t>
  </si>
  <si>
    <t>311361825</t>
  </si>
  <si>
    <t>Výstuž pre murivo nosné PREMAC s betónovou výplňou z ocele 10505</t>
  </si>
  <si>
    <t>953996151</t>
  </si>
  <si>
    <t>Výstužná vrstva lepiaca malta so sklotextilnou mriežkou na stenách - R 117 - 145g/m2</t>
  </si>
  <si>
    <t>953996152</t>
  </si>
  <si>
    <t>Výstužná vrstva lepiaca malta so sklotextilnou mriežkou na podhľadoch - R 117 - 145g/m2</t>
  </si>
  <si>
    <t>súb</t>
  </si>
  <si>
    <t>6072628104</t>
  </si>
  <si>
    <t>765331101</t>
  </si>
  <si>
    <t>765331401</t>
  </si>
  <si>
    <t>765331451</t>
  </si>
  <si>
    <t>765331621</t>
  </si>
  <si>
    <t>765331733</t>
  </si>
  <si>
    <t>765331745</t>
  </si>
  <si>
    <t>Dodávka a montáž : Okná a zasklené steny - podľa výkazu č. X2</t>
  </si>
  <si>
    <t>Dodávka a montáž : Dverné konštrukcie - podľa výkazu č. X1</t>
  </si>
  <si>
    <t>781785100</t>
  </si>
  <si>
    <t>Montáž obkladov vonkajších stien - keramických</t>
  </si>
  <si>
    <t>5976611000</t>
  </si>
  <si>
    <t xml:space="preserve">Obkladačky keramické mrazuvzdorné </t>
  </si>
  <si>
    <t/>
  </si>
  <si>
    <t>273321312</t>
  </si>
  <si>
    <t xml:space="preserve">Betón základových dosiek, železový (bez výstuže), tr.C 20/25 </t>
  </si>
  <si>
    <t>342272152</t>
  </si>
  <si>
    <t>Murovanie priečky z tvárnic YTONG na MC-5 a tenkovrst.,maltu YTONG hr.100, P2-500</t>
  </si>
  <si>
    <t>5953100119</t>
  </si>
  <si>
    <t>YTONG presná tvárnica priečková P2-500, rozmer 100x249x599</t>
  </si>
  <si>
    <t>317165221</t>
  </si>
  <si>
    <t>min. obj.hm. 19,5 kg/m3</t>
  </si>
  <si>
    <t>6314150160</t>
  </si>
  <si>
    <t>Zariadenie staveniska - sociálne zariadenia</t>
  </si>
  <si>
    <t>998781101</t>
  </si>
  <si>
    <t>Presun hmôt pre dokončovacie práce a obklady</t>
  </si>
  <si>
    <t>Montáž tepelnej izolácie podláh polystyrénom, kladeným voľne v dvoch vrstvách</t>
  </si>
  <si>
    <t>Zhotovenie plávajúcej podlahy, z laminátových parkiet, na zámky "click"</t>
  </si>
  <si>
    <t>Rozprestretie ornice v rovine, plocha do 500 m2,hr.do 200 mm</t>
  </si>
  <si>
    <t>771445019</t>
  </si>
  <si>
    <t>Montáž soklíkov z obkladačiek keramických do tmelu 300 x 100 mm</t>
  </si>
  <si>
    <t>"okapový chodník"</t>
  </si>
  <si>
    <t>"uvažované s 10 km"</t>
  </si>
  <si>
    <t>"objemova hmotnost stredne vlhkej zeminy - 800 kg/m3"</t>
  </si>
  <si>
    <t>"pod základovú dosku"</t>
  </si>
  <si>
    <t>"5% stratné pri betonáži do výkopu bez debnenia"</t>
  </si>
  <si>
    <t>"Pr02"</t>
  </si>
  <si>
    <t>"Pr03"</t>
  </si>
  <si>
    <t>"Pr04"</t>
  </si>
  <si>
    <t>"Pr05"</t>
  </si>
  <si>
    <t>"Pr06"</t>
  </si>
  <si>
    <t>"Pr01"</t>
  </si>
  <si>
    <t>"statika"</t>
  </si>
  <si>
    <t>"vence"</t>
  </si>
  <si>
    <t>"nosníky"</t>
  </si>
  <si>
    <t>"oddilatovanie domu od terasy"</t>
  </si>
  <si>
    <t>"steny"</t>
  </si>
  <si>
    <t>"podbitie - podhľady"</t>
  </si>
  <si>
    <t>"S02"</t>
  </si>
  <si>
    <t>"S03"</t>
  </si>
  <si>
    <t>"uvažované 2 týždne"</t>
  </si>
  <si>
    <t>"PE fólia - separačná vrstva do podláh"</t>
  </si>
  <si>
    <t>Separačná PE fólia pre liate podlahy</t>
  </si>
  <si>
    <t>2832207900r</t>
  </si>
  <si>
    <t>"vodorovne"</t>
  </si>
  <si>
    <t>"zvisle"</t>
  </si>
  <si>
    <t>"medzi SDK a TI"</t>
  </si>
  <si>
    <t>Zhotovenie parozábrany</t>
  </si>
  <si>
    <t>"HI pod pomúrnicu"</t>
  </si>
  <si>
    <t>"hr. 200mm"</t>
  </si>
  <si>
    <t>"hr. 100mm"</t>
  </si>
  <si>
    <t>"hr. 80mm"</t>
  </si>
  <si>
    <t>"rezivo väzníky"</t>
  </si>
  <si>
    <t>"rezivo pomúrnice"</t>
  </si>
  <si>
    <t>"latovanie - určiť poďla krytiny; uvažované 30cm, profil 50x50, impregnované"</t>
  </si>
  <si>
    <t>"SDK predstienky - WC, kúpeľne a iné"</t>
  </si>
  <si>
    <t>"podlaha"</t>
  </si>
  <si>
    <t>"sokel výšky 100 mm"</t>
  </si>
  <si>
    <t>"strop"</t>
  </si>
  <si>
    <t>Presun hmôt pre sadrokartónové konštrukcie v objektoch výšky do 7 m</t>
  </si>
  <si>
    <t>"ostenia a nadpražia"</t>
  </si>
  <si>
    <t>Zhotovenie  izolácie proti zemnej vlhkosti a tlakovej vode vodorovná NAIP pritavením vrátane penetrácie asfaltovým lakom</t>
  </si>
  <si>
    <t>Zhotovenie  izolácie proti zemnej vlhkosti a tlakovej vode zvislá NAIP pritavením,  vrátane penetrácie asfaltovým lakom</t>
  </si>
  <si>
    <t>Pretmelenie polyuretanovym (alter. silikónovým) tmelom styk okolo otvorov a parapiet</t>
  </si>
  <si>
    <t>Polyuretánový (alternatívne silikónový) tmel</t>
  </si>
  <si>
    <t>610991111r</t>
  </si>
  <si>
    <t>Zakrývanie výplní okenných otvorov, predmetov a konštrukcií</t>
  </si>
  <si>
    <t>"2x plocha okien a dverí na fasáde (z inter.+exter.); ext. páska + hrubý igelit"</t>
  </si>
  <si>
    <t>952901114</t>
  </si>
  <si>
    <t>Vyčistenie budov</t>
  </si>
  <si>
    <t>"vnútorné priestory"</t>
  </si>
  <si>
    <t>"lešenie v interieri"</t>
  </si>
  <si>
    <t>2837653422r</t>
  </si>
  <si>
    <t>713122112r</t>
  </si>
  <si>
    <t>317165301</t>
  </si>
  <si>
    <t>Nenosný preklad YTONG šírky 100 mm, výšky 249 mm, dĺžky 1250 mm</t>
  </si>
  <si>
    <t>764359381</t>
  </si>
  <si>
    <t>Dodávka + Montáž kotlíka kónického z pozinkovaného PZ plechu farbeného, pre rúry s priemerom do 150 mm</t>
  </si>
  <si>
    <t>Doska drevoštiepková OSB 3 do vlhkého prostredia hr.18 mm (2500x1250mm)</t>
  </si>
  <si>
    <t>Žľaby z lakovaného PZ plechu, pododkvapové r.š. 330 mm</t>
  </si>
  <si>
    <t>Zvodové rúry z lakovaného PZ plechu, kruhové priemer 120 mm</t>
  </si>
  <si>
    <t>Nosný preklad YTONG šírky 300 mm, výšky 249 mm, dĺžky 1500 mm</t>
  </si>
  <si>
    <t>"150+100 mm po obvode"</t>
  </si>
  <si>
    <t>"obvodové steny vrátane sokla"</t>
  </si>
  <si>
    <t>Výstuž nosníkov, stužujúcich pásov a vencov z betonárskej ocele 10505</t>
  </si>
  <si>
    <t>131201101r</t>
  </si>
  <si>
    <t>131201109</t>
  </si>
  <si>
    <t>Hĺbenie nezapažených jám a zárezov. Príplatok za lepivosť horniny 3</t>
  </si>
  <si>
    <t>Výkop nezapaženej jamy v hornine 3</t>
  </si>
  <si>
    <t>"pod domom hr. 220 mm"</t>
  </si>
  <si>
    <t>"200 mm vysoká vrstva pod domom"</t>
  </si>
  <si>
    <t>274361821</t>
  </si>
  <si>
    <t>Výstuž základových a nadzákladových pásov z ocele 10505</t>
  </si>
  <si>
    <t>274313611r</t>
  </si>
  <si>
    <t>5959410500r</t>
  </si>
  <si>
    <t>Tvárnica debniaca DT30D 50x30x25cm</t>
  </si>
  <si>
    <t>Murovanie nadzákladových pásov DT 50x30x25 s betónovou výplňou</t>
  </si>
  <si>
    <t>"Ochranná vrstva (paropriepustná) v strope nad TI"</t>
  </si>
  <si>
    <t>Zakladací protipožiarny zámok pre zatepľovací systém (pomocou sieťky+lepidla)</t>
  </si>
  <si>
    <t>Rohová lišta hliníková</t>
  </si>
  <si>
    <t>Nadokenná lišta s odkvapovým nosom (PVC)</t>
  </si>
  <si>
    <t>Okenný a dverový dilatačný profil Basic (plastový)</t>
  </si>
  <si>
    <t>"vrátane ukončenia podbitia strechy"</t>
  </si>
  <si>
    <t>Liaty samonivelačný poter (anhydrit) ako zálievka rozvodov podlahového vykurovania hr.65 mm</t>
  </si>
  <si>
    <t>"EPS 100S - hr.120mm - 2 vrstvy"</t>
  </si>
  <si>
    <t>EPS 100S penový polystyrén hrúbka 120 mm</t>
  </si>
  <si>
    <t>762341002r</t>
  </si>
  <si>
    <t>Montáž debnenia jednoduchých striech, na kontralaty, drevenými doskami na zráz</t>
  </si>
  <si>
    <t>6072628187r</t>
  </si>
  <si>
    <t>Drevené dosky hr. 30 mm (rozmer cca 150x2500mm)</t>
  </si>
  <si>
    <t>Ochranná vrstva (paropriepustná), napr. geotextília 200g/m2</t>
  </si>
  <si>
    <t>"Pr08"</t>
  </si>
  <si>
    <t>Zhotovenie izolácie proti zemnej vlhkosti vodorovná AIP na sucho</t>
  </si>
  <si>
    <t>"šírka 600mm"</t>
  </si>
  <si>
    <t>Betónová krytina (napr. BRAMAC), jednoduchých striech</t>
  </si>
  <si>
    <t>Prirezanie a uchytenie rezaných škridiel</t>
  </si>
  <si>
    <t>Úžľabie (napr. BRAMAC), hliníkový pás, š. 500 mm</t>
  </si>
  <si>
    <t>Hrebeň (napr. BRAMAC), s použitím vetracieho pásu Metalroll</t>
  </si>
  <si>
    <t>Nárožie (napr. BRAMAC), s použitím vetracieho pásu Metalroll</t>
  </si>
  <si>
    <t>Odkvapová hrana (napr. BRAMAC)</t>
  </si>
  <si>
    <t>Olemovanie komína tesniacim pásom (napr. BRAMAC)</t>
  </si>
  <si>
    <t>Strešná fólia (napr. BRAMAC) Universal Eco 2S, na plné debnenie</t>
  </si>
  <si>
    <t>Tvarovka základná stĺpová 30x30x25</t>
  </si>
  <si>
    <t>Vonkajšia omietka stien tenkovrstvová, silikónová omietka (napr. Baumit SilikonTop), škrabaná, hr. 2 mm, vrátane penetračného náteru</t>
  </si>
  <si>
    <t>Kontaktný zatepľovací systém hr. 160 mm (napr. BAUMIT STAR) - minerálne riešenie, skrutkovacie kotvy, bez omietky, vrátane penetračného náteru</t>
  </si>
  <si>
    <t>Kontaktný zatepľovací systém hr. 160 mm (napr. BAUMIT STAR) - riešenie pre sokel (XPS), skrutkovacie kotvy, bez omietky, vrátane penetračného náteru</t>
  </si>
  <si>
    <t>"kontralaty - profil 60x60, impregnované"</t>
  </si>
  <si>
    <t>"P04 - nášľapná vrstva podkrovia, vytvoriť medzery cca 10mm medzi doskami"</t>
  </si>
  <si>
    <t>"P06"</t>
  </si>
  <si>
    <t>"P07 - podbitie strechy"</t>
  </si>
  <si>
    <t>Dlaždice keramické 300x300x9 mm</t>
  </si>
  <si>
    <t>podložka pod plávajúce podlahy hr. 5 mm (napr. Mirelon)</t>
  </si>
  <si>
    <t>Montáž podložky vyrovnávacej a tlmiacej penovej hr. 5 mm pod plávajúce podlahy</t>
  </si>
  <si>
    <t>Laminátové parkety HDF 10 mm</t>
  </si>
  <si>
    <t>"S01, S03"</t>
  </si>
  <si>
    <t>"S03 - príplatok za pancierovú sieťku kvôli obkladu"</t>
  </si>
  <si>
    <t>"Základové konštrukcie po obvode domu"</t>
  </si>
  <si>
    <t>Rolovaná izolácia z minerálnej vlny hrúbky 200 mm (napr. Knauf Unifit 035)</t>
  </si>
  <si>
    <t>Rolovaná izolácia z minerálnej vlny hrúbky 100 mm (napr. Knauf Unifit 035)</t>
  </si>
  <si>
    <t>Rolovaná izolácia z minerálnej vlny hrúbky  80 mm (napr. Knauf Unifit 035)</t>
  </si>
  <si>
    <t>Montáž obkladov vnútorných stien z obkladačiek hutných alebo keram. do malty, škar. biel. cementom 200 x 200 mm</t>
  </si>
  <si>
    <t>Nosný preklad YTONG šírky 300 mm, výšky 249 mm, dĺžky 1250 mm</t>
  </si>
  <si>
    <t>Ochranná Nopová fólia 500g/m2</t>
  </si>
  <si>
    <t>Rodinný dom O115</t>
  </si>
  <si>
    <t>"pod komín"</t>
  </si>
  <si>
    <t>Komínová zostava, jednoprieduchová, DN 20 výšky 6,6 m</t>
  </si>
  <si>
    <t>Nosný preklad YTONG šírky 300 mm, výšky 249 mm, dĺžky 2250 mm</t>
  </si>
  <si>
    <t>"Pr07"</t>
  </si>
  <si>
    <t>317165225</t>
  </si>
  <si>
    <t>Nenosný preklad YTONG šírky 150 mm, výšky 249 mm, dĺžky 2000 mm</t>
  </si>
  <si>
    <t>317165306</t>
  </si>
  <si>
    <t>Nosný preklad YTONG šírky 300 mm, výšky 249 mm, dĺžky 2500 mm</t>
  </si>
  <si>
    <t>317165226</t>
  </si>
  <si>
    <t>"exteriérové stĺpy"</t>
  </si>
  <si>
    <t>"rezivo exteriérové hranoly do výpletu"</t>
  </si>
  <si>
    <r>
      <t>kompletná dodávka krovu vrátane zavetrenia</t>
    </r>
    <r>
      <rPr>
        <sz val="8"/>
        <rFont val="Arial"/>
        <family val="2"/>
        <charset val="238"/>
      </rPr>
      <t>, hĺbkovo impregnované voči vlhkosti, drevokaznému hmyzu a plesniam</t>
    </r>
    <r>
      <rPr>
        <i/>
        <sz val="7"/>
        <rFont val="Arial CE"/>
        <family val="2"/>
        <charset val="238"/>
      </rPr>
      <t xml:space="preserve">
</t>
    </r>
  </si>
  <si>
    <t xml:space="preserve">"stĺpy + základ pod komín" </t>
  </si>
  <si>
    <t>317165224</t>
  </si>
  <si>
    <t>Nosný preklad YTONG šírky 300 mm, výšky 249 mm, dĺžky 2000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</si>
</sst>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;\-####"/>
    <numFmt numFmtId="165" formatCode="#,##0.0000;\-#,##0.0000"/>
    <numFmt numFmtId="166" formatCode="#,##0.000;\-#,##0.000"/>
    <numFmt numFmtId="167" formatCode="#,##0.00000;\-#,##0.00000"/>
    <numFmt numFmtId="168" formatCode="#,##0.0;\-#,##0.0"/>
    <numFmt numFmtId="169" formatCode="#,##0&quot; ks - dom bez terasy&quot;"/>
  </numFmts>
  <fonts count="33" x14ac:knownFonts="1">
    <font>
      <sz val="10"/>
      <name val="Arial"/>
      <charset val="110"/>
    </font>
    <font>
      <b/>
      <sz val="18"/>
      <color indexed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9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63"/>
      <name val="Arial"/>
      <family val="2"/>
      <charset val="238"/>
    </font>
    <font>
      <sz val="8"/>
      <color indexed="10"/>
      <name val="Arial"/>
      <family val="2"/>
      <charset val="238"/>
    </font>
    <font>
      <i/>
      <sz val="7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color indexed="63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 CE"/>
      <family val="2"/>
      <charset val="238"/>
    </font>
    <font>
      <sz val="8"/>
      <color indexed="12"/>
      <name val="Arial"/>
      <family val="2"/>
      <charset val="1"/>
    </font>
    <font>
      <sz val="8"/>
      <name val="Arial"/>
      <family val="2"/>
      <charset val="238"/>
    </font>
    <font>
      <sz val="8"/>
      <color indexed="63"/>
      <name val="Arial"/>
      <family val="2"/>
    </font>
    <font>
      <sz val="8"/>
      <name val="Arial"/>
      <charset val="110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78">
    <xf numFmtId="0" fontId="0" fillId="0" borderId="0" xfId="0" applyAlignment="1">
      <alignment vertical="top"/>
      <protection locked="0"/>
    </xf>
    <xf numFmtId="0" fontId="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37" fontId="0" fillId="0" borderId="25" xfId="0" applyNumberFormat="1" applyFont="1" applyBorder="1" applyAlignment="1" applyProtection="1">
      <alignment horizontal="right" vertical="center"/>
    </xf>
    <xf numFmtId="39" fontId="7" fillId="0" borderId="26" xfId="0" applyNumberFormat="1" applyFont="1" applyBorder="1" applyAlignment="1" applyProtection="1">
      <alignment horizontal="right" vertical="center"/>
    </xf>
    <xf numFmtId="37" fontId="0" fillId="0" borderId="27" xfId="0" applyNumberFormat="1" applyFont="1" applyBorder="1" applyAlignment="1" applyProtection="1">
      <alignment horizontal="right" vertical="center"/>
    </xf>
    <xf numFmtId="37" fontId="0" fillId="0" borderId="26" xfId="0" applyNumberFormat="1" applyFont="1" applyBorder="1" applyAlignment="1" applyProtection="1">
      <alignment horizontal="right" vertical="center"/>
    </xf>
    <xf numFmtId="37" fontId="7" fillId="0" borderId="25" xfId="0" applyNumberFormat="1" applyFont="1" applyBorder="1" applyAlignment="1" applyProtection="1">
      <alignment horizontal="right" vertical="center"/>
    </xf>
    <xf numFmtId="39" fontId="7" fillId="0" borderId="25" xfId="0" applyNumberFormat="1" applyFont="1" applyBorder="1" applyAlignment="1" applyProtection="1">
      <alignment horizontal="right" vertical="center"/>
    </xf>
    <xf numFmtId="37" fontId="0" fillId="0" borderId="28" xfId="0" applyNumberFormat="1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164" fontId="2" fillId="0" borderId="29" xfId="0" applyNumberFormat="1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12" xfId="0" applyNumberFormat="1" applyFont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37" fontId="0" fillId="0" borderId="16" xfId="0" applyNumberFormat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right" vertical="center"/>
    </xf>
    <xf numFmtId="0" fontId="10" fillId="0" borderId="13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37" fontId="0" fillId="0" borderId="12" xfId="0" applyNumberFormat="1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/>
    </xf>
    <xf numFmtId="39" fontId="7" fillId="0" borderId="17" xfId="0" applyNumberFormat="1" applyFont="1" applyBorder="1" applyAlignment="1" applyProtection="1">
      <alignment horizontal="right" vertical="center"/>
    </xf>
    <xf numFmtId="39" fontId="0" fillId="0" borderId="17" xfId="0" applyNumberFormat="1" applyFont="1" applyBorder="1" applyAlignment="1" applyProtection="1">
      <alignment horizontal="right" vertical="center"/>
    </xf>
    <xf numFmtId="37" fontId="0" fillId="0" borderId="19" xfId="0" applyNumberFormat="1" applyFont="1" applyBorder="1" applyAlignment="1" applyProtection="1">
      <alignment horizontal="right" vertical="center"/>
    </xf>
    <xf numFmtId="164" fontId="2" fillId="0" borderId="35" xfId="0" applyNumberFormat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39" fontId="7" fillId="0" borderId="36" xfId="0" applyNumberFormat="1" applyFont="1" applyBorder="1" applyAlignment="1" applyProtection="1">
      <alignment horizontal="right" vertical="center"/>
    </xf>
    <xf numFmtId="39" fontId="7" fillId="0" borderId="18" xfId="0" applyNumberFormat="1" applyFont="1" applyBorder="1" applyAlignment="1" applyProtection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7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165" fontId="12" fillId="0" borderId="19" xfId="0" applyNumberFormat="1" applyFont="1" applyBorder="1" applyAlignment="1" applyProtection="1">
      <alignment horizontal="right" vertical="center"/>
    </xf>
    <xf numFmtId="0" fontId="2" fillId="0" borderId="40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37" fontId="3" fillId="0" borderId="12" xfId="0" applyNumberFormat="1" applyFont="1" applyBorder="1" applyAlignment="1" applyProtection="1">
      <alignment horizontal="right" vertical="center"/>
    </xf>
    <xf numFmtId="39" fontId="3" fillId="0" borderId="16" xfId="0" applyNumberFormat="1" applyFont="1" applyBorder="1" applyAlignment="1" applyProtection="1">
      <alignment horizontal="right" vertical="center"/>
    </xf>
    <xf numFmtId="39" fontId="7" fillId="0" borderId="33" xfId="0" applyNumberFormat="1" applyFont="1" applyBorder="1" applyAlignment="1" applyProtection="1">
      <alignment horizontal="right" vertical="center"/>
    </xf>
    <xf numFmtId="165" fontId="12" fillId="0" borderId="41" xfId="0" applyNumberFormat="1" applyFont="1" applyBorder="1" applyAlignment="1" applyProtection="1">
      <alignment horizontal="right" vertical="center"/>
    </xf>
    <xf numFmtId="0" fontId="6" fillId="0" borderId="42" xfId="0" applyFont="1" applyBorder="1" applyAlignment="1" applyProtection="1">
      <alignment horizontal="left" vertical="top"/>
    </xf>
    <xf numFmtId="0" fontId="2" fillId="0" borderId="30" xfId="0" applyFont="1" applyBorder="1" applyAlignment="1" applyProtection="1">
      <alignment horizontal="left" vertical="center"/>
    </xf>
    <xf numFmtId="165" fontId="12" fillId="0" borderId="32" xfId="0" applyNumberFormat="1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left" vertical="center"/>
    </xf>
    <xf numFmtId="39" fontId="13" fillId="0" borderId="43" xfId="0" applyNumberFormat="1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/>
    </xf>
    <xf numFmtId="0" fontId="2" fillId="0" borderId="45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/>
    </xf>
    <xf numFmtId="0" fontId="2" fillId="0" borderId="28" xfId="0" applyFont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6" xfId="0" applyFont="1" applyFill="1" applyBorder="1" applyAlignment="1" applyProtection="1">
      <alignment horizontal="center" vertical="center" wrapText="1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164" fontId="3" fillId="3" borderId="35" xfId="0" applyNumberFormat="1" applyFont="1" applyFill="1" applyBorder="1" applyAlignment="1" applyProtection="1">
      <alignment horizontal="center" vertical="center"/>
    </xf>
    <xf numFmtId="164" fontId="3" fillId="3" borderId="49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6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6" fontId="17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166" fontId="19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47" xfId="0" applyFont="1" applyFill="1" applyBorder="1" applyAlignment="1" applyProtection="1">
      <alignment horizontal="center" vertical="center" wrapText="1"/>
    </xf>
    <xf numFmtId="164" fontId="2" fillId="3" borderId="49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166" fontId="16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37" fontId="2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37" fontId="23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37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37" fontId="25" fillId="0" borderId="0" xfId="0" applyNumberFormat="1" applyFont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166" fontId="17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166" fontId="2" fillId="0" borderId="0" xfId="0" applyNumberFormat="1" applyFont="1" applyFill="1" applyAlignment="1" applyProtection="1">
      <alignment horizontal="right" vertical="center"/>
    </xf>
    <xf numFmtId="167" fontId="2" fillId="0" borderId="0" xfId="0" applyNumberFormat="1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/>
    </xf>
    <xf numFmtId="166" fontId="20" fillId="0" borderId="0" xfId="0" applyNumberFormat="1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left" vertical="center" wrapText="1"/>
    </xf>
    <xf numFmtId="166" fontId="23" fillId="0" borderId="0" xfId="0" applyNumberFormat="1" applyFont="1" applyFill="1" applyAlignment="1" applyProtection="1">
      <alignment horizontal="right" vertical="center"/>
    </xf>
    <xf numFmtId="167" fontId="23" fillId="0" borderId="0" xfId="0" applyNumberFormat="1" applyFont="1" applyFill="1" applyAlignment="1" applyProtection="1">
      <alignment horizontal="right"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 vertical="center"/>
    </xf>
    <xf numFmtId="166" fontId="25" fillId="0" borderId="0" xfId="0" applyNumberFormat="1" applyFont="1" applyFill="1" applyAlignment="1" applyProtection="1">
      <alignment horizontal="right" vertical="center"/>
    </xf>
    <xf numFmtId="167" fontId="25" fillId="0" borderId="0" xfId="0" applyNumberFormat="1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166" fontId="16" fillId="0" borderId="0" xfId="0" applyNumberFormat="1" applyFont="1" applyFill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 vertical="center"/>
    </xf>
    <xf numFmtId="167" fontId="2" fillId="0" borderId="0" xfId="0" applyNumberFormat="1" applyFont="1" applyAlignment="1" applyProtection="1">
      <alignment horizontal="right" vertical="center"/>
    </xf>
    <xf numFmtId="166" fontId="23" fillId="0" borderId="0" xfId="0" applyNumberFormat="1" applyFont="1" applyAlignment="1" applyProtection="1">
      <alignment horizontal="right" vertical="center"/>
    </xf>
    <xf numFmtId="167" fontId="23" fillId="0" borderId="0" xfId="0" applyNumberFormat="1" applyFont="1" applyAlignment="1" applyProtection="1">
      <alignment horizontal="right" vertical="center"/>
    </xf>
    <xf numFmtId="0" fontId="25" fillId="0" borderId="0" xfId="0" applyFont="1" applyAlignment="1" applyProtection="1">
      <alignment horizontal="center" vertical="center"/>
    </xf>
    <xf numFmtId="166" fontId="25" fillId="0" borderId="0" xfId="0" applyNumberFormat="1" applyFont="1" applyAlignment="1" applyProtection="1">
      <alignment horizontal="right" vertical="center"/>
    </xf>
    <xf numFmtId="167" fontId="25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center" vertical="center"/>
    </xf>
    <xf numFmtId="166" fontId="27" fillId="0" borderId="0" xfId="0" applyNumberFormat="1" applyFont="1" applyAlignment="1" applyProtection="1">
      <alignment horizontal="right" vertical="center"/>
    </xf>
    <xf numFmtId="167" fontId="27" fillId="0" borderId="0" xfId="0" applyNumberFormat="1" applyFont="1" applyAlignment="1" applyProtection="1">
      <alignment horizontal="right" vertical="center"/>
    </xf>
    <xf numFmtId="37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49" fontId="2" fillId="0" borderId="0" xfId="0" applyNumberFormat="1" applyFont="1" applyFill="1" applyAlignment="1" applyProtection="1">
      <alignment horizontal="left" vertical="center"/>
    </xf>
    <xf numFmtId="49" fontId="23" fillId="0" borderId="0" xfId="0" applyNumberFormat="1" applyFont="1" applyFill="1" applyAlignment="1" applyProtection="1">
      <alignment horizontal="left" vertical="center"/>
    </xf>
    <xf numFmtId="49" fontId="25" fillId="0" borderId="0" xfId="0" applyNumberFormat="1" applyFont="1" applyFill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164" fontId="3" fillId="0" borderId="11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164" fontId="3" fillId="0" borderId="39" xfId="0" applyNumberFormat="1" applyFont="1" applyBorder="1" applyAlignment="1" applyProtection="1">
      <alignment horizontal="right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64" fontId="3" fillId="0" borderId="16" xfId="0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37" fontId="7" fillId="0" borderId="27" xfId="0" applyNumberFormat="1" applyFont="1" applyBorder="1" applyAlignment="1" applyProtection="1">
      <alignment horizontal="right" vertical="center"/>
      <protection locked="0"/>
    </xf>
    <xf numFmtId="37" fontId="0" fillId="0" borderId="25" xfId="0" applyNumberFormat="1" applyFont="1" applyBorder="1" applyAlignment="1" applyProtection="1">
      <alignment horizontal="right" vertical="center"/>
      <protection locked="0"/>
    </xf>
    <xf numFmtId="37" fontId="0" fillId="0" borderId="26" xfId="0" applyNumberFormat="1" applyFont="1" applyBorder="1" applyAlignment="1" applyProtection="1">
      <alignment horizontal="right" vertical="center"/>
      <protection locked="0"/>
    </xf>
    <xf numFmtId="37" fontId="0" fillId="0" borderId="51" xfId="0" applyNumberFormat="1" applyFont="1" applyBorder="1" applyAlignment="1" applyProtection="1">
      <alignment horizontal="right" vertical="center"/>
      <protection locked="0"/>
    </xf>
    <xf numFmtId="39" fontId="0" fillId="0" borderId="12" xfId="0" applyNumberFormat="1" applyFont="1" applyBorder="1" applyAlignment="1" applyProtection="1">
      <alignment horizontal="right" vertical="center"/>
      <protection locked="0"/>
    </xf>
    <xf numFmtId="39" fontId="7" fillId="0" borderId="1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68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68" fontId="23" fillId="0" borderId="0" xfId="0" applyNumberFormat="1" applyFont="1" applyFill="1" applyAlignment="1" applyProtection="1">
      <alignment horizontal="right" vertical="center"/>
      <protection locked="0"/>
    </xf>
    <xf numFmtId="168" fontId="2" fillId="0" borderId="0" xfId="0" applyNumberFormat="1" applyFont="1" applyAlignment="1" applyProtection="1">
      <alignment horizontal="right" vertical="center"/>
      <protection locked="0"/>
    </xf>
    <xf numFmtId="168" fontId="23" fillId="0" borderId="0" xfId="0" applyNumberFormat="1" applyFont="1" applyAlignment="1" applyProtection="1">
      <alignment horizontal="right" vertical="center"/>
      <protection locked="0"/>
    </xf>
    <xf numFmtId="168" fontId="25" fillId="0" borderId="0" xfId="0" applyNumberFormat="1" applyFont="1" applyFill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horizontal="left" vertical="center"/>
      <protection locked="0"/>
    </xf>
    <xf numFmtId="168" fontId="27" fillId="0" borderId="0" xfId="0" applyNumberFormat="1" applyFont="1" applyAlignment="1" applyProtection="1">
      <alignment horizontal="right" vertical="center"/>
      <protection locked="0"/>
    </xf>
    <xf numFmtId="168" fontId="25" fillId="0" borderId="0" xfId="0" applyNumberFormat="1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center"/>
      <protection locked="0"/>
    </xf>
    <xf numFmtId="166" fontId="2" fillId="0" borderId="0" xfId="0" applyNumberFormat="1" applyFont="1" applyFill="1" applyAlignment="1" applyProtection="1">
      <alignment horizontal="right" vertical="center"/>
      <protection locked="0"/>
    </xf>
    <xf numFmtId="49" fontId="25" fillId="0" borderId="0" xfId="0" applyNumberFormat="1" applyFont="1" applyFill="1" applyAlignment="1" applyProtection="1">
      <alignment horizontal="left" vertical="top"/>
    </xf>
    <xf numFmtId="168" fontId="25" fillId="0" borderId="0" xfId="0" applyNumberFormat="1" applyFont="1" applyAlignment="1" applyProtection="1">
      <alignment horizontal="right" vertical="center"/>
    </xf>
    <xf numFmtId="168" fontId="2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horizontal="left" vertical="top"/>
    </xf>
    <xf numFmtId="0" fontId="25" fillId="4" borderId="0" xfId="0" applyFont="1" applyFill="1" applyAlignment="1" applyProtection="1">
      <alignment horizontal="left" vertical="center"/>
    </xf>
    <xf numFmtId="166" fontId="23" fillId="0" borderId="0" xfId="0" applyNumberFormat="1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 wrapText="1"/>
    </xf>
    <xf numFmtId="166" fontId="21" fillId="0" borderId="0" xfId="0" applyNumberFormat="1" applyFont="1" applyFill="1" applyAlignment="1" applyProtection="1">
      <alignment horizontal="right" vertical="center"/>
    </xf>
    <xf numFmtId="166" fontId="23" fillId="0" borderId="0" xfId="0" applyNumberFormat="1" applyFont="1" applyFill="1" applyAlignment="1" applyProtection="1">
      <alignment horizontal="right" vertical="center"/>
      <protection locked="0"/>
    </xf>
    <xf numFmtId="169" fontId="31" fillId="0" borderId="0" xfId="0" applyNumberFormat="1" applyFont="1" applyFill="1" applyAlignment="1" applyProtection="1">
      <alignment horizontal="left" vertical="center" wrapText="1"/>
    </xf>
    <xf numFmtId="166" fontId="25" fillId="0" borderId="0" xfId="0" applyNumberFormat="1" applyFont="1" applyFill="1" applyAlignment="1" applyProtection="1">
      <alignment horizontal="right" vertical="center"/>
      <protection locked="0"/>
    </xf>
    <xf numFmtId="166" fontId="24" fillId="0" borderId="0" xfId="0" applyNumberFormat="1" applyFont="1" applyFill="1" applyAlignment="1" applyProtection="1">
      <alignment horizontal="right" vertical="center"/>
    </xf>
    <xf numFmtId="166" fontId="26" fillId="0" borderId="0" xfId="0" applyNumberFormat="1" applyFont="1" applyFill="1" applyAlignment="1" applyProtection="1">
      <alignment horizontal="right" vertical="center"/>
    </xf>
    <xf numFmtId="0" fontId="32" fillId="0" borderId="0" xfId="0" applyFont="1" applyFill="1" applyAlignment="1" applyProtection="1">
      <alignment horizontal="left" vertical="center"/>
    </xf>
    <xf numFmtId="0" fontId="32" fillId="0" borderId="0" xfId="0" applyFont="1" applyFill="1" applyAlignment="1">
      <alignment horizontal="left" vertical="center"/>
      <protection locked="0"/>
    </xf>
    <xf numFmtId="0" fontId="2" fillId="0" borderId="0" xfId="0" applyFont="1" applyFill="1" applyAlignment="1">
      <alignment horizontal="left" vertical="center"/>
      <protection locked="0"/>
    </xf>
    <xf numFmtId="166" fontId="27" fillId="0" borderId="0" xfId="0" applyNumberFormat="1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center" vertical="center"/>
    </xf>
    <xf numFmtId="49" fontId="27" fillId="0" borderId="0" xfId="0" applyNumberFormat="1" applyFont="1" applyFill="1" applyAlignment="1" applyProtection="1">
      <alignment horizontal="left" vertical="center"/>
    </xf>
    <xf numFmtId="166" fontId="27" fillId="0" borderId="0" xfId="0" applyNumberFormat="1" applyFont="1" applyFill="1" applyAlignment="1" applyProtection="1">
      <alignment horizontal="right" vertical="center"/>
      <protection locked="0"/>
    </xf>
    <xf numFmtId="167" fontId="27" fillId="0" borderId="0" xfId="0" applyNumberFormat="1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top" wrapText="1"/>
    </xf>
    <xf numFmtId="0" fontId="29" fillId="0" borderId="0" xfId="0" applyFont="1" applyFill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164" fontId="3" fillId="0" borderId="14" xfId="0" applyNumberFormat="1" applyFont="1" applyBorder="1" applyAlignment="1" applyProtection="1">
      <alignment horizontal="left" vertical="center"/>
      <protection locked="0"/>
    </xf>
    <xf numFmtId="164" fontId="3" fillId="0" borderId="15" xfId="0" applyNumberFormat="1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showGridLines="0" topLeftCell="A2" workbookViewId="0">
      <selection activeCell="G35" sqref="G35"/>
    </sheetView>
  </sheetViews>
  <sheetFormatPr defaultColWidth="9.1796875" defaultRowHeight="12.75" customHeight="1" x14ac:dyDescent="0.25"/>
  <cols>
    <col min="1" max="1" width="2.453125" style="2" customWidth="1"/>
    <col min="2" max="2" width="1.81640625" style="2" customWidth="1"/>
    <col min="3" max="3" width="2.81640625" style="2" customWidth="1"/>
    <col min="4" max="4" width="6.7265625" style="2" customWidth="1"/>
    <col min="5" max="5" width="13.54296875" style="2" customWidth="1"/>
    <col min="6" max="6" width="0.54296875" style="2" customWidth="1"/>
    <col min="7" max="7" width="2.54296875" style="2" customWidth="1"/>
    <col min="8" max="8" width="2.7265625" style="2" customWidth="1"/>
    <col min="9" max="9" width="10.453125" style="2" customWidth="1"/>
    <col min="10" max="10" width="13.453125" style="2" customWidth="1"/>
    <col min="11" max="11" width="0.7265625" style="2" customWidth="1"/>
    <col min="12" max="12" width="2.453125" style="2" customWidth="1"/>
    <col min="13" max="13" width="2.81640625" style="2" customWidth="1"/>
    <col min="14" max="14" width="2" style="2" customWidth="1"/>
    <col min="15" max="15" width="12.453125" style="2" customWidth="1"/>
    <col min="16" max="16" width="3" style="2" customWidth="1"/>
    <col min="17" max="17" width="2" style="2" customWidth="1"/>
    <col min="18" max="18" width="13.54296875" style="2" customWidth="1"/>
    <col min="19" max="19" width="0.54296875" style="2" customWidth="1"/>
    <col min="20" max="16384" width="9.1796875" style="2"/>
  </cols>
  <sheetData>
    <row r="1" spans="1:19" ht="12" hidden="1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3.25" customHeight="1" x14ac:dyDescent="0.5">
      <c r="A2" s="3"/>
      <c r="B2" s="4"/>
      <c r="C2" s="4"/>
      <c r="D2" s="4"/>
      <c r="E2" s="4"/>
      <c r="F2" s="4"/>
      <c r="G2" s="6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ht="12" hidden="1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24" customHeight="1" x14ac:dyDescent="0.25">
      <c r="A5" s="13"/>
      <c r="B5" s="14" t="s">
        <v>1</v>
      </c>
      <c r="C5" s="14"/>
      <c r="D5" s="14"/>
      <c r="E5" s="266" t="s">
        <v>495</v>
      </c>
      <c r="F5" s="267"/>
      <c r="G5" s="267"/>
      <c r="H5" s="267"/>
      <c r="I5" s="267"/>
      <c r="J5" s="268"/>
      <c r="K5" s="14"/>
      <c r="L5" s="14"/>
      <c r="M5" s="14"/>
      <c r="N5" s="14"/>
      <c r="O5" s="14" t="s">
        <v>2</v>
      </c>
      <c r="P5" s="199" t="s">
        <v>3</v>
      </c>
      <c r="Q5" s="200"/>
      <c r="R5" s="201"/>
      <c r="S5" s="16"/>
    </row>
    <row r="6" spans="1:19" ht="17.25" hidden="1" customHeight="1" x14ac:dyDescent="0.25">
      <c r="A6" s="13"/>
      <c r="B6" s="14" t="s">
        <v>4</v>
      </c>
      <c r="C6" s="14"/>
      <c r="D6" s="14"/>
      <c r="E6" s="196" t="s">
        <v>5</v>
      </c>
      <c r="F6" s="197"/>
      <c r="G6" s="197"/>
      <c r="H6" s="197"/>
      <c r="I6" s="197"/>
      <c r="J6" s="198"/>
      <c r="K6" s="14"/>
      <c r="L6" s="14"/>
      <c r="M6" s="14"/>
      <c r="N6" s="14"/>
      <c r="O6" s="14"/>
      <c r="P6" s="202"/>
      <c r="Q6" s="203"/>
      <c r="R6" s="198"/>
      <c r="S6" s="16"/>
    </row>
    <row r="7" spans="1:19" ht="24" customHeight="1" x14ac:dyDescent="0.25">
      <c r="A7" s="13"/>
      <c r="B7" s="14" t="s">
        <v>6</v>
      </c>
      <c r="C7" s="14"/>
      <c r="D7" s="14"/>
      <c r="E7" s="269" t="s">
        <v>7</v>
      </c>
      <c r="F7" s="270"/>
      <c r="G7" s="270"/>
      <c r="H7" s="270"/>
      <c r="I7" s="270"/>
      <c r="J7" s="271"/>
      <c r="K7" s="14"/>
      <c r="L7" s="14"/>
      <c r="M7" s="14"/>
      <c r="N7" s="14"/>
      <c r="O7" s="14" t="s">
        <v>8</v>
      </c>
      <c r="P7" s="204"/>
      <c r="Q7" s="203"/>
      <c r="R7" s="198"/>
      <c r="S7" s="16"/>
    </row>
    <row r="8" spans="1:19" ht="17.25" hidden="1" customHeight="1" x14ac:dyDescent="0.25">
      <c r="A8" s="13"/>
      <c r="B8" s="14" t="s">
        <v>9</v>
      </c>
      <c r="C8" s="14"/>
      <c r="D8" s="14"/>
      <c r="E8" s="196" t="s">
        <v>10</v>
      </c>
      <c r="F8" s="197"/>
      <c r="G8" s="197"/>
      <c r="H8" s="197"/>
      <c r="I8" s="197"/>
      <c r="J8" s="198"/>
      <c r="K8" s="14"/>
      <c r="L8" s="14"/>
      <c r="M8" s="14"/>
      <c r="N8" s="14"/>
      <c r="O8" s="14"/>
      <c r="P8" s="202"/>
      <c r="Q8" s="203"/>
      <c r="R8" s="198"/>
      <c r="S8" s="16"/>
    </row>
    <row r="9" spans="1:19" ht="24" customHeight="1" x14ac:dyDescent="0.25">
      <c r="A9" s="13"/>
      <c r="B9" s="14" t="s">
        <v>11</v>
      </c>
      <c r="C9" s="14"/>
      <c r="D9" s="14"/>
      <c r="E9" s="272" t="s">
        <v>3</v>
      </c>
      <c r="F9" s="273"/>
      <c r="G9" s="273"/>
      <c r="H9" s="273"/>
      <c r="I9" s="273"/>
      <c r="J9" s="274"/>
      <c r="K9" s="14"/>
      <c r="L9" s="14"/>
      <c r="M9" s="14"/>
      <c r="N9" s="14"/>
      <c r="O9" s="14" t="s">
        <v>12</v>
      </c>
      <c r="P9" s="275"/>
      <c r="Q9" s="276"/>
      <c r="R9" s="277"/>
      <c r="S9" s="16"/>
    </row>
    <row r="10" spans="1:19" ht="17.25" hidden="1" customHeight="1" x14ac:dyDescent="0.25">
      <c r="A10" s="13"/>
      <c r="B10" s="14" t="s">
        <v>13</v>
      </c>
      <c r="C10" s="14"/>
      <c r="D10" s="14"/>
      <c r="E10" s="19" t="s">
        <v>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8"/>
      <c r="Q10" s="18"/>
      <c r="R10" s="14"/>
      <c r="S10" s="16"/>
    </row>
    <row r="11" spans="1:19" ht="17.25" hidden="1" customHeight="1" x14ac:dyDescent="0.25">
      <c r="A11" s="13"/>
      <c r="B11" s="14" t="s">
        <v>14</v>
      </c>
      <c r="C11" s="14"/>
      <c r="D11" s="14"/>
      <c r="E11" s="19" t="s">
        <v>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8"/>
      <c r="Q11" s="18"/>
      <c r="R11" s="14"/>
      <c r="S11" s="16"/>
    </row>
    <row r="12" spans="1:19" ht="17.25" hidden="1" customHeight="1" x14ac:dyDescent="0.25">
      <c r="A12" s="13"/>
      <c r="B12" s="14" t="s">
        <v>15</v>
      </c>
      <c r="C12" s="14"/>
      <c r="D12" s="14"/>
      <c r="E12" s="19" t="s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8"/>
      <c r="Q12" s="18"/>
      <c r="R12" s="14"/>
      <c r="S12" s="16"/>
    </row>
    <row r="13" spans="1:19" ht="17.25" hidden="1" customHeight="1" x14ac:dyDescent="0.25">
      <c r="A13" s="13"/>
      <c r="B13" s="14"/>
      <c r="C13" s="14"/>
      <c r="D13" s="14"/>
      <c r="E13" s="19" t="s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8"/>
      <c r="Q13" s="18"/>
      <c r="R13" s="14"/>
      <c r="S13" s="16"/>
    </row>
    <row r="14" spans="1:19" ht="17.25" hidden="1" customHeight="1" x14ac:dyDescent="0.25">
      <c r="A14" s="13"/>
      <c r="B14" s="14"/>
      <c r="C14" s="14"/>
      <c r="D14" s="14"/>
      <c r="E14" s="19" t="s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8"/>
      <c r="Q14" s="18"/>
      <c r="R14" s="14"/>
      <c r="S14" s="16"/>
    </row>
    <row r="15" spans="1:19" ht="17.25" hidden="1" customHeight="1" x14ac:dyDescent="0.25">
      <c r="A15" s="13"/>
      <c r="B15" s="14"/>
      <c r="C15" s="14"/>
      <c r="D15" s="14"/>
      <c r="E15" s="19" t="s">
        <v>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8"/>
      <c r="Q15" s="18"/>
      <c r="R15" s="14"/>
      <c r="S15" s="16"/>
    </row>
    <row r="16" spans="1:19" ht="17.25" hidden="1" customHeight="1" x14ac:dyDescent="0.25">
      <c r="A16" s="13"/>
      <c r="B16" s="14"/>
      <c r="C16" s="14"/>
      <c r="D16" s="14"/>
      <c r="E16" s="19" t="s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8"/>
      <c r="Q16" s="18"/>
      <c r="R16" s="14"/>
      <c r="S16" s="16"/>
    </row>
    <row r="17" spans="1:19" ht="17.25" hidden="1" customHeight="1" x14ac:dyDescent="0.25">
      <c r="A17" s="13"/>
      <c r="B17" s="14"/>
      <c r="C17" s="14"/>
      <c r="D17" s="14"/>
      <c r="E17" s="19" t="s">
        <v>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8"/>
      <c r="Q17" s="18"/>
      <c r="R17" s="14"/>
      <c r="S17" s="16"/>
    </row>
    <row r="18" spans="1:19" ht="17.25" hidden="1" customHeight="1" x14ac:dyDescent="0.25">
      <c r="A18" s="13"/>
      <c r="B18" s="14"/>
      <c r="C18" s="14"/>
      <c r="D18" s="14"/>
      <c r="E18" s="19" t="s">
        <v>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/>
      <c r="Q18" s="18"/>
      <c r="R18" s="14"/>
      <c r="S18" s="16"/>
    </row>
    <row r="19" spans="1:19" ht="17.25" hidden="1" customHeight="1" x14ac:dyDescent="0.25">
      <c r="A19" s="13"/>
      <c r="B19" s="14"/>
      <c r="C19" s="14"/>
      <c r="D19" s="14"/>
      <c r="E19" s="19" t="s">
        <v>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18"/>
      <c r="R19" s="14"/>
      <c r="S19" s="16"/>
    </row>
    <row r="20" spans="1:19" ht="17.25" hidden="1" customHeight="1" x14ac:dyDescent="0.25">
      <c r="A20" s="13"/>
      <c r="B20" s="14"/>
      <c r="C20" s="14"/>
      <c r="D20" s="14"/>
      <c r="E20" s="19" t="s">
        <v>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8"/>
      <c r="Q20" s="18"/>
      <c r="R20" s="14"/>
      <c r="S20" s="16"/>
    </row>
    <row r="21" spans="1:19" ht="17.25" hidden="1" customHeight="1" x14ac:dyDescent="0.25">
      <c r="A21" s="13"/>
      <c r="B21" s="14"/>
      <c r="C21" s="14"/>
      <c r="D21" s="14"/>
      <c r="E21" s="19" t="s">
        <v>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8"/>
      <c r="Q21" s="18"/>
      <c r="R21" s="14"/>
      <c r="S21" s="16"/>
    </row>
    <row r="22" spans="1:19" ht="17.25" hidden="1" customHeight="1" x14ac:dyDescent="0.25">
      <c r="A22" s="13"/>
      <c r="B22" s="14"/>
      <c r="C22" s="14"/>
      <c r="D22" s="14"/>
      <c r="E22" s="19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8"/>
      <c r="Q22" s="18"/>
      <c r="R22" s="14"/>
      <c r="S22" s="16"/>
    </row>
    <row r="23" spans="1:19" ht="17.25" hidden="1" customHeight="1" x14ac:dyDescent="0.25">
      <c r="A23" s="13"/>
      <c r="B23" s="14"/>
      <c r="C23" s="14"/>
      <c r="D23" s="14"/>
      <c r="E23" s="19" t="s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  <c r="R23" s="14"/>
      <c r="S23" s="16"/>
    </row>
    <row r="24" spans="1:19" ht="17.25" hidden="1" customHeight="1" x14ac:dyDescent="0.25">
      <c r="A24" s="13"/>
      <c r="B24" s="14"/>
      <c r="C24" s="14"/>
      <c r="D24" s="14"/>
      <c r="E24" s="20" t="s">
        <v>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8"/>
      <c r="Q24" s="18"/>
      <c r="R24" s="14"/>
      <c r="S24" s="16"/>
    </row>
    <row r="25" spans="1:19" ht="17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16</v>
      </c>
      <c r="P25" s="14" t="s">
        <v>17</v>
      </c>
      <c r="Q25" s="14"/>
      <c r="R25" s="14"/>
      <c r="S25" s="16"/>
    </row>
    <row r="26" spans="1:19" ht="17.25" customHeight="1" x14ac:dyDescent="0.25">
      <c r="A26" s="13"/>
      <c r="B26" s="14" t="s">
        <v>18</v>
      </c>
      <c r="C26" s="14"/>
      <c r="D26" s="14"/>
      <c r="E26" s="199"/>
      <c r="F26" s="213"/>
      <c r="G26" s="213"/>
      <c r="H26" s="213"/>
      <c r="I26" s="213"/>
      <c r="J26" s="201"/>
      <c r="K26" s="14"/>
      <c r="L26" s="14"/>
      <c r="M26" s="14"/>
      <c r="N26" s="14"/>
      <c r="O26" s="205"/>
      <c r="P26" s="206"/>
      <c r="Q26" s="207"/>
      <c r="R26" s="208"/>
      <c r="S26" s="16"/>
    </row>
    <row r="27" spans="1:19" ht="17.25" customHeight="1" x14ac:dyDescent="0.25">
      <c r="A27" s="13"/>
      <c r="B27" s="14" t="s">
        <v>20</v>
      </c>
      <c r="C27" s="14"/>
      <c r="D27" s="14"/>
      <c r="E27" s="204" t="s">
        <v>19</v>
      </c>
      <c r="F27" s="197"/>
      <c r="G27" s="197"/>
      <c r="H27" s="197"/>
      <c r="I27" s="197"/>
      <c r="J27" s="198"/>
      <c r="K27" s="14"/>
      <c r="L27" s="14"/>
      <c r="M27" s="14"/>
      <c r="N27" s="14"/>
      <c r="O27" s="205"/>
      <c r="P27" s="206"/>
      <c r="Q27" s="207"/>
      <c r="R27" s="208"/>
      <c r="S27" s="16"/>
    </row>
    <row r="28" spans="1:19" ht="17.25" customHeight="1" x14ac:dyDescent="0.25">
      <c r="A28" s="13"/>
      <c r="B28" s="14" t="s">
        <v>21</v>
      </c>
      <c r="C28" s="14"/>
      <c r="D28" s="14"/>
      <c r="E28" s="204"/>
      <c r="F28" s="197"/>
      <c r="G28" s="197"/>
      <c r="H28" s="197"/>
      <c r="I28" s="197"/>
      <c r="J28" s="198"/>
      <c r="K28" s="14"/>
      <c r="L28" s="14"/>
      <c r="M28" s="14"/>
      <c r="N28" s="14"/>
      <c r="O28" s="205"/>
      <c r="P28" s="206"/>
      <c r="Q28" s="207"/>
      <c r="R28" s="208"/>
      <c r="S28" s="16"/>
    </row>
    <row r="29" spans="1:19" ht="17.25" customHeight="1" x14ac:dyDescent="0.25">
      <c r="A29" s="13"/>
      <c r="B29" s="14"/>
      <c r="C29" s="14"/>
      <c r="D29" s="14"/>
      <c r="E29" s="212"/>
      <c r="F29" s="214"/>
      <c r="G29" s="214"/>
      <c r="H29" s="214"/>
      <c r="I29" s="214"/>
      <c r="J29" s="215"/>
      <c r="K29" s="14"/>
      <c r="L29" s="14"/>
      <c r="M29" s="14"/>
      <c r="N29" s="14"/>
      <c r="O29" s="18"/>
      <c r="P29" s="18"/>
      <c r="Q29" s="18"/>
      <c r="R29" s="14"/>
      <c r="S29" s="16"/>
    </row>
    <row r="30" spans="1:19" ht="17.25" customHeight="1" x14ac:dyDescent="0.25">
      <c r="A30" s="13"/>
      <c r="B30" s="14"/>
      <c r="C30" s="14"/>
      <c r="D30" s="14"/>
      <c r="E30" s="26" t="s">
        <v>22</v>
      </c>
      <c r="F30" s="14"/>
      <c r="G30" s="14" t="s">
        <v>23</v>
      </c>
      <c r="H30" s="14"/>
      <c r="I30" s="14"/>
      <c r="J30" s="14"/>
      <c r="K30" s="14"/>
      <c r="L30" s="14"/>
      <c r="M30" s="14"/>
      <c r="N30" s="14"/>
      <c r="O30" s="26" t="s">
        <v>24</v>
      </c>
      <c r="P30" s="18"/>
      <c r="Q30" s="18"/>
      <c r="R30" s="27"/>
      <c r="S30" s="16"/>
    </row>
    <row r="31" spans="1:19" ht="17.25" customHeight="1" x14ac:dyDescent="0.25">
      <c r="A31" s="13"/>
      <c r="B31" s="14"/>
      <c r="C31" s="14"/>
      <c r="D31" s="14"/>
      <c r="E31" s="205"/>
      <c r="F31" s="14"/>
      <c r="G31" s="206"/>
      <c r="H31" s="210"/>
      <c r="I31" s="211"/>
      <c r="J31" s="14"/>
      <c r="K31" s="14"/>
      <c r="L31" s="14"/>
      <c r="M31" s="14"/>
      <c r="N31" s="14"/>
      <c r="O31" s="209"/>
      <c r="P31" s="18"/>
      <c r="Q31" s="18"/>
      <c r="R31" s="29"/>
      <c r="S31" s="16"/>
    </row>
    <row r="32" spans="1:19" ht="8.25" customHeight="1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</row>
    <row r="33" spans="1:19" ht="20.25" customHeight="1" x14ac:dyDescent="0.25">
      <c r="A33" s="33"/>
      <c r="B33" s="34"/>
      <c r="C33" s="34"/>
      <c r="D33" s="34"/>
      <c r="E33" s="35" t="s">
        <v>25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ht="20.25" customHeight="1" x14ac:dyDescent="0.25">
      <c r="A34" s="37" t="s">
        <v>26</v>
      </c>
      <c r="B34" s="38"/>
      <c r="C34" s="38"/>
      <c r="D34" s="39"/>
      <c r="E34" s="40" t="s">
        <v>27</v>
      </c>
      <c r="F34" s="39"/>
      <c r="G34" s="40" t="s">
        <v>28</v>
      </c>
      <c r="H34" s="38"/>
      <c r="I34" s="39"/>
      <c r="J34" s="40" t="s">
        <v>29</v>
      </c>
      <c r="K34" s="38"/>
      <c r="L34" s="40" t="s">
        <v>30</v>
      </c>
      <c r="M34" s="38"/>
      <c r="N34" s="38"/>
      <c r="O34" s="39"/>
      <c r="P34" s="40" t="s">
        <v>31</v>
      </c>
      <c r="Q34" s="38"/>
      <c r="R34" s="38"/>
      <c r="S34" s="41"/>
    </row>
    <row r="35" spans="1:19" ht="20.25" customHeight="1" x14ac:dyDescent="0.25">
      <c r="A35" s="219"/>
      <c r="B35" s="217"/>
      <c r="C35" s="217"/>
      <c r="D35" s="216">
        <v>0</v>
      </c>
      <c r="E35" s="43">
        <f>IF(D35=0,0,R47/D35)</f>
        <v>0</v>
      </c>
      <c r="F35" s="44"/>
      <c r="G35" s="218"/>
      <c r="H35" s="217"/>
      <c r="I35" s="216">
        <v>0</v>
      </c>
      <c r="J35" s="43">
        <f>IF(I35=0,0,R47/I35)</f>
        <v>0</v>
      </c>
      <c r="K35" s="46"/>
      <c r="L35" s="218"/>
      <c r="M35" s="217"/>
      <c r="N35" s="217"/>
      <c r="O35" s="216">
        <v>0</v>
      </c>
      <c r="P35" s="45"/>
      <c r="Q35" s="42"/>
      <c r="R35" s="47">
        <f>IF(O35=0,0,R47/O35)</f>
        <v>0</v>
      </c>
      <c r="S35" s="48"/>
    </row>
    <row r="36" spans="1:19" ht="20.25" customHeight="1" x14ac:dyDescent="0.25">
      <c r="A36" s="33"/>
      <c r="B36" s="34"/>
      <c r="C36" s="34"/>
      <c r="D36" s="34"/>
      <c r="E36" s="35" t="s">
        <v>32</v>
      </c>
      <c r="F36" s="34"/>
      <c r="G36" s="34"/>
      <c r="H36" s="34"/>
      <c r="I36" s="34"/>
      <c r="J36" s="49" t="s">
        <v>33</v>
      </c>
      <c r="K36" s="34"/>
      <c r="L36" s="34"/>
      <c r="M36" s="34"/>
      <c r="N36" s="34"/>
      <c r="O36" s="34"/>
      <c r="P36" s="34"/>
      <c r="Q36" s="34"/>
      <c r="R36" s="34"/>
      <c r="S36" s="36"/>
    </row>
    <row r="37" spans="1:19" ht="20.25" customHeight="1" x14ac:dyDescent="0.25">
      <c r="A37" s="50" t="s">
        <v>34</v>
      </c>
      <c r="B37" s="51"/>
      <c r="C37" s="52" t="s">
        <v>35</v>
      </c>
      <c r="D37" s="53"/>
      <c r="E37" s="53"/>
      <c r="F37" s="54"/>
      <c r="G37" s="50" t="s">
        <v>36</v>
      </c>
      <c r="H37" s="55"/>
      <c r="I37" s="52" t="s">
        <v>37</v>
      </c>
      <c r="J37" s="53"/>
      <c r="K37" s="53"/>
      <c r="L37" s="50" t="s">
        <v>38</v>
      </c>
      <c r="M37" s="55"/>
      <c r="N37" s="52" t="s">
        <v>39</v>
      </c>
      <c r="O37" s="53"/>
      <c r="P37" s="53"/>
      <c r="Q37" s="53"/>
      <c r="R37" s="53"/>
      <c r="S37" s="54"/>
    </row>
    <row r="38" spans="1:19" ht="20.25" customHeight="1" x14ac:dyDescent="0.25">
      <c r="A38" s="56">
        <v>1</v>
      </c>
      <c r="B38" s="57" t="s">
        <v>40</v>
      </c>
      <c r="C38" s="15"/>
      <c r="D38" s="58" t="s">
        <v>41</v>
      </c>
      <c r="E38" s="59">
        <f>SUMIF(Rozpocet!O5:O278,8,Rozpocet!I5:I278)</f>
        <v>0</v>
      </c>
      <c r="F38" s="60"/>
      <c r="G38" s="56">
        <v>8</v>
      </c>
      <c r="H38" s="61" t="s">
        <v>42</v>
      </c>
      <c r="I38" s="23"/>
      <c r="J38" s="220">
        <v>0</v>
      </c>
      <c r="K38" s="62"/>
      <c r="L38" s="56">
        <v>13</v>
      </c>
      <c r="M38" s="22" t="s">
        <v>43</v>
      </c>
      <c r="N38" s="28"/>
      <c r="O38" s="28"/>
      <c r="P38" s="63">
        <f>M48</f>
        <v>20</v>
      </c>
      <c r="Q38" s="64" t="s">
        <v>44</v>
      </c>
      <c r="R38" s="221">
        <v>0</v>
      </c>
      <c r="S38" s="60"/>
    </row>
    <row r="39" spans="1:19" ht="20.25" customHeight="1" x14ac:dyDescent="0.25">
      <c r="A39" s="56">
        <v>2</v>
      </c>
      <c r="B39" s="65"/>
      <c r="C39" s="25"/>
      <c r="D39" s="58" t="s">
        <v>45</v>
      </c>
      <c r="E39" s="59">
        <f>SUMIF(Rozpocet!O10:O278,4,Rozpocet!I10:I278)</f>
        <v>0</v>
      </c>
      <c r="F39" s="60"/>
      <c r="G39" s="56">
        <v>9</v>
      </c>
      <c r="H39" s="14" t="s">
        <v>46</v>
      </c>
      <c r="I39" s="58"/>
      <c r="J39" s="220">
        <v>0</v>
      </c>
      <c r="K39" s="62"/>
      <c r="L39" s="56">
        <v>14</v>
      </c>
      <c r="M39" s="22" t="s">
        <v>47</v>
      </c>
      <c r="N39" s="28"/>
      <c r="O39" s="28"/>
      <c r="P39" s="63">
        <f>M48</f>
        <v>20</v>
      </c>
      <c r="Q39" s="64" t="s">
        <v>44</v>
      </c>
      <c r="R39" s="221">
        <v>0</v>
      </c>
      <c r="S39" s="60"/>
    </row>
    <row r="40" spans="1:19" ht="20.25" customHeight="1" x14ac:dyDescent="0.25">
      <c r="A40" s="56">
        <v>3</v>
      </c>
      <c r="B40" s="57" t="s">
        <v>48</v>
      </c>
      <c r="C40" s="15"/>
      <c r="D40" s="58" t="s">
        <v>41</v>
      </c>
      <c r="E40" s="59">
        <f>SUMIF(Rozpocet!O11:O278,32,Rozpocet!I11:I278)</f>
        <v>0</v>
      </c>
      <c r="F40" s="60"/>
      <c r="G40" s="56">
        <v>10</v>
      </c>
      <c r="H40" s="61" t="s">
        <v>49</v>
      </c>
      <c r="I40" s="23"/>
      <c r="J40" s="220">
        <v>0</v>
      </c>
      <c r="K40" s="62"/>
      <c r="L40" s="56">
        <v>15</v>
      </c>
      <c r="M40" s="22" t="s">
        <v>50</v>
      </c>
      <c r="N40" s="28"/>
      <c r="O40" s="28"/>
      <c r="P40" s="63">
        <f>M48</f>
        <v>20</v>
      </c>
      <c r="Q40" s="64" t="s">
        <v>44</v>
      </c>
      <c r="R40" s="221">
        <v>0</v>
      </c>
      <c r="S40" s="60"/>
    </row>
    <row r="41" spans="1:19" ht="20.25" customHeight="1" x14ac:dyDescent="0.25">
      <c r="A41" s="56">
        <v>4</v>
      </c>
      <c r="B41" s="65"/>
      <c r="C41" s="25"/>
      <c r="D41" s="58" t="s">
        <v>45</v>
      </c>
      <c r="E41" s="59">
        <f>SUMIF(Rozpocet!O12:O278,16,Rozpocet!I12:I278)+SUMIF(Rozpocet!O12:O278,128,Rozpocet!I12:I278)</f>
        <v>0</v>
      </c>
      <c r="F41" s="60"/>
      <c r="G41" s="56">
        <v>11</v>
      </c>
      <c r="H41" s="61"/>
      <c r="I41" s="23"/>
      <c r="J41" s="220">
        <v>0</v>
      </c>
      <c r="K41" s="62"/>
      <c r="L41" s="56">
        <v>16</v>
      </c>
      <c r="M41" s="22" t="s">
        <v>51</v>
      </c>
      <c r="N41" s="28"/>
      <c r="O41" s="28"/>
      <c r="P41" s="63">
        <f>M48</f>
        <v>20</v>
      </c>
      <c r="Q41" s="64" t="s">
        <v>44</v>
      </c>
      <c r="R41" s="221">
        <v>0</v>
      </c>
      <c r="S41" s="60"/>
    </row>
    <row r="42" spans="1:19" ht="20.25" customHeight="1" x14ac:dyDescent="0.25">
      <c r="A42" s="56">
        <v>5</v>
      </c>
      <c r="B42" s="57" t="s">
        <v>52</v>
      </c>
      <c r="C42" s="15"/>
      <c r="D42" s="58" t="s">
        <v>41</v>
      </c>
      <c r="E42" s="59">
        <f>SUMIF(Rozpocet!O13:O278,256,Rozpocet!I13:I278)</f>
        <v>0</v>
      </c>
      <c r="F42" s="60"/>
      <c r="G42" s="66"/>
      <c r="H42" s="28"/>
      <c r="I42" s="23"/>
      <c r="J42" s="67"/>
      <c r="K42" s="62"/>
      <c r="L42" s="56">
        <v>17</v>
      </c>
      <c r="M42" s="22" t="s">
        <v>53</v>
      </c>
      <c r="N42" s="28"/>
      <c r="O42" s="28"/>
      <c r="P42" s="63">
        <f>M48</f>
        <v>20</v>
      </c>
      <c r="Q42" s="64" t="s">
        <v>44</v>
      </c>
      <c r="R42" s="221">
        <v>0</v>
      </c>
      <c r="S42" s="60"/>
    </row>
    <row r="43" spans="1:19" ht="20.25" customHeight="1" x14ac:dyDescent="0.25">
      <c r="A43" s="56">
        <v>6</v>
      </c>
      <c r="B43" s="65"/>
      <c r="C43" s="25"/>
      <c r="D43" s="58" t="s">
        <v>45</v>
      </c>
      <c r="E43" s="59">
        <f>SUMIF(Rozpocet!O14:O278,64,Rozpocet!I14:I278)</f>
        <v>0</v>
      </c>
      <c r="F43" s="60"/>
      <c r="G43" s="66"/>
      <c r="H43" s="28"/>
      <c r="I43" s="23"/>
      <c r="J43" s="67"/>
      <c r="K43" s="62"/>
      <c r="L43" s="56">
        <v>18</v>
      </c>
      <c r="M43" s="61" t="s">
        <v>54</v>
      </c>
      <c r="N43" s="28"/>
      <c r="O43" s="28"/>
      <c r="P43" s="28"/>
      <c r="Q43" s="28"/>
      <c r="R43" s="59">
        <f>SUMIF(Rozpocet!O14:O278,1024,Rozpocet!I14:I278)</f>
        <v>0</v>
      </c>
      <c r="S43" s="60"/>
    </row>
    <row r="44" spans="1:19" ht="20.25" customHeight="1" x14ac:dyDescent="0.25">
      <c r="A44" s="56">
        <v>7</v>
      </c>
      <c r="B44" s="68" t="s">
        <v>55</v>
      </c>
      <c r="C44" s="28"/>
      <c r="D44" s="23"/>
      <c r="E44" s="69">
        <f>SUM(E38:E43)</f>
        <v>0</v>
      </c>
      <c r="F44" s="36"/>
      <c r="G44" s="56">
        <v>12</v>
      </c>
      <c r="H44" s="68" t="s">
        <v>56</v>
      </c>
      <c r="I44" s="23"/>
      <c r="J44" s="70">
        <f>SUM(J38:J41)</f>
        <v>0</v>
      </c>
      <c r="K44" s="71"/>
      <c r="L44" s="56">
        <v>19</v>
      </c>
      <c r="M44" s="68" t="s">
        <v>57</v>
      </c>
      <c r="N44" s="28"/>
      <c r="O44" s="28"/>
      <c r="P44" s="28"/>
      <c r="Q44" s="60"/>
      <c r="R44" s="69">
        <f>SUM(R38:R43)</f>
        <v>0</v>
      </c>
      <c r="S44" s="36"/>
    </row>
    <row r="45" spans="1:19" ht="20.25" customHeight="1" x14ac:dyDescent="0.25">
      <c r="A45" s="72">
        <v>20</v>
      </c>
      <c r="B45" s="73" t="s">
        <v>58</v>
      </c>
      <c r="C45" s="74"/>
      <c r="D45" s="75"/>
      <c r="E45" s="76">
        <f>SUMIF(Rozpocet!O14:O278,512,Rozpocet!I14:I278)</f>
        <v>0</v>
      </c>
      <c r="F45" s="32"/>
      <c r="G45" s="72">
        <v>21</v>
      </c>
      <c r="H45" s="73" t="s">
        <v>59</v>
      </c>
      <c r="I45" s="75"/>
      <c r="J45" s="77">
        <v>0</v>
      </c>
      <c r="K45" s="78">
        <f>M48</f>
        <v>20</v>
      </c>
      <c r="L45" s="72">
        <v>22</v>
      </c>
      <c r="M45" s="73" t="s">
        <v>60</v>
      </c>
      <c r="N45" s="74"/>
      <c r="O45" s="31"/>
      <c r="P45" s="31"/>
      <c r="Q45" s="31"/>
      <c r="R45" s="76">
        <f>SUMIF(Rozpocet!O14:O278,"&lt;4",Rozpocet!I14:I278)+SUMIF(Rozpocet!O14:O278,"&gt;1024",Rozpocet!I14:I278)</f>
        <v>0</v>
      </c>
      <c r="S45" s="32"/>
    </row>
    <row r="46" spans="1:19" ht="20.25" customHeight="1" x14ac:dyDescent="0.25">
      <c r="A46" s="79" t="s">
        <v>20</v>
      </c>
      <c r="B46" s="11"/>
      <c r="C46" s="11"/>
      <c r="D46" s="11"/>
      <c r="E46" s="11"/>
      <c r="F46" s="80"/>
      <c r="G46" s="81"/>
      <c r="H46" s="11"/>
      <c r="I46" s="11"/>
      <c r="J46" s="11"/>
      <c r="K46" s="11"/>
      <c r="L46" s="50" t="s">
        <v>61</v>
      </c>
      <c r="M46" s="39"/>
      <c r="N46" s="52" t="s">
        <v>62</v>
      </c>
      <c r="O46" s="38"/>
      <c r="P46" s="38"/>
      <c r="Q46" s="38"/>
      <c r="R46" s="38"/>
      <c r="S46" s="41"/>
    </row>
    <row r="47" spans="1:19" ht="20.25" customHeight="1" x14ac:dyDescent="0.25">
      <c r="A47" s="13"/>
      <c r="B47" s="14"/>
      <c r="C47" s="14"/>
      <c r="D47" s="14"/>
      <c r="E47" s="14"/>
      <c r="F47" s="17"/>
      <c r="G47" s="82"/>
      <c r="H47" s="14"/>
      <c r="I47" s="14"/>
      <c r="J47" s="14"/>
      <c r="K47" s="14"/>
      <c r="L47" s="56">
        <v>23</v>
      </c>
      <c r="M47" s="61" t="s">
        <v>63</v>
      </c>
      <c r="N47" s="28"/>
      <c r="O47" s="28"/>
      <c r="P47" s="28"/>
      <c r="Q47" s="60"/>
      <c r="R47" s="69">
        <f>ROUND(E44+J44+R44+E45+J45+R45,2)</f>
        <v>0</v>
      </c>
      <c r="S47" s="83">
        <f>E44+J44+R44+E45+J45+R45</f>
        <v>0</v>
      </c>
    </row>
    <row r="48" spans="1:19" ht="20.25" customHeight="1" x14ac:dyDescent="0.2">
      <c r="A48" s="84" t="s">
        <v>64</v>
      </c>
      <c r="B48" s="24"/>
      <c r="C48" s="24"/>
      <c r="D48" s="24"/>
      <c r="E48" s="24"/>
      <c r="F48" s="25"/>
      <c r="G48" s="85" t="s">
        <v>65</v>
      </c>
      <c r="H48" s="24"/>
      <c r="I48" s="24"/>
      <c r="J48" s="24"/>
      <c r="K48" s="24"/>
      <c r="L48" s="56">
        <v>24</v>
      </c>
      <c r="M48" s="86">
        <v>20</v>
      </c>
      <c r="N48" s="23" t="s">
        <v>44</v>
      </c>
      <c r="O48" s="87">
        <f>R47-O49</f>
        <v>0</v>
      </c>
      <c r="P48" s="24" t="s">
        <v>66</v>
      </c>
      <c r="Q48" s="24"/>
      <c r="R48" s="88">
        <f>ROUND(O48*M48/100,2)</f>
        <v>0</v>
      </c>
      <c r="S48" s="89">
        <f>O48*M48/100</f>
        <v>0</v>
      </c>
    </row>
    <row r="49" spans="1:19" ht="20.25" customHeight="1" x14ac:dyDescent="0.25">
      <c r="A49" s="90" t="s">
        <v>18</v>
      </c>
      <c r="B49" s="21"/>
      <c r="C49" s="21"/>
      <c r="D49" s="21"/>
      <c r="E49" s="21"/>
      <c r="F49" s="15"/>
      <c r="G49" s="91"/>
      <c r="H49" s="21"/>
      <c r="I49" s="21"/>
      <c r="J49" s="21"/>
      <c r="K49" s="21"/>
      <c r="L49" s="56">
        <v>25</v>
      </c>
      <c r="M49" s="86">
        <v>20</v>
      </c>
      <c r="N49" s="23" t="s">
        <v>44</v>
      </c>
      <c r="O49" s="87">
        <f>ROUND(SUMIF(Rozpocet!N14:N278,M49,Rozpocet!I14:I278)+SUMIF(P38:P42,M49,R38:R42)+IF(K45=M49,J45,0),2)</f>
        <v>0</v>
      </c>
      <c r="P49" s="28" t="s">
        <v>66</v>
      </c>
      <c r="Q49" s="28"/>
      <c r="R49" s="59">
        <f>ROUND(O49*M49/100,2)</f>
        <v>0</v>
      </c>
      <c r="S49" s="92">
        <f>O49*M49/100</f>
        <v>0</v>
      </c>
    </row>
    <row r="50" spans="1:19" ht="20.25" customHeight="1" x14ac:dyDescent="0.25">
      <c r="A50" s="13"/>
      <c r="B50" s="14"/>
      <c r="C50" s="14"/>
      <c r="D50" s="14"/>
      <c r="E50" s="14"/>
      <c r="F50" s="17"/>
      <c r="G50" s="82"/>
      <c r="H50" s="14"/>
      <c r="I50" s="14"/>
      <c r="J50" s="14"/>
      <c r="K50" s="14"/>
      <c r="L50" s="72">
        <v>26</v>
      </c>
      <c r="M50" s="93" t="s">
        <v>67</v>
      </c>
      <c r="N50" s="74"/>
      <c r="O50" s="74"/>
      <c r="P50" s="74"/>
      <c r="Q50" s="31"/>
      <c r="R50" s="94">
        <f>R47+R48+R49</f>
        <v>0</v>
      </c>
      <c r="S50" s="95"/>
    </row>
    <row r="51" spans="1:19" ht="20.25" customHeight="1" x14ac:dyDescent="0.2">
      <c r="A51" s="84" t="s">
        <v>64</v>
      </c>
      <c r="B51" s="24"/>
      <c r="C51" s="24"/>
      <c r="D51" s="24"/>
      <c r="E51" s="24"/>
      <c r="F51" s="25"/>
      <c r="G51" s="85" t="s">
        <v>65</v>
      </c>
      <c r="H51" s="24"/>
      <c r="I51" s="24"/>
      <c r="J51" s="24"/>
      <c r="K51" s="24"/>
      <c r="L51" s="50" t="s">
        <v>68</v>
      </c>
      <c r="M51" s="39"/>
      <c r="N51" s="52" t="s">
        <v>69</v>
      </c>
      <c r="O51" s="38"/>
      <c r="P51" s="38"/>
      <c r="Q51" s="38"/>
      <c r="R51" s="96"/>
      <c r="S51" s="41"/>
    </row>
    <row r="52" spans="1:19" ht="20.25" customHeight="1" x14ac:dyDescent="0.25">
      <c r="A52" s="90" t="s">
        <v>21</v>
      </c>
      <c r="B52" s="21"/>
      <c r="C52" s="21"/>
      <c r="D52" s="21"/>
      <c r="E52" s="21"/>
      <c r="F52" s="15"/>
      <c r="G52" s="91"/>
      <c r="H52" s="21"/>
      <c r="I52" s="21"/>
      <c r="J52" s="21"/>
      <c r="K52" s="21"/>
      <c r="L52" s="56">
        <v>27</v>
      </c>
      <c r="M52" s="61" t="s">
        <v>70</v>
      </c>
      <c r="N52" s="28"/>
      <c r="O52" s="28"/>
      <c r="P52" s="28"/>
      <c r="Q52" s="23"/>
      <c r="R52" s="59">
        <v>0</v>
      </c>
      <c r="S52" s="60"/>
    </row>
    <row r="53" spans="1:19" ht="20.25" customHeight="1" x14ac:dyDescent="0.25">
      <c r="A53" s="13"/>
      <c r="B53" s="14"/>
      <c r="C53" s="14"/>
      <c r="D53" s="14"/>
      <c r="E53" s="14"/>
      <c r="F53" s="17"/>
      <c r="G53" s="82"/>
      <c r="H53" s="14"/>
      <c r="I53" s="14"/>
      <c r="J53" s="14"/>
      <c r="K53" s="14"/>
      <c r="L53" s="56">
        <v>28</v>
      </c>
      <c r="M53" s="61" t="s">
        <v>71</v>
      </c>
      <c r="N53" s="28"/>
      <c r="O53" s="28"/>
      <c r="P53" s="28"/>
      <c r="Q53" s="23"/>
      <c r="R53" s="59">
        <v>0</v>
      </c>
      <c r="S53" s="60"/>
    </row>
    <row r="54" spans="1:19" ht="20.25" customHeight="1" x14ac:dyDescent="0.2">
      <c r="A54" s="97" t="s">
        <v>64</v>
      </c>
      <c r="B54" s="31"/>
      <c r="C54" s="31"/>
      <c r="D54" s="31"/>
      <c r="E54" s="31"/>
      <c r="F54" s="98"/>
      <c r="G54" s="99" t="s">
        <v>65</v>
      </c>
      <c r="H54" s="31"/>
      <c r="I54" s="31"/>
      <c r="J54" s="31"/>
      <c r="K54" s="31"/>
      <c r="L54" s="72">
        <v>29</v>
      </c>
      <c r="M54" s="73" t="s">
        <v>72</v>
      </c>
      <c r="N54" s="74"/>
      <c r="O54" s="74"/>
      <c r="P54" s="74"/>
      <c r="Q54" s="75"/>
      <c r="R54" s="43">
        <v>0</v>
      </c>
      <c r="S54" s="100"/>
    </row>
  </sheetData>
  <mergeCells count="4">
    <mergeCell ref="E5:J5"/>
    <mergeCell ref="E7:J7"/>
    <mergeCell ref="E9:J9"/>
    <mergeCell ref="P9:R9"/>
  </mergeCells>
  <printOptions verticalCentered="1"/>
  <pageMargins left="0.59055119752883911" right="0.59055119752883911" top="0.90551179647445679" bottom="0.90551179647445679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7"/>
  <sheetViews>
    <sheetView showGridLines="0" workbookViewId="0">
      <pane ySplit="13" topLeftCell="A14" activePane="bottomLeft" state="frozenSplit"/>
      <selection pane="bottomLeft" activeCell="A37" sqref="A37"/>
    </sheetView>
  </sheetViews>
  <sheetFormatPr defaultColWidth="9.1796875" defaultRowHeight="12.75" customHeight="1" x14ac:dyDescent="0.25"/>
  <cols>
    <col min="1" max="1" width="12.7265625" style="2" customWidth="1"/>
    <col min="2" max="2" width="55.7265625" style="2" customWidth="1"/>
    <col min="3" max="3" width="13.54296875" style="2" customWidth="1"/>
    <col min="4" max="5" width="13.81640625" style="2" hidden="1" customWidth="1"/>
    <col min="6" max="16384" width="9.1796875" style="2"/>
  </cols>
  <sheetData>
    <row r="1" spans="1:5" ht="18" customHeight="1" x14ac:dyDescent="0.4">
      <c r="A1" s="101" t="s">
        <v>73</v>
      </c>
      <c r="B1" s="102"/>
      <c r="C1" s="102"/>
      <c r="D1" s="102"/>
      <c r="E1" s="102"/>
    </row>
    <row r="2" spans="1:5" ht="12" customHeight="1" x14ac:dyDescent="0.25">
      <c r="A2" s="103" t="s">
        <v>74</v>
      </c>
      <c r="B2" s="104" t="str">
        <f>'Krycí list'!E5</f>
        <v>Rodinný dom O115</v>
      </c>
      <c r="C2" s="105"/>
      <c r="D2" s="105"/>
      <c r="E2" s="105"/>
    </row>
    <row r="3" spans="1:5" ht="12" customHeight="1" x14ac:dyDescent="0.25">
      <c r="A3" s="103" t="s">
        <v>75</v>
      </c>
      <c r="B3" s="104" t="str">
        <f>'Krycí list'!E7</f>
        <v>Stavebná časť</v>
      </c>
      <c r="C3" s="106"/>
      <c r="D3" s="104"/>
      <c r="E3" s="107"/>
    </row>
    <row r="4" spans="1:5" ht="12" customHeight="1" x14ac:dyDescent="0.25">
      <c r="A4" s="103" t="s">
        <v>76</v>
      </c>
      <c r="B4" s="104" t="str">
        <f>'Krycí list'!E9</f>
        <v xml:space="preserve"> </v>
      </c>
      <c r="C4" s="106"/>
      <c r="D4" s="104"/>
      <c r="E4" s="107"/>
    </row>
    <row r="5" spans="1:5" ht="12" customHeight="1" x14ac:dyDescent="0.25">
      <c r="A5" s="104" t="s">
        <v>77</v>
      </c>
      <c r="B5" s="104" t="str">
        <f>'Krycí list'!P5</f>
        <v xml:space="preserve"> </v>
      </c>
      <c r="C5" s="106"/>
      <c r="D5" s="104"/>
      <c r="E5" s="107"/>
    </row>
    <row r="6" spans="1:5" ht="6" customHeight="1" x14ac:dyDescent="0.25">
      <c r="A6" s="104"/>
      <c r="B6" s="104"/>
      <c r="C6" s="106"/>
      <c r="D6" s="104"/>
      <c r="E6" s="107"/>
    </row>
    <row r="7" spans="1:5" ht="12" customHeight="1" x14ac:dyDescent="0.25">
      <c r="A7" s="104" t="s">
        <v>78</v>
      </c>
      <c r="B7" s="104" t="str">
        <f>IF('Krycí list'!E26="","",'Krycí list'!E26)</f>
        <v/>
      </c>
      <c r="C7" s="106"/>
      <c r="D7" s="104"/>
      <c r="E7" s="107"/>
    </row>
    <row r="8" spans="1:5" ht="12" customHeight="1" x14ac:dyDescent="0.25">
      <c r="A8" s="104" t="s">
        <v>79</v>
      </c>
      <c r="B8" s="104" t="str">
        <f>IF('Krycí list'!E28="","",'Krycí list'!E28)</f>
        <v/>
      </c>
      <c r="C8" s="106"/>
      <c r="D8" s="104"/>
      <c r="E8" s="107"/>
    </row>
    <row r="9" spans="1:5" ht="12" customHeight="1" x14ac:dyDescent="0.25">
      <c r="A9" s="104" t="s">
        <v>80</v>
      </c>
      <c r="B9" s="104" t="str">
        <f>IF('Krycí list'!O31="","",'Krycí list'!O31)</f>
        <v/>
      </c>
      <c r="C9" s="106"/>
      <c r="D9" s="104"/>
      <c r="E9" s="107"/>
    </row>
    <row r="10" spans="1:5" ht="6" customHeight="1" x14ac:dyDescent="0.2">
      <c r="A10" s="102"/>
      <c r="B10" s="102"/>
      <c r="C10" s="102"/>
      <c r="D10" s="102"/>
      <c r="E10" s="102"/>
    </row>
    <row r="11" spans="1:5" ht="12" customHeight="1" x14ac:dyDescent="0.25">
      <c r="A11" s="108" t="s">
        <v>81</v>
      </c>
      <c r="B11" s="109" t="s">
        <v>82</v>
      </c>
      <c r="C11" s="110" t="s">
        <v>83</v>
      </c>
      <c r="D11" s="111" t="s">
        <v>84</v>
      </c>
      <c r="E11" s="110" t="s">
        <v>85</v>
      </c>
    </row>
    <row r="12" spans="1:5" ht="12" customHeight="1" x14ac:dyDescent="0.25">
      <c r="A12" s="112">
        <v>1</v>
      </c>
      <c r="B12" s="113">
        <v>2</v>
      </c>
      <c r="C12" s="114">
        <v>3</v>
      </c>
      <c r="D12" s="115">
        <v>4</v>
      </c>
      <c r="E12" s="114">
        <v>5</v>
      </c>
    </row>
    <row r="13" spans="1:5" ht="3.75" customHeight="1" x14ac:dyDescent="0.25">
      <c r="A13" s="116"/>
      <c r="B13" s="116"/>
      <c r="C13" s="116"/>
      <c r="D13" s="116"/>
      <c r="E13" s="116"/>
    </row>
    <row r="14" spans="1:5" s="117" customFormat="1" ht="12.75" customHeight="1" x14ac:dyDescent="0.25">
      <c r="A14" s="118" t="str">
        <f>Rozpocet!D14</f>
        <v>HSV</v>
      </c>
      <c r="B14" s="119" t="str">
        <f>Rozpocet!E14</f>
        <v>Práce a dodávky HSV</v>
      </c>
      <c r="C14" s="120">
        <f>Rozpocet!I14</f>
        <v>0</v>
      </c>
      <c r="D14" s="120">
        <f>Rozpocet!K14</f>
        <v>197.31041487499999</v>
      </c>
      <c r="E14" s="120">
        <f>Rozpocet!M14</f>
        <v>0</v>
      </c>
    </row>
    <row r="15" spans="1:5" s="117" customFormat="1" ht="12.75" customHeight="1" x14ac:dyDescent="0.25">
      <c r="A15" s="121" t="str">
        <f>Rozpocet!D15</f>
        <v>1</v>
      </c>
      <c r="B15" s="122" t="str">
        <f>Rozpocet!E15</f>
        <v>Zemné práce</v>
      </c>
      <c r="C15" s="123">
        <f>Rozpocet!I15</f>
        <v>0</v>
      </c>
      <c r="D15" s="123">
        <f>Rozpocet!K15</f>
        <v>0</v>
      </c>
      <c r="E15" s="123">
        <f>Rozpocet!M15</f>
        <v>0</v>
      </c>
    </row>
    <row r="16" spans="1:5" s="117" customFormat="1" ht="12.75" customHeight="1" x14ac:dyDescent="0.25">
      <c r="A16" s="121" t="str">
        <f>Rozpocet!D44</f>
        <v>2</v>
      </c>
      <c r="B16" s="122" t="str">
        <f>Rozpocet!E44</f>
        <v>Zakladanie</v>
      </c>
      <c r="C16" s="123">
        <f>Rozpocet!I44</f>
        <v>0</v>
      </c>
      <c r="D16" s="123">
        <f>Rozpocet!K44</f>
        <v>124.78422834</v>
      </c>
      <c r="E16" s="123">
        <f>Rozpocet!M44</f>
        <v>0</v>
      </c>
    </row>
    <row r="17" spans="1:5" s="117" customFormat="1" ht="12.75" customHeight="1" x14ac:dyDescent="0.25">
      <c r="A17" s="121" t="str">
        <f>Rozpocet!D67</f>
        <v>3</v>
      </c>
      <c r="B17" s="122" t="str">
        <f>Rozpocet!E67</f>
        <v>Zvislé a kompletné konštrukcie</v>
      </c>
      <c r="C17" s="123">
        <f>Rozpocet!I67</f>
        <v>0</v>
      </c>
      <c r="D17" s="123">
        <f>Rozpocet!K67</f>
        <v>34.961351569999998</v>
      </c>
      <c r="E17" s="123">
        <f>Rozpocet!M67</f>
        <v>0</v>
      </c>
    </row>
    <row r="18" spans="1:5" s="117" customFormat="1" ht="12.75" customHeight="1" x14ac:dyDescent="0.25">
      <c r="A18" s="121" t="str">
        <f>Rozpocet!D94</f>
        <v>4</v>
      </c>
      <c r="B18" s="122" t="str">
        <f>Rozpocet!E94</f>
        <v>Vodorovné konštrukcie</v>
      </c>
      <c r="C18" s="123">
        <f>Rozpocet!I94</f>
        <v>0</v>
      </c>
      <c r="D18" s="123">
        <f>Rozpocet!K94</f>
        <v>7.4345671600000003</v>
      </c>
      <c r="E18" s="123">
        <f>Rozpocet!M94</f>
        <v>0</v>
      </c>
    </row>
    <row r="19" spans="1:5" s="117" customFormat="1" ht="12.75" customHeight="1" x14ac:dyDescent="0.25">
      <c r="A19" s="121" t="str">
        <f>Rozpocet!D106</f>
        <v>6</v>
      </c>
      <c r="B19" s="122" t="str">
        <f>Rozpocet!E106</f>
        <v>Úpravy povrchov, podlahy, osadenie</v>
      </c>
      <c r="C19" s="123">
        <f>Rozpocet!I106</f>
        <v>0</v>
      </c>
      <c r="D19" s="123">
        <f>Rozpocet!K106</f>
        <v>21.408696755000001</v>
      </c>
      <c r="E19" s="123">
        <f>Rozpocet!M106</f>
        <v>0</v>
      </c>
    </row>
    <row r="20" spans="1:5" s="117" customFormat="1" ht="12.75" customHeight="1" x14ac:dyDescent="0.25">
      <c r="A20" s="121" t="str">
        <f>Rozpocet!D132</f>
        <v>9</v>
      </c>
      <c r="B20" s="122" t="str">
        <f>Rozpocet!E132</f>
        <v>Ostatné konštrukcie a práce-búranie</v>
      </c>
      <c r="C20" s="123">
        <f>Rozpocet!I132</f>
        <v>0</v>
      </c>
      <c r="D20" s="123">
        <f>Rozpocet!K132</f>
        <v>8.7215710500000032</v>
      </c>
      <c r="E20" s="123">
        <f>Rozpocet!M132</f>
        <v>0</v>
      </c>
    </row>
    <row r="21" spans="1:5" s="117" customFormat="1" ht="12.75" customHeight="1" x14ac:dyDescent="0.25">
      <c r="A21" s="121" t="str">
        <f>Rozpocet!D153</f>
        <v>99</v>
      </c>
      <c r="B21" s="122" t="str">
        <f>Rozpocet!E153</f>
        <v>Presun hmôt HSV</v>
      </c>
      <c r="C21" s="123">
        <f>Rozpocet!I153</f>
        <v>0</v>
      </c>
      <c r="D21" s="123">
        <f>Rozpocet!K153</f>
        <v>0</v>
      </c>
      <c r="E21" s="123">
        <f>Rozpocet!M153</f>
        <v>0</v>
      </c>
    </row>
    <row r="22" spans="1:5" s="117" customFormat="1" ht="12.75" customHeight="1" x14ac:dyDescent="0.25">
      <c r="A22" s="118" t="str">
        <f>Rozpocet!D155</f>
        <v>PSV</v>
      </c>
      <c r="B22" s="119" t="str">
        <f>Rozpocet!E155</f>
        <v>Práce a dodávky PSV</v>
      </c>
      <c r="C22" s="120">
        <f>Rozpocet!I155</f>
        <v>0</v>
      </c>
      <c r="D22" s="120">
        <f>Rozpocet!K155</f>
        <v>26.493392597799996</v>
      </c>
      <c r="E22" s="120">
        <f>Rozpocet!M155</f>
        <v>0</v>
      </c>
    </row>
    <row r="23" spans="1:5" s="117" customFormat="1" ht="12.75" customHeight="1" x14ac:dyDescent="0.25">
      <c r="A23" s="121" t="str">
        <f>Rozpocet!D156</f>
        <v>711</v>
      </c>
      <c r="B23" s="122" t="str">
        <f>Rozpocet!E156</f>
        <v>Izolácie proti vode a vlhkosti</v>
      </c>
      <c r="C23" s="123">
        <f>Rozpocet!I156</f>
        <v>0</v>
      </c>
      <c r="D23" s="123">
        <f>Rozpocet!K156</f>
        <v>0.96351670999999994</v>
      </c>
      <c r="E23" s="123">
        <f>Rozpocet!M156</f>
        <v>0</v>
      </c>
    </row>
    <row r="24" spans="1:5" s="117" customFormat="1" ht="12.75" customHeight="1" x14ac:dyDescent="0.25">
      <c r="A24" s="121" t="str">
        <f>Rozpocet!D169</f>
        <v>712</v>
      </c>
      <c r="B24" s="122" t="str">
        <f>Rozpocet!E169</f>
        <v>Izolácie striech</v>
      </c>
      <c r="C24" s="123">
        <f>Rozpocet!I169</f>
        <v>0</v>
      </c>
      <c r="D24" s="123">
        <f>Rozpocet!K169</f>
        <v>3.9852700000000005E-2</v>
      </c>
      <c r="E24" s="123">
        <f>Rozpocet!M169</f>
        <v>0</v>
      </c>
    </row>
    <row r="25" spans="1:5" s="117" customFormat="1" ht="12.75" customHeight="1" x14ac:dyDescent="0.25">
      <c r="A25" s="121" t="str">
        <f>Rozpocet!D182</f>
        <v>713</v>
      </c>
      <c r="B25" s="122" t="str">
        <f>Rozpocet!E182</f>
        <v>Izolácie tepelné</v>
      </c>
      <c r="C25" s="123">
        <f>Rozpocet!I182</f>
        <v>0</v>
      </c>
      <c r="D25" s="123">
        <f>Rozpocet!K182</f>
        <v>2.3614633</v>
      </c>
      <c r="E25" s="123">
        <f>Rozpocet!M182</f>
        <v>0</v>
      </c>
    </row>
    <row r="26" spans="1:5" s="117" customFormat="1" ht="12.75" customHeight="1" x14ac:dyDescent="0.25">
      <c r="A26" s="121" t="str">
        <f>Rozpocet!D196</f>
        <v>762</v>
      </c>
      <c r="B26" s="122" t="str">
        <f>Rozpocet!E196</f>
        <v>Konštrukcie tesárske</v>
      </c>
      <c r="C26" s="123">
        <f>Rozpocet!I196</f>
        <v>0</v>
      </c>
      <c r="D26" s="123">
        <f>Rozpocet!K196</f>
        <v>8.1714352999999988</v>
      </c>
      <c r="E26" s="123">
        <f>Rozpocet!M196</f>
        <v>0</v>
      </c>
    </row>
    <row r="27" spans="1:5" s="117" customFormat="1" ht="12.75" customHeight="1" x14ac:dyDescent="0.25">
      <c r="A27" s="121" t="str">
        <f>Rozpocet!D222</f>
        <v>763</v>
      </c>
      <c r="B27" s="122" t="str">
        <f>Rozpocet!E222</f>
        <v>Konštrukcie - drevostavby</v>
      </c>
      <c r="C27" s="123">
        <f>Rozpocet!I222</f>
        <v>0</v>
      </c>
      <c r="D27" s="123">
        <f>Rozpocet!K222</f>
        <v>1.6968505478</v>
      </c>
      <c r="E27" s="123">
        <f>Rozpocet!M222</f>
        <v>0</v>
      </c>
    </row>
    <row r="28" spans="1:5" s="117" customFormat="1" ht="12.75" customHeight="1" x14ac:dyDescent="0.25">
      <c r="A28" s="121" t="str">
        <f>Rozpocet!D227</f>
        <v>764</v>
      </c>
      <c r="B28" s="122" t="str">
        <f>Rozpocet!E227</f>
        <v>Konštrukcie klampiarske</v>
      </c>
      <c r="C28" s="123">
        <f>Rozpocet!I227</f>
        <v>0</v>
      </c>
      <c r="D28" s="123">
        <f>Rozpocet!K227</f>
        <v>0.10875019999999999</v>
      </c>
      <c r="E28" s="123">
        <f>Rozpocet!M227</f>
        <v>0</v>
      </c>
    </row>
    <row r="29" spans="1:5" s="117" customFormat="1" ht="12.75" customHeight="1" x14ac:dyDescent="0.25">
      <c r="A29" s="121" t="str">
        <f>Rozpocet!D233</f>
        <v>765</v>
      </c>
      <c r="B29" s="122" t="str">
        <f>Rozpocet!E233</f>
        <v>Konštrukcie - krytiny tvrdé</v>
      </c>
      <c r="C29" s="123">
        <f>Rozpocet!I233</f>
        <v>0</v>
      </c>
      <c r="D29" s="123">
        <f>Rozpocet!K233</f>
        <v>9.7601402200000003</v>
      </c>
      <c r="E29" s="123">
        <f>Rozpocet!M233</f>
        <v>0</v>
      </c>
    </row>
    <row r="30" spans="1:5" s="117" customFormat="1" ht="12.75" customHeight="1" x14ac:dyDescent="0.25">
      <c r="A30" s="121" t="str">
        <f>Rozpocet!D243</f>
        <v>766</v>
      </c>
      <c r="B30" s="122" t="str">
        <f>Rozpocet!E243</f>
        <v>Konštrukcie stolárske</v>
      </c>
      <c r="C30" s="123">
        <f>Rozpocet!I243</f>
        <v>0</v>
      </c>
      <c r="D30" s="123">
        <f>Rozpocet!K243</f>
        <v>0</v>
      </c>
      <c r="E30" s="123">
        <f>Rozpocet!M243</f>
        <v>0</v>
      </c>
    </row>
    <row r="31" spans="1:5" s="117" customFormat="1" ht="12.75" customHeight="1" x14ac:dyDescent="0.25">
      <c r="A31" s="121" t="str">
        <f>Rozpocet!D246</f>
        <v>771</v>
      </c>
      <c r="B31" s="122" t="str">
        <f>Rozpocet!E246</f>
        <v>Podlahy z dlaždíc</v>
      </c>
      <c r="C31" s="123">
        <f>Rozpocet!I246</f>
        <v>0</v>
      </c>
      <c r="D31" s="123">
        <f>Rozpocet!K246</f>
        <v>0.35503600000000002</v>
      </c>
      <c r="E31" s="123">
        <f>Rozpocet!M246</f>
        <v>0</v>
      </c>
    </row>
    <row r="32" spans="1:5" s="117" customFormat="1" ht="12.75" customHeight="1" x14ac:dyDescent="0.25">
      <c r="A32" s="121" t="str">
        <f>Rozpocet!D254</f>
        <v>775</v>
      </c>
      <c r="B32" s="122" t="str">
        <f>Rozpocet!E254</f>
        <v>Podlahy vlysové a parketové</v>
      </c>
      <c r="C32" s="123">
        <f>Rozpocet!I254</f>
        <v>0</v>
      </c>
      <c r="D32" s="123">
        <f>Rozpocet!K254</f>
        <v>0.94174611999999991</v>
      </c>
      <c r="E32" s="123">
        <f>Rozpocet!M254</f>
        <v>0</v>
      </c>
    </row>
    <row r="33" spans="1:5" s="117" customFormat="1" ht="12.75" customHeight="1" x14ac:dyDescent="0.25">
      <c r="A33" s="121" t="str">
        <f>Rozpocet!D262</f>
        <v>781</v>
      </c>
      <c r="B33" s="122" t="str">
        <f>Rozpocet!E262</f>
        <v>Dokončovacie práce a obklady</v>
      </c>
      <c r="C33" s="123">
        <f>Rozpocet!I262</f>
        <v>0</v>
      </c>
      <c r="D33" s="123">
        <f>Rozpocet!K262</f>
        <v>2.0154173399999999</v>
      </c>
      <c r="E33" s="123">
        <f>Rozpocet!M262</f>
        <v>0</v>
      </c>
    </row>
    <row r="34" spans="1:5" s="117" customFormat="1" ht="12.75" customHeight="1" x14ac:dyDescent="0.25">
      <c r="A34" s="121" t="str">
        <f>Rozpocet!D269</f>
        <v>784</v>
      </c>
      <c r="B34" s="122" t="str">
        <f>Rozpocet!E269</f>
        <v>Dokončovacie práce - maľby</v>
      </c>
      <c r="C34" s="123">
        <f>Rozpocet!I269</f>
        <v>0</v>
      </c>
      <c r="D34" s="123">
        <f>Rozpocet!K269</f>
        <v>7.9184160000000003E-2</v>
      </c>
      <c r="E34" s="123">
        <f>Rozpocet!M269</f>
        <v>0</v>
      </c>
    </row>
    <row r="35" spans="1:5" s="117" customFormat="1" ht="12.75" customHeight="1" x14ac:dyDescent="0.25">
      <c r="A35" s="118" t="str">
        <f>Rozpocet!D274</f>
        <v>VRN</v>
      </c>
      <c r="B35" s="119" t="str">
        <f>Rozpocet!E274</f>
        <v>Vedľajšie rozpočtové náklady</v>
      </c>
      <c r="C35" s="120">
        <f>Rozpocet!I274</f>
        <v>0</v>
      </c>
      <c r="D35" s="120">
        <f>Rozpocet!K274</f>
        <v>0</v>
      </c>
      <c r="E35" s="120">
        <f>Rozpocet!M274</f>
        <v>0</v>
      </c>
    </row>
    <row r="36" spans="1:5" s="117" customFormat="1" ht="12.75" customHeight="1" x14ac:dyDescent="0.25">
      <c r="A36" s="121" t="str">
        <f>Rozpocet!D275</f>
        <v>VRN06</v>
      </c>
      <c r="B36" s="122" t="str">
        <f>Rozpocet!E275</f>
        <v>Zariadenie staveniska</v>
      </c>
      <c r="C36" s="123">
        <f>Rozpocet!I275</f>
        <v>0</v>
      </c>
      <c r="D36" s="123">
        <f>Rozpocet!K275</f>
        <v>0</v>
      </c>
      <c r="E36" s="123">
        <f>Rozpocet!M275</f>
        <v>0</v>
      </c>
    </row>
    <row r="37" spans="1:5" s="124" customFormat="1" ht="12.75" customHeight="1" x14ac:dyDescent="0.25">
      <c r="B37" s="125" t="s">
        <v>86</v>
      </c>
      <c r="C37" s="126">
        <f>Rozpocet!I278</f>
        <v>0</v>
      </c>
      <c r="D37" s="126">
        <f>Rozpocet!K278</f>
        <v>223.80380747279997</v>
      </c>
      <c r="E37" s="126">
        <f>Rozpocet!M278</f>
        <v>0</v>
      </c>
    </row>
  </sheetData>
  <printOptions horizontalCentered="1"/>
  <pageMargins left="0.70866141732283472" right="0.70866141732283472" top="0.78740157480314965" bottom="0.78740157480314965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78"/>
  <sheetViews>
    <sheetView showGridLines="0" tabSelected="1" zoomScale="110" zoomScaleNormal="110" workbookViewId="0">
      <pane ySplit="13" topLeftCell="A68" activePane="bottomLeft" state="frozenSplit"/>
      <selection pane="bottomLeft" activeCell="G78" sqref="G78"/>
    </sheetView>
  </sheetViews>
  <sheetFormatPr defaultColWidth="9.1796875" defaultRowHeight="11.25" customHeight="1" x14ac:dyDescent="0.25"/>
  <cols>
    <col min="1" max="1" width="5.7265625" style="2" customWidth="1"/>
    <col min="2" max="2" width="4.54296875" style="2" customWidth="1"/>
    <col min="3" max="3" width="4.7265625" style="2" customWidth="1"/>
    <col min="4" max="4" width="12.7265625" style="2" customWidth="1"/>
    <col min="5" max="5" width="56.453125" style="2" customWidth="1"/>
    <col min="6" max="6" width="4.7265625" style="2" customWidth="1"/>
    <col min="7" max="7" width="9.54296875" style="2" customWidth="1"/>
    <col min="8" max="8" width="9.81640625" style="2" customWidth="1"/>
    <col min="9" max="9" width="12.7265625" style="2" customWidth="1"/>
    <col min="10" max="10" width="10.7265625" style="2" hidden="1" customWidth="1"/>
    <col min="11" max="11" width="10.81640625" style="2" hidden="1" customWidth="1"/>
    <col min="12" max="12" width="9.7265625" style="2" hidden="1" customWidth="1"/>
    <col min="13" max="13" width="11.54296875" style="2" hidden="1" customWidth="1"/>
    <col min="14" max="14" width="6" style="2" customWidth="1"/>
    <col min="15" max="15" width="6.7265625" style="2" hidden="1" customWidth="1"/>
    <col min="16" max="16" width="7.1796875" style="2" hidden="1" customWidth="1"/>
    <col min="17" max="16384" width="9.1796875" style="2"/>
  </cols>
  <sheetData>
    <row r="1" spans="1:16" ht="18" customHeight="1" x14ac:dyDescent="0.4">
      <c r="A1" s="101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128"/>
    </row>
    <row r="2" spans="1:16" ht="11.25" customHeight="1" x14ac:dyDescent="0.2">
      <c r="A2" s="103" t="s">
        <v>74</v>
      </c>
      <c r="B2" s="104"/>
      <c r="C2" s="104" t="str">
        <f>'Krycí list'!E5</f>
        <v>Rodinný dom O115</v>
      </c>
      <c r="D2" s="104"/>
      <c r="E2" s="104"/>
      <c r="F2" s="104"/>
      <c r="G2" s="104"/>
      <c r="H2" s="104"/>
      <c r="I2" s="104"/>
      <c r="J2" s="190"/>
      <c r="K2" s="190"/>
      <c r="L2" s="127"/>
      <c r="M2" s="127"/>
      <c r="N2" s="127"/>
      <c r="O2" s="128"/>
      <c r="P2" s="128"/>
    </row>
    <row r="3" spans="1:16" ht="11.25" customHeight="1" x14ac:dyDescent="0.2">
      <c r="A3" s="103" t="s">
        <v>75</v>
      </c>
      <c r="B3" s="104"/>
      <c r="C3" s="104" t="str">
        <f>'Krycí list'!E7</f>
        <v>Stavebná časť</v>
      </c>
      <c r="D3" s="104"/>
      <c r="E3" s="104"/>
      <c r="F3" s="104"/>
      <c r="G3" s="104"/>
      <c r="H3" s="104"/>
      <c r="I3" s="104"/>
      <c r="J3" s="190"/>
      <c r="K3" s="190"/>
      <c r="L3" s="127"/>
      <c r="M3" s="127"/>
      <c r="N3" s="127"/>
      <c r="O3" s="128"/>
      <c r="P3" s="128"/>
    </row>
    <row r="4" spans="1:16" ht="11.25" customHeight="1" x14ac:dyDescent="0.2">
      <c r="A4" s="103" t="s">
        <v>76</v>
      </c>
      <c r="B4" s="104"/>
      <c r="C4" s="104" t="str">
        <f>'Krycí list'!E9</f>
        <v xml:space="preserve"> </v>
      </c>
      <c r="D4" s="104"/>
      <c r="E4" s="104"/>
      <c r="F4" s="104"/>
      <c r="G4" s="104"/>
      <c r="H4" s="104"/>
      <c r="I4" s="104"/>
      <c r="J4" s="190"/>
      <c r="K4" s="190"/>
      <c r="L4" s="127"/>
      <c r="M4" s="127"/>
      <c r="N4" s="127"/>
      <c r="O4" s="128"/>
      <c r="P4" s="128"/>
    </row>
    <row r="5" spans="1:16" ht="11.25" customHeight="1" x14ac:dyDescent="0.2">
      <c r="A5" s="104" t="s">
        <v>88</v>
      </c>
      <c r="B5" s="104"/>
      <c r="C5" s="104" t="str">
        <f>'Krycí list'!P5</f>
        <v xml:space="preserve"> </v>
      </c>
      <c r="D5" s="104"/>
      <c r="E5" s="104"/>
      <c r="F5" s="104"/>
      <c r="G5" s="104"/>
      <c r="H5" s="104"/>
      <c r="I5" s="104"/>
      <c r="J5" s="190"/>
      <c r="K5" s="190"/>
      <c r="L5" s="127"/>
      <c r="M5" s="127"/>
      <c r="N5" s="127"/>
      <c r="O5" s="128"/>
      <c r="P5" s="128"/>
    </row>
    <row r="6" spans="1:16" ht="7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27"/>
      <c r="M6" s="127"/>
      <c r="N6" s="127"/>
      <c r="O6" s="128"/>
      <c r="P6" s="128"/>
    </row>
    <row r="7" spans="1:16" ht="11.25" customHeight="1" x14ac:dyDescent="0.2">
      <c r="A7" s="104" t="s">
        <v>78</v>
      </c>
      <c r="B7" s="104"/>
      <c r="C7" s="104" t="str">
        <f>IF('Krycí list'!E26="","",'Krycí list'!E26)</f>
        <v/>
      </c>
      <c r="D7" s="104"/>
      <c r="E7" s="104"/>
      <c r="F7" s="104"/>
      <c r="G7" s="104"/>
      <c r="H7" s="104"/>
      <c r="I7" s="104"/>
      <c r="J7" s="190"/>
      <c r="K7" s="190"/>
      <c r="L7" s="104"/>
      <c r="M7" s="104"/>
      <c r="N7" s="127"/>
      <c r="O7" s="104"/>
      <c r="P7" s="104"/>
    </row>
    <row r="8" spans="1:16" ht="11.25" customHeight="1" x14ac:dyDescent="0.2">
      <c r="A8" s="104" t="s">
        <v>79</v>
      </c>
      <c r="B8" s="104"/>
      <c r="C8" s="104" t="str">
        <f>IF('Krycí list'!E28="","",'Krycí list'!E28)</f>
        <v/>
      </c>
      <c r="D8" s="104"/>
      <c r="E8" s="104"/>
      <c r="F8" s="104"/>
      <c r="G8" s="104"/>
      <c r="H8" s="104"/>
      <c r="I8" s="104"/>
      <c r="J8" s="104"/>
      <c r="K8" s="104"/>
      <c r="L8" s="127"/>
      <c r="M8" s="127"/>
      <c r="N8" s="127"/>
      <c r="O8" s="128"/>
      <c r="P8" s="128"/>
    </row>
    <row r="9" spans="1:16" ht="11.25" customHeight="1" x14ac:dyDescent="0.2">
      <c r="A9" s="104" t="s">
        <v>80</v>
      </c>
      <c r="B9" s="104"/>
      <c r="C9" s="104" t="str">
        <f>IF('Krycí list'!O31="","",'Krycí list'!O31)</f>
        <v/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27"/>
      <c r="O9" s="104"/>
      <c r="P9" s="104"/>
    </row>
    <row r="10" spans="1:16" ht="6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8"/>
    </row>
    <row r="11" spans="1:16" ht="21.75" customHeight="1" x14ac:dyDescent="0.25">
      <c r="A11" s="108" t="s">
        <v>89</v>
      </c>
      <c r="B11" s="109" t="s">
        <v>90</v>
      </c>
      <c r="C11" s="109" t="s">
        <v>91</v>
      </c>
      <c r="D11" s="109" t="s">
        <v>92</v>
      </c>
      <c r="E11" s="109" t="s">
        <v>82</v>
      </c>
      <c r="F11" s="109" t="s">
        <v>93</v>
      </c>
      <c r="G11" s="109" t="s">
        <v>94</v>
      </c>
      <c r="H11" s="109" t="s">
        <v>95</v>
      </c>
      <c r="I11" s="109" t="s">
        <v>83</v>
      </c>
      <c r="J11" s="109" t="s">
        <v>96</v>
      </c>
      <c r="K11" s="109" t="s">
        <v>84</v>
      </c>
      <c r="L11" s="109" t="s">
        <v>97</v>
      </c>
      <c r="M11" s="109" t="s">
        <v>98</v>
      </c>
      <c r="N11" s="109" t="s">
        <v>99</v>
      </c>
      <c r="O11" s="129" t="s">
        <v>100</v>
      </c>
      <c r="P11" s="129" t="s">
        <v>101</v>
      </c>
    </row>
    <row r="12" spans="1:16" ht="11.25" customHeight="1" x14ac:dyDescent="0.25">
      <c r="A12" s="112">
        <v>1</v>
      </c>
      <c r="B12" s="113">
        <v>2</v>
      </c>
      <c r="C12" s="113">
        <v>3</v>
      </c>
      <c r="D12" s="113">
        <v>4</v>
      </c>
      <c r="E12" s="113">
        <v>5</v>
      </c>
      <c r="F12" s="113">
        <v>6</v>
      </c>
      <c r="G12" s="113">
        <v>7</v>
      </c>
      <c r="H12" s="113">
        <v>8</v>
      </c>
      <c r="I12" s="113">
        <v>9</v>
      </c>
      <c r="J12" s="113"/>
      <c r="K12" s="113"/>
      <c r="L12" s="113"/>
      <c r="M12" s="113"/>
      <c r="N12" s="113">
        <v>10</v>
      </c>
      <c r="O12" s="130">
        <v>11</v>
      </c>
      <c r="P12" s="130">
        <v>12</v>
      </c>
    </row>
    <row r="13" spans="1:16" ht="3.75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31"/>
      <c r="O13" s="132"/>
      <c r="P13" s="133"/>
    </row>
    <row r="14" spans="1:16" s="117" customFormat="1" ht="12.75" customHeight="1" x14ac:dyDescent="0.25">
      <c r="A14" s="134"/>
      <c r="B14" s="135" t="s">
        <v>61</v>
      </c>
      <c r="C14" s="134"/>
      <c r="D14" s="134" t="s">
        <v>40</v>
      </c>
      <c r="E14" s="134" t="s">
        <v>102</v>
      </c>
      <c r="F14" s="134"/>
      <c r="G14" s="134"/>
      <c r="H14" s="222"/>
      <c r="I14" s="136">
        <f>I15+I44+I67+I94+I106+I132+I153</f>
        <v>0</v>
      </c>
      <c r="J14" s="134"/>
      <c r="K14" s="136">
        <f>K15+K44+K67+K94+K106+K132+K153</f>
        <v>197.31041487499999</v>
      </c>
      <c r="L14" s="134"/>
      <c r="M14" s="136">
        <f>M15+M44+M67+M94+M106+M132+M153</f>
        <v>0</v>
      </c>
      <c r="N14" s="222"/>
      <c r="P14" s="119" t="s">
        <v>103</v>
      </c>
    </row>
    <row r="15" spans="1:16" s="117" customFormat="1" ht="12.75" customHeight="1" x14ac:dyDescent="0.25">
      <c r="B15" s="153" t="s">
        <v>61</v>
      </c>
      <c r="C15" s="147"/>
      <c r="D15" s="154" t="s">
        <v>104</v>
      </c>
      <c r="E15" s="154" t="s">
        <v>105</v>
      </c>
      <c r="F15" s="147"/>
      <c r="G15" s="147"/>
      <c r="H15" s="226"/>
      <c r="I15" s="155">
        <f>SUM(I16:I43)</f>
        <v>0</v>
      </c>
      <c r="J15" s="147"/>
      <c r="K15" s="123">
        <f>SUM(K16:K43)</f>
        <v>0</v>
      </c>
      <c r="M15" s="123">
        <f>SUM(M16:M43)</f>
        <v>0</v>
      </c>
      <c r="N15" s="223"/>
      <c r="P15" s="122" t="s">
        <v>104</v>
      </c>
    </row>
    <row r="16" spans="1:16" s="14" customFormat="1" ht="24" customHeight="1" x14ac:dyDescent="0.25">
      <c r="A16" s="146">
        <v>1</v>
      </c>
      <c r="B16" s="146" t="s">
        <v>106</v>
      </c>
      <c r="C16" s="146" t="s">
        <v>10</v>
      </c>
      <c r="D16" s="193" t="s">
        <v>107</v>
      </c>
      <c r="E16" s="156" t="s">
        <v>108</v>
      </c>
      <c r="F16" s="146" t="s">
        <v>109</v>
      </c>
      <c r="G16" s="157">
        <v>28.812000000000001</v>
      </c>
      <c r="H16" s="237">
        <v>0</v>
      </c>
      <c r="I16" s="157">
        <f>ROUND(G16*H16,3)</f>
        <v>0</v>
      </c>
      <c r="J16" s="158">
        <v>0</v>
      </c>
      <c r="K16" s="157">
        <f>G16*J16</f>
        <v>0</v>
      </c>
      <c r="L16" s="158">
        <v>0</v>
      </c>
      <c r="M16" s="157">
        <f>G16*L16</f>
        <v>0</v>
      </c>
      <c r="N16" s="224">
        <v>20</v>
      </c>
      <c r="O16" s="138">
        <v>4</v>
      </c>
      <c r="P16" s="14" t="s">
        <v>110</v>
      </c>
    </row>
    <row r="17" spans="1:16" s="14" customFormat="1" ht="15.75" customHeight="1" x14ac:dyDescent="0.25">
      <c r="A17" s="145" t="s">
        <v>355</v>
      </c>
      <c r="B17" s="145"/>
      <c r="C17" s="145"/>
      <c r="D17" s="159"/>
      <c r="E17" s="249" t="s">
        <v>442</v>
      </c>
      <c r="F17" s="145"/>
      <c r="G17" s="160">
        <v>28.812000000000001</v>
      </c>
      <c r="H17" s="225" t="s">
        <v>355</v>
      </c>
      <c r="I17" s="145"/>
      <c r="J17" s="145"/>
      <c r="K17" s="145"/>
      <c r="L17" s="145"/>
      <c r="M17" s="145"/>
      <c r="N17" s="225"/>
      <c r="P17" s="139" t="s">
        <v>110</v>
      </c>
    </row>
    <row r="18" spans="1:16" s="14" customFormat="1" ht="15.75" customHeight="1" x14ac:dyDescent="0.25">
      <c r="A18" s="145" t="s">
        <v>355</v>
      </c>
      <c r="B18" s="145"/>
      <c r="C18" s="145"/>
      <c r="D18" s="161"/>
      <c r="E18" s="162" t="s">
        <v>111</v>
      </c>
      <c r="F18" s="145"/>
      <c r="G18" s="250">
        <v>28.812000000000001</v>
      </c>
      <c r="H18" s="225" t="s">
        <v>355</v>
      </c>
      <c r="I18" s="145"/>
      <c r="J18" s="145"/>
      <c r="K18" s="145"/>
      <c r="L18" s="145"/>
      <c r="M18" s="145"/>
      <c r="N18" s="225"/>
      <c r="P18" s="140" t="s">
        <v>110</v>
      </c>
    </row>
    <row r="19" spans="1:16" s="14" customFormat="1" ht="13.5" customHeight="1" x14ac:dyDescent="0.25">
      <c r="A19" s="146">
        <v>2</v>
      </c>
      <c r="B19" s="146" t="s">
        <v>106</v>
      </c>
      <c r="C19" s="146" t="s">
        <v>10</v>
      </c>
      <c r="D19" s="241" t="s">
        <v>437</v>
      </c>
      <c r="E19" s="156" t="s">
        <v>440</v>
      </c>
      <c r="F19" s="146" t="s">
        <v>109</v>
      </c>
      <c r="G19" s="157">
        <v>31.693000000000001</v>
      </c>
      <c r="H19" s="157">
        <v>0</v>
      </c>
      <c r="I19" s="157">
        <f>ROUND(G19*H19,3)</f>
        <v>0</v>
      </c>
      <c r="J19" s="158">
        <v>0</v>
      </c>
      <c r="K19" s="178">
        <f>G19*J19</f>
        <v>0</v>
      </c>
      <c r="L19" s="179">
        <v>0</v>
      </c>
      <c r="M19" s="178">
        <f>G19*L19</f>
        <v>0</v>
      </c>
      <c r="N19" s="240">
        <v>20</v>
      </c>
      <c r="O19" s="138">
        <v>4</v>
      </c>
      <c r="P19" s="14" t="s">
        <v>110</v>
      </c>
    </row>
    <row r="20" spans="1:16" s="14" customFormat="1" ht="15.75" customHeight="1" x14ac:dyDescent="0.25">
      <c r="A20" s="145" t="s">
        <v>355</v>
      </c>
      <c r="B20" s="145"/>
      <c r="C20" s="145"/>
      <c r="D20" s="159"/>
      <c r="E20" s="249" t="s">
        <v>441</v>
      </c>
      <c r="F20" s="145"/>
      <c r="G20" s="157">
        <v>31.693000000000001</v>
      </c>
      <c r="H20" s="225" t="s">
        <v>355</v>
      </c>
      <c r="I20" s="145"/>
      <c r="J20" s="145"/>
      <c r="K20" s="145"/>
      <c r="L20" s="145"/>
      <c r="M20" s="145"/>
      <c r="N20" s="225"/>
      <c r="P20" s="139" t="s">
        <v>110</v>
      </c>
    </row>
    <row r="21" spans="1:16" s="14" customFormat="1" ht="15.75" customHeight="1" x14ac:dyDescent="0.25">
      <c r="A21" s="145" t="s">
        <v>355</v>
      </c>
      <c r="B21" s="145"/>
      <c r="C21" s="145"/>
      <c r="D21" s="161"/>
      <c r="E21" s="162" t="s">
        <v>111</v>
      </c>
      <c r="F21" s="145"/>
      <c r="G21" s="250">
        <v>31.693000000000001</v>
      </c>
      <c r="H21" s="225" t="s">
        <v>355</v>
      </c>
      <c r="I21" s="145"/>
      <c r="J21" s="145"/>
      <c r="K21" s="145"/>
      <c r="L21" s="145"/>
      <c r="M21" s="145"/>
      <c r="N21" s="225"/>
      <c r="P21" s="140" t="s">
        <v>110</v>
      </c>
    </row>
    <row r="22" spans="1:16" s="14" customFormat="1" ht="13.5" customHeight="1" x14ac:dyDescent="0.25">
      <c r="A22" s="146">
        <v>3</v>
      </c>
      <c r="B22" s="146" t="s">
        <v>106</v>
      </c>
      <c r="C22" s="146" t="s">
        <v>10</v>
      </c>
      <c r="D22" s="241" t="s">
        <v>438</v>
      </c>
      <c r="E22" s="156" t="s">
        <v>439</v>
      </c>
      <c r="F22" s="146" t="s">
        <v>109</v>
      </c>
      <c r="G22" s="157">
        <v>9.5079999999999991</v>
      </c>
      <c r="H22" s="157">
        <v>0</v>
      </c>
      <c r="I22" s="157">
        <f>ROUND(G22*H22,3)</f>
        <v>0</v>
      </c>
      <c r="J22" s="158">
        <v>0</v>
      </c>
      <c r="K22" s="178">
        <f>G22*J22</f>
        <v>0</v>
      </c>
      <c r="L22" s="179">
        <v>0</v>
      </c>
      <c r="M22" s="178">
        <f>G22*L22</f>
        <v>0</v>
      </c>
      <c r="N22" s="240">
        <v>20</v>
      </c>
      <c r="O22" s="138">
        <v>4</v>
      </c>
      <c r="P22" s="14" t="s">
        <v>110</v>
      </c>
    </row>
    <row r="23" spans="1:16" s="14" customFormat="1" ht="13.5" customHeight="1" x14ac:dyDescent="0.25">
      <c r="A23" s="146">
        <v>4</v>
      </c>
      <c r="B23" s="146" t="s">
        <v>106</v>
      </c>
      <c r="C23" s="146" t="s">
        <v>10</v>
      </c>
      <c r="D23" s="193" t="s">
        <v>113</v>
      </c>
      <c r="E23" s="156" t="s">
        <v>114</v>
      </c>
      <c r="F23" s="146" t="s">
        <v>109</v>
      </c>
      <c r="G23" s="170">
        <v>0.21099999999999999</v>
      </c>
      <c r="H23" s="237">
        <v>0</v>
      </c>
      <c r="I23" s="157">
        <f>ROUND(G23*H23,3)</f>
        <v>0</v>
      </c>
      <c r="J23" s="158">
        <v>0</v>
      </c>
      <c r="K23" s="157">
        <f>G23*J23</f>
        <v>0</v>
      </c>
      <c r="L23" s="158">
        <v>0</v>
      </c>
      <c r="M23" s="157">
        <f>G23*L23</f>
        <v>0</v>
      </c>
      <c r="N23" s="224">
        <v>20</v>
      </c>
      <c r="O23" s="138">
        <v>4</v>
      </c>
      <c r="P23" s="14" t="s">
        <v>110</v>
      </c>
    </row>
    <row r="24" spans="1:16" s="14" customFormat="1" ht="15.75" customHeight="1" x14ac:dyDescent="0.25">
      <c r="A24" s="145" t="s">
        <v>355</v>
      </c>
      <c r="B24" s="145"/>
      <c r="C24" s="145"/>
      <c r="D24" s="159"/>
      <c r="E24" s="156" t="s">
        <v>508</v>
      </c>
      <c r="F24" s="145"/>
      <c r="G24" s="160">
        <v>0.21099999999999999</v>
      </c>
      <c r="H24" s="225" t="s">
        <v>355</v>
      </c>
      <c r="I24" s="145"/>
      <c r="J24" s="145"/>
      <c r="K24" s="145"/>
      <c r="L24" s="145"/>
      <c r="M24" s="145"/>
      <c r="N24" s="225"/>
      <c r="P24" s="139" t="s">
        <v>110</v>
      </c>
    </row>
    <row r="25" spans="1:16" s="14" customFormat="1" ht="15.75" customHeight="1" x14ac:dyDescent="0.25">
      <c r="A25" s="145" t="s">
        <v>355</v>
      </c>
      <c r="B25" s="145"/>
      <c r="C25" s="145"/>
      <c r="D25" s="161"/>
      <c r="E25" s="162" t="s">
        <v>111</v>
      </c>
      <c r="F25" s="145"/>
      <c r="G25" s="250">
        <v>0.21099999999999999</v>
      </c>
      <c r="H25" s="225" t="s">
        <v>355</v>
      </c>
      <c r="I25" s="145"/>
      <c r="J25" s="145"/>
      <c r="K25" s="145"/>
      <c r="L25" s="145"/>
      <c r="M25" s="145"/>
      <c r="N25" s="225"/>
      <c r="P25" s="140" t="s">
        <v>110</v>
      </c>
    </row>
    <row r="26" spans="1:16" s="14" customFormat="1" ht="13.5" customHeight="1" x14ac:dyDescent="0.25">
      <c r="A26" s="146">
        <v>5</v>
      </c>
      <c r="B26" s="146" t="s">
        <v>106</v>
      </c>
      <c r="C26" s="146" t="s">
        <v>10</v>
      </c>
      <c r="D26" s="193" t="s">
        <v>116</v>
      </c>
      <c r="E26" s="156" t="s">
        <v>117</v>
      </c>
      <c r="F26" s="146" t="s">
        <v>109</v>
      </c>
      <c r="G26" s="157">
        <v>6.3E-2</v>
      </c>
      <c r="H26" s="237">
        <v>0</v>
      </c>
      <c r="I26" s="157">
        <f>ROUND(G26*H26,3)</f>
        <v>0</v>
      </c>
      <c r="J26" s="158">
        <v>0</v>
      </c>
      <c r="K26" s="157">
        <f>G26*J26</f>
        <v>0</v>
      </c>
      <c r="L26" s="158">
        <v>0</v>
      </c>
      <c r="M26" s="157">
        <f>G26*L26</f>
        <v>0</v>
      </c>
      <c r="N26" s="224">
        <v>20</v>
      </c>
      <c r="O26" s="138">
        <v>4</v>
      </c>
      <c r="P26" s="14" t="s">
        <v>110</v>
      </c>
    </row>
    <row r="27" spans="1:16" s="14" customFormat="1" ht="13.5" customHeight="1" x14ac:dyDescent="0.25">
      <c r="A27" s="146">
        <v>6</v>
      </c>
      <c r="B27" s="146" t="s">
        <v>106</v>
      </c>
      <c r="C27" s="146" t="s">
        <v>10</v>
      </c>
      <c r="D27" s="193" t="s">
        <v>118</v>
      </c>
      <c r="E27" s="156" t="s">
        <v>119</v>
      </c>
      <c r="F27" s="146" t="s">
        <v>109</v>
      </c>
      <c r="G27" s="157">
        <v>23.696999999999999</v>
      </c>
      <c r="H27" s="237">
        <v>0</v>
      </c>
      <c r="I27" s="157">
        <f>ROUND(G27*H27,3)</f>
        <v>0</v>
      </c>
      <c r="J27" s="158">
        <v>0</v>
      </c>
      <c r="K27" s="157">
        <f>G27*J27</f>
        <v>0</v>
      </c>
      <c r="L27" s="158">
        <v>0</v>
      </c>
      <c r="M27" s="157">
        <f>G27*L27</f>
        <v>0</v>
      </c>
      <c r="N27" s="224">
        <v>20</v>
      </c>
      <c r="O27" s="138">
        <v>4</v>
      </c>
      <c r="P27" s="14" t="s">
        <v>110</v>
      </c>
    </row>
    <row r="28" spans="1:16" s="14" customFormat="1" ht="15.75" customHeight="1" x14ac:dyDescent="0.25">
      <c r="A28" s="145" t="s">
        <v>355</v>
      </c>
      <c r="B28" s="145"/>
      <c r="C28" s="145"/>
      <c r="D28" s="159"/>
      <c r="E28" s="249" t="s">
        <v>465</v>
      </c>
      <c r="F28" s="145"/>
      <c r="G28" s="160">
        <v>23.696999999999999</v>
      </c>
      <c r="H28" s="225" t="s">
        <v>355</v>
      </c>
      <c r="I28" s="145"/>
      <c r="J28" s="145"/>
      <c r="K28" s="145"/>
      <c r="L28" s="145"/>
      <c r="M28" s="145"/>
      <c r="N28" s="225"/>
      <c r="P28" s="139" t="s">
        <v>110</v>
      </c>
    </row>
    <row r="29" spans="1:16" s="14" customFormat="1" ht="15.75" customHeight="1" x14ac:dyDescent="0.25">
      <c r="A29" s="145" t="s">
        <v>355</v>
      </c>
      <c r="B29" s="145"/>
      <c r="C29" s="145"/>
      <c r="D29" s="161"/>
      <c r="E29" s="162" t="s">
        <v>111</v>
      </c>
      <c r="F29" s="145"/>
      <c r="G29" s="250">
        <v>23.696999999999999</v>
      </c>
      <c r="H29" s="225" t="s">
        <v>355</v>
      </c>
      <c r="I29" s="145"/>
      <c r="J29" s="145"/>
      <c r="K29" s="145"/>
      <c r="L29" s="145"/>
      <c r="M29" s="145"/>
      <c r="N29" s="225"/>
      <c r="P29" s="140" t="s">
        <v>110</v>
      </c>
    </row>
    <row r="30" spans="1:16" s="14" customFormat="1" ht="24" customHeight="1" x14ac:dyDescent="0.25">
      <c r="A30" s="146">
        <v>7</v>
      </c>
      <c r="B30" s="146" t="s">
        <v>106</v>
      </c>
      <c r="C30" s="146" t="s">
        <v>10</v>
      </c>
      <c r="D30" s="193" t="s">
        <v>120</v>
      </c>
      <c r="E30" s="156" t="s">
        <v>121</v>
      </c>
      <c r="F30" s="146" t="s">
        <v>109</v>
      </c>
      <c r="G30" s="157">
        <v>7.109</v>
      </c>
      <c r="H30" s="237">
        <v>0</v>
      </c>
      <c r="I30" s="157">
        <f>ROUND(G30*H30,3)</f>
        <v>0</v>
      </c>
      <c r="J30" s="158">
        <v>0</v>
      </c>
      <c r="K30" s="157">
        <f>G30*J30</f>
        <v>0</v>
      </c>
      <c r="L30" s="158">
        <v>0</v>
      </c>
      <c r="M30" s="157">
        <f>G30*L30</f>
        <v>0</v>
      </c>
      <c r="N30" s="224">
        <v>20</v>
      </c>
      <c r="O30" s="138">
        <v>4</v>
      </c>
      <c r="P30" s="14" t="s">
        <v>110</v>
      </c>
    </row>
    <row r="31" spans="1:16" s="14" customFormat="1" ht="13.5" customHeight="1" x14ac:dyDescent="0.25">
      <c r="A31" s="146">
        <v>8</v>
      </c>
      <c r="B31" s="146" t="s">
        <v>106</v>
      </c>
      <c r="C31" s="146" t="s">
        <v>10</v>
      </c>
      <c r="D31" s="193" t="s">
        <v>123</v>
      </c>
      <c r="E31" s="156" t="s">
        <v>124</v>
      </c>
      <c r="F31" s="146" t="s">
        <v>109</v>
      </c>
      <c r="G31" s="157">
        <v>2.109</v>
      </c>
      <c r="H31" s="237">
        <v>0</v>
      </c>
      <c r="I31" s="157">
        <f>ROUND(G31*H31,3)</f>
        <v>0</v>
      </c>
      <c r="J31" s="158">
        <v>0</v>
      </c>
      <c r="K31" s="157">
        <f>G31*J31</f>
        <v>0</v>
      </c>
      <c r="L31" s="158">
        <v>0</v>
      </c>
      <c r="M31" s="157">
        <f>G31*L31</f>
        <v>0</v>
      </c>
      <c r="N31" s="224">
        <v>20</v>
      </c>
      <c r="O31" s="138">
        <v>4</v>
      </c>
      <c r="P31" s="14" t="s">
        <v>110</v>
      </c>
    </row>
    <row r="32" spans="1:16" s="14" customFormat="1" ht="15.75" customHeight="1" x14ac:dyDescent="0.25">
      <c r="A32" s="145" t="s">
        <v>355</v>
      </c>
      <c r="B32" s="145"/>
      <c r="C32" s="145"/>
      <c r="D32" s="159"/>
      <c r="E32" s="249" t="s">
        <v>373</v>
      </c>
      <c r="F32" s="145"/>
      <c r="G32" s="160">
        <v>2.109</v>
      </c>
      <c r="H32" s="225" t="s">
        <v>355</v>
      </c>
      <c r="I32" s="145"/>
      <c r="J32" s="145"/>
      <c r="K32" s="145"/>
      <c r="L32" s="145"/>
      <c r="M32" s="145"/>
      <c r="N32" s="225"/>
      <c r="P32" s="139" t="s">
        <v>110</v>
      </c>
    </row>
    <row r="33" spans="1:16" s="14" customFormat="1" ht="15.75" customHeight="1" x14ac:dyDescent="0.25">
      <c r="A33" s="145" t="s">
        <v>355</v>
      </c>
      <c r="B33" s="145"/>
      <c r="C33" s="145"/>
      <c r="D33" s="161"/>
      <c r="E33" s="162" t="s">
        <v>111</v>
      </c>
      <c r="F33" s="145"/>
      <c r="G33" s="250">
        <v>2.109</v>
      </c>
      <c r="H33" s="225" t="s">
        <v>355</v>
      </c>
      <c r="I33" s="145"/>
      <c r="J33" s="145"/>
      <c r="K33" s="145"/>
      <c r="L33" s="145"/>
      <c r="M33" s="145"/>
      <c r="N33" s="225"/>
      <c r="P33" s="140" t="s">
        <v>110</v>
      </c>
    </row>
    <row r="34" spans="1:16" s="14" customFormat="1" ht="10" x14ac:dyDescent="0.25">
      <c r="A34" s="146">
        <v>9</v>
      </c>
      <c r="B34" s="146" t="s">
        <v>106</v>
      </c>
      <c r="C34" s="146" t="s">
        <v>10</v>
      </c>
      <c r="D34" s="193" t="s">
        <v>125</v>
      </c>
      <c r="E34" s="156" t="s">
        <v>126</v>
      </c>
      <c r="F34" s="146" t="s">
        <v>109</v>
      </c>
      <c r="G34" s="157">
        <v>0.63300000000000001</v>
      </c>
      <c r="H34" s="237">
        <v>0</v>
      </c>
      <c r="I34" s="157">
        <f>ROUND(G34*H34,3)</f>
        <v>0</v>
      </c>
      <c r="J34" s="158">
        <v>0</v>
      </c>
      <c r="K34" s="157">
        <f>G34*J34</f>
        <v>0</v>
      </c>
      <c r="L34" s="158">
        <v>0</v>
      </c>
      <c r="M34" s="157">
        <f>G34*L34</f>
        <v>0</v>
      </c>
      <c r="N34" s="224">
        <v>20</v>
      </c>
      <c r="O34" s="138">
        <v>4</v>
      </c>
      <c r="P34" s="14" t="s">
        <v>110</v>
      </c>
    </row>
    <row r="35" spans="1:16" s="14" customFormat="1" ht="24" customHeight="1" x14ac:dyDescent="0.25">
      <c r="A35" s="146">
        <v>10</v>
      </c>
      <c r="B35" s="146" t="s">
        <v>106</v>
      </c>
      <c r="C35" s="146" t="s">
        <v>10</v>
      </c>
      <c r="D35" s="193" t="s">
        <v>127</v>
      </c>
      <c r="E35" s="156" t="s">
        <v>128</v>
      </c>
      <c r="F35" s="146" t="s">
        <v>109</v>
      </c>
      <c r="G35" s="157">
        <v>57.71</v>
      </c>
      <c r="H35" s="237">
        <v>0</v>
      </c>
      <c r="I35" s="157">
        <f>ROUND(G35*H35,3)</f>
        <v>0</v>
      </c>
      <c r="J35" s="158">
        <v>0</v>
      </c>
      <c r="K35" s="157">
        <f>G35*J35</f>
        <v>0</v>
      </c>
      <c r="L35" s="158">
        <v>0</v>
      </c>
      <c r="M35" s="157">
        <f>G35*L35</f>
        <v>0</v>
      </c>
      <c r="N35" s="224">
        <v>20</v>
      </c>
      <c r="O35" s="138">
        <v>4</v>
      </c>
      <c r="P35" s="14" t="s">
        <v>110</v>
      </c>
    </row>
    <row r="36" spans="1:16" s="14" customFormat="1" ht="24" customHeight="1" x14ac:dyDescent="0.25">
      <c r="A36" s="146">
        <v>11</v>
      </c>
      <c r="B36" s="146" t="s">
        <v>106</v>
      </c>
      <c r="C36" s="146" t="s">
        <v>10</v>
      </c>
      <c r="D36" s="193" t="s">
        <v>130</v>
      </c>
      <c r="E36" s="156" t="s">
        <v>131</v>
      </c>
      <c r="F36" s="146" t="s">
        <v>109</v>
      </c>
      <c r="G36" s="157">
        <v>577.1</v>
      </c>
      <c r="H36" s="237">
        <v>0</v>
      </c>
      <c r="I36" s="157">
        <f>ROUND(G36*H36,3)</f>
        <v>0</v>
      </c>
      <c r="J36" s="158">
        <v>0</v>
      </c>
      <c r="K36" s="157">
        <f>G36*J36</f>
        <v>0</v>
      </c>
      <c r="L36" s="158">
        <v>0</v>
      </c>
      <c r="M36" s="157">
        <f>G36*L36</f>
        <v>0</v>
      </c>
      <c r="N36" s="224">
        <v>20</v>
      </c>
      <c r="O36" s="138">
        <v>4</v>
      </c>
      <c r="P36" s="14" t="s">
        <v>110</v>
      </c>
    </row>
    <row r="37" spans="1:16" s="14" customFormat="1" ht="15.75" customHeight="1" x14ac:dyDescent="0.25">
      <c r="A37" s="145" t="s">
        <v>355</v>
      </c>
      <c r="B37" s="145"/>
      <c r="C37" s="145"/>
      <c r="D37" s="159"/>
      <c r="E37" s="249" t="s">
        <v>374</v>
      </c>
      <c r="F37" s="145"/>
      <c r="G37" s="160">
        <v>577.1</v>
      </c>
      <c r="H37" s="225" t="s">
        <v>355</v>
      </c>
      <c r="I37" s="145"/>
      <c r="J37" s="145"/>
      <c r="K37" s="145"/>
      <c r="L37" s="145"/>
      <c r="M37" s="145"/>
      <c r="N37" s="225"/>
      <c r="P37" s="139" t="s">
        <v>110</v>
      </c>
    </row>
    <row r="38" spans="1:16" s="14" customFormat="1" ht="15.75" customHeight="1" x14ac:dyDescent="0.25">
      <c r="A38" s="145" t="s">
        <v>355</v>
      </c>
      <c r="B38" s="145"/>
      <c r="C38" s="145"/>
      <c r="D38" s="161"/>
      <c r="E38" s="162" t="s">
        <v>111</v>
      </c>
      <c r="F38" s="145"/>
      <c r="G38" s="250">
        <v>577.1</v>
      </c>
      <c r="H38" s="225" t="s">
        <v>355</v>
      </c>
      <c r="I38" s="145"/>
      <c r="J38" s="145"/>
      <c r="K38" s="145"/>
      <c r="L38" s="145"/>
      <c r="M38" s="145"/>
      <c r="N38" s="225"/>
      <c r="P38" s="140" t="s">
        <v>110</v>
      </c>
    </row>
    <row r="39" spans="1:16" s="14" customFormat="1" ht="13.5" customHeight="1" x14ac:dyDescent="0.25">
      <c r="A39" s="146">
        <v>12</v>
      </c>
      <c r="B39" s="146" t="s">
        <v>106</v>
      </c>
      <c r="C39" s="146" t="s">
        <v>10</v>
      </c>
      <c r="D39" s="193" t="s">
        <v>132</v>
      </c>
      <c r="E39" s="156" t="s">
        <v>133</v>
      </c>
      <c r="F39" s="146" t="s">
        <v>109</v>
      </c>
      <c r="G39" s="157">
        <v>57.71</v>
      </c>
      <c r="H39" s="237">
        <v>0</v>
      </c>
      <c r="I39" s="157">
        <f>ROUND(G39*H39,3)</f>
        <v>0</v>
      </c>
      <c r="J39" s="158">
        <v>0</v>
      </c>
      <c r="K39" s="157">
        <f>G39*J39</f>
        <v>0</v>
      </c>
      <c r="L39" s="158">
        <v>0</v>
      </c>
      <c r="M39" s="157">
        <f>G39*L39</f>
        <v>0</v>
      </c>
      <c r="N39" s="224">
        <v>20</v>
      </c>
      <c r="O39" s="138">
        <v>4</v>
      </c>
      <c r="P39" s="14" t="s">
        <v>110</v>
      </c>
    </row>
    <row r="40" spans="1:16" s="14" customFormat="1" ht="13.5" customHeight="1" x14ac:dyDescent="0.25">
      <c r="A40" s="146">
        <v>13</v>
      </c>
      <c r="B40" s="146" t="s">
        <v>106</v>
      </c>
      <c r="C40" s="146" t="s">
        <v>10</v>
      </c>
      <c r="D40" s="193" t="s">
        <v>134</v>
      </c>
      <c r="E40" s="156" t="s">
        <v>135</v>
      </c>
      <c r="F40" s="146" t="s">
        <v>136</v>
      </c>
      <c r="G40" s="157">
        <v>46.167999999999999</v>
      </c>
      <c r="H40" s="237">
        <v>0</v>
      </c>
      <c r="I40" s="157">
        <f>ROUND(G40*H40,3)</f>
        <v>0</v>
      </c>
      <c r="J40" s="158">
        <v>0</v>
      </c>
      <c r="K40" s="157">
        <f>G40*J40</f>
        <v>0</v>
      </c>
      <c r="L40" s="158">
        <v>0</v>
      </c>
      <c r="M40" s="157">
        <f>G40*L40</f>
        <v>0</v>
      </c>
      <c r="N40" s="224">
        <v>20</v>
      </c>
      <c r="O40" s="138">
        <v>4</v>
      </c>
      <c r="P40" s="14" t="s">
        <v>110</v>
      </c>
    </row>
    <row r="41" spans="1:16" s="14" customFormat="1" ht="15.75" customHeight="1" x14ac:dyDescent="0.25">
      <c r="A41" s="145" t="s">
        <v>355</v>
      </c>
      <c r="B41" s="145"/>
      <c r="C41" s="145"/>
      <c r="D41" s="159"/>
      <c r="E41" s="249" t="s">
        <v>375</v>
      </c>
      <c r="F41" s="145"/>
      <c r="G41" s="160">
        <v>46.167999999999999</v>
      </c>
      <c r="H41" s="225" t="s">
        <v>355</v>
      </c>
      <c r="I41" s="145"/>
      <c r="J41" s="145"/>
      <c r="K41" s="145"/>
      <c r="L41" s="145"/>
      <c r="M41" s="145"/>
      <c r="N41" s="225"/>
      <c r="P41" s="139" t="s">
        <v>110</v>
      </c>
    </row>
    <row r="42" spans="1:16" s="14" customFormat="1" ht="15.75" customHeight="1" x14ac:dyDescent="0.25">
      <c r="A42" s="145" t="s">
        <v>355</v>
      </c>
      <c r="B42" s="145"/>
      <c r="C42" s="145"/>
      <c r="D42" s="161"/>
      <c r="E42" s="162" t="s">
        <v>111</v>
      </c>
      <c r="F42" s="145"/>
      <c r="G42" s="250">
        <v>46.167999999999999</v>
      </c>
      <c r="H42" s="225" t="s">
        <v>355</v>
      </c>
      <c r="I42" s="145"/>
      <c r="J42" s="145"/>
      <c r="K42" s="145"/>
      <c r="L42" s="145"/>
      <c r="M42" s="145"/>
      <c r="N42" s="225"/>
      <c r="P42" s="140" t="s">
        <v>110</v>
      </c>
    </row>
    <row r="43" spans="1:16" s="14" customFormat="1" ht="13.5" customHeight="1" x14ac:dyDescent="0.25">
      <c r="A43" s="146">
        <v>14</v>
      </c>
      <c r="B43" s="146" t="s">
        <v>106</v>
      </c>
      <c r="C43" s="146" t="s">
        <v>10</v>
      </c>
      <c r="D43" s="193" t="s">
        <v>137</v>
      </c>
      <c r="E43" s="156" t="s">
        <v>370</v>
      </c>
      <c r="F43" s="146" t="s">
        <v>138</v>
      </c>
      <c r="G43" s="157">
        <v>144.06</v>
      </c>
      <c r="H43" s="237">
        <v>0</v>
      </c>
      <c r="I43" s="157">
        <f>ROUND(G43*H43,3)</f>
        <v>0</v>
      </c>
      <c r="J43" s="158">
        <v>0</v>
      </c>
      <c r="K43" s="157">
        <f>G43*J43</f>
        <v>0</v>
      </c>
      <c r="L43" s="158">
        <v>0</v>
      </c>
      <c r="M43" s="157">
        <f>G43*L43</f>
        <v>0</v>
      </c>
      <c r="N43" s="224">
        <v>20</v>
      </c>
      <c r="O43" s="138">
        <v>4</v>
      </c>
      <c r="P43" s="14" t="s">
        <v>110</v>
      </c>
    </row>
    <row r="44" spans="1:16" s="117" customFormat="1" ht="12.75" customHeight="1" x14ac:dyDescent="0.25">
      <c r="A44" s="147" t="s">
        <v>355</v>
      </c>
      <c r="B44" s="153" t="s">
        <v>61</v>
      </c>
      <c r="C44" s="147"/>
      <c r="D44" s="154" t="s">
        <v>110</v>
      </c>
      <c r="E44" s="154" t="s">
        <v>139</v>
      </c>
      <c r="F44" s="147"/>
      <c r="G44" s="147"/>
      <c r="H44" s="226" t="s">
        <v>355</v>
      </c>
      <c r="I44" s="155">
        <f>SUM(I45:I66)</f>
        <v>0</v>
      </c>
      <c r="J44" s="147"/>
      <c r="K44" s="155">
        <f>SUM(K45:K66)</f>
        <v>124.78422834</v>
      </c>
      <c r="L44" s="147"/>
      <c r="M44" s="155">
        <f>SUM(M45:M66)</f>
        <v>0</v>
      </c>
      <c r="N44" s="226"/>
      <c r="P44" s="122" t="s">
        <v>104</v>
      </c>
    </row>
    <row r="45" spans="1:16" s="14" customFormat="1" ht="13.5" customHeight="1" x14ac:dyDescent="0.25">
      <c r="A45" s="146">
        <v>15</v>
      </c>
      <c r="B45" s="146" t="s">
        <v>106</v>
      </c>
      <c r="C45" s="146" t="s">
        <v>140</v>
      </c>
      <c r="D45" s="193" t="s">
        <v>141</v>
      </c>
      <c r="E45" s="156" t="s">
        <v>142</v>
      </c>
      <c r="F45" s="146" t="s">
        <v>109</v>
      </c>
      <c r="G45" s="157">
        <v>14.321</v>
      </c>
      <c r="H45" s="237">
        <v>0</v>
      </c>
      <c r="I45" s="157">
        <f>ROUND(G45*H45,3)</f>
        <v>0</v>
      </c>
      <c r="J45" s="158">
        <v>2.0663999999999998</v>
      </c>
      <c r="K45" s="157">
        <f>G45*J45</f>
        <v>29.592914399999998</v>
      </c>
      <c r="L45" s="158">
        <v>0</v>
      </c>
      <c r="M45" s="157">
        <f>G45*L45</f>
        <v>0</v>
      </c>
      <c r="N45" s="224">
        <v>20</v>
      </c>
      <c r="O45" s="138">
        <v>4</v>
      </c>
      <c r="P45" s="14" t="s">
        <v>110</v>
      </c>
    </row>
    <row r="46" spans="1:16" s="14" customFormat="1" ht="15.75" customHeight="1" x14ac:dyDescent="0.25">
      <c r="A46" s="145" t="s">
        <v>355</v>
      </c>
      <c r="B46" s="145"/>
      <c r="C46" s="145"/>
      <c r="D46" s="159"/>
      <c r="E46" s="249" t="s">
        <v>376</v>
      </c>
      <c r="F46" s="145"/>
      <c r="G46" s="160">
        <v>12.212</v>
      </c>
      <c r="H46" s="225" t="s">
        <v>355</v>
      </c>
      <c r="I46" s="145"/>
      <c r="J46" s="145"/>
      <c r="K46" s="145"/>
      <c r="L46" s="145"/>
      <c r="M46" s="145"/>
      <c r="N46" s="225"/>
      <c r="P46" s="139" t="s">
        <v>110</v>
      </c>
    </row>
    <row r="47" spans="1:16" s="14" customFormat="1" ht="15.75" customHeight="1" x14ac:dyDescent="0.25">
      <c r="A47" s="145" t="s">
        <v>355</v>
      </c>
      <c r="B47" s="145"/>
      <c r="C47" s="145"/>
      <c r="D47" s="159"/>
      <c r="E47" s="249" t="s">
        <v>373</v>
      </c>
      <c r="F47" s="145"/>
      <c r="G47" s="160">
        <v>2.109</v>
      </c>
      <c r="H47" s="225" t="s">
        <v>355</v>
      </c>
      <c r="I47" s="145"/>
      <c r="J47" s="145"/>
      <c r="K47" s="145"/>
      <c r="L47" s="145"/>
      <c r="M47" s="145"/>
      <c r="N47" s="225"/>
      <c r="P47" s="139" t="s">
        <v>110</v>
      </c>
    </row>
    <row r="48" spans="1:16" s="14" customFormat="1" ht="15.75" customHeight="1" x14ac:dyDescent="0.25">
      <c r="A48" s="145" t="s">
        <v>355</v>
      </c>
      <c r="B48" s="145"/>
      <c r="C48" s="145"/>
      <c r="D48" s="161"/>
      <c r="E48" s="162" t="s">
        <v>111</v>
      </c>
      <c r="F48" s="145"/>
      <c r="G48" s="250">
        <v>14.321</v>
      </c>
      <c r="H48" s="225" t="s">
        <v>355</v>
      </c>
      <c r="I48" s="145"/>
      <c r="J48" s="145"/>
      <c r="K48" s="145"/>
      <c r="L48" s="145"/>
      <c r="M48" s="145"/>
      <c r="N48" s="225"/>
      <c r="P48" s="140" t="s">
        <v>110</v>
      </c>
    </row>
    <row r="49" spans="1:18" s="14" customFormat="1" ht="13.5" customHeight="1" x14ac:dyDescent="0.25">
      <c r="A49" s="146">
        <v>16</v>
      </c>
      <c r="B49" s="146" t="s">
        <v>106</v>
      </c>
      <c r="C49" s="146" t="s">
        <v>143</v>
      </c>
      <c r="D49" s="193" t="s">
        <v>356</v>
      </c>
      <c r="E49" s="156" t="s">
        <v>357</v>
      </c>
      <c r="F49" s="146" t="s">
        <v>109</v>
      </c>
      <c r="G49" s="157">
        <v>21.457000000000001</v>
      </c>
      <c r="H49" s="237">
        <v>0</v>
      </c>
      <c r="I49" s="157">
        <f>ROUND(G49*H49,3)</f>
        <v>0</v>
      </c>
      <c r="J49" s="158">
        <v>2.19306</v>
      </c>
      <c r="K49" s="157">
        <f>G49*J49</f>
        <v>47.056488420000001</v>
      </c>
      <c r="L49" s="158">
        <v>0</v>
      </c>
      <c r="M49" s="157">
        <f>G49*L49</f>
        <v>0</v>
      </c>
      <c r="N49" s="224">
        <v>20</v>
      </c>
      <c r="O49" s="138">
        <v>4</v>
      </c>
      <c r="P49" s="14" t="s">
        <v>110</v>
      </c>
    </row>
    <row r="50" spans="1:18" s="14" customFormat="1" ht="15.75" customHeight="1" x14ac:dyDescent="0.25">
      <c r="A50" s="145" t="s">
        <v>355</v>
      </c>
      <c r="B50" s="145"/>
      <c r="C50" s="145"/>
      <c r="D50" s="145"/>
      <c r="E50" s="163" t="s">
        <v>144</v>
      </c>
      <c r="F50" s="145"/>
      <c r="G50" s="145"/>
      <c r="H50" s="225" t="s">
        <v>355</v>
      </c>
      <c r="I50" s="145"/>
      <c r="J50" s="145"/>
      <c r="K50" s="145"/>
      <c r="L50" s="145"/>
      <c r="M50" s="145"/>
      <c r="N50" s="225"/>
      <c r="P50" s="14" t="s">
        <v>110</v>
      </c>
    </row>
    <row r="51" spans="1:18" s="14" customFormat="1" ht="13.5" customHeight="1" x14ac:dyDescent="0.25">
      <c r="A51" s="146">
        <v>17</v>
      </c>
      <c r="B51" s="146" t="s">
        <v>106</v>
      </c>
      <c r="C51" s="146" t="s">
        <v>143</v>
      </c>
      <c r="D51" s="193" t="s">
        <v>145</v>
      </c>
      <c r="E51" s="156" t="s">
        <v>146</v>
      </c>
      <c r="F51" s="146" t="s">
        <v>138</v>
      </c>
      <c r="G51" s="157">
        <v>12.065</v>
      </c>
      <c r="H51" s="237">
        <v>0</v>
      </c>
      <c r="I51" s="157">
        <f>ROUND(G51*H51,3)</f>
        <v>0</v>
      </c>
      <c r="J51" s="158">
        <v>4.0699999999999998E-3</v>
      </c>
      <c r="K51" s="157">
        <f>G51*J51</f>
        <v>4.9104549999999997E-2</v>
      </c>
      <c r="L51" s="158">
        <v>0</v>
      </c>
      <c r="M51" s="157">
        <f>G51*L51</f>
        <v>0</v>
      </c>
      <c r="N51" s="224">
        <v>20</v>
      </c>
      <c r="O51" s="138">
        <v>4</v>
      </c>
      <c r="P51" s="14" t="s">
        <v>110</v>
      </c>
    </row>
    <row r="52" spans="1:18" s="14" customFormat="1" ht="15.75" customHeight="1" x14ac:dyDescent="0.25">
      <c r="A52" s="145" t="s">
        <v>355</v>
      </c>
      <c r="B52" s="145"/>
      <c r="C52" s="145"/>
      <c r="D52" s="145"/>
      <c r="E52" s="249" t="s">
        <v>434</v>
      </c>
      <c r="F52" s="145"/>
      <c r="G52" s="145"/>
      <c r="H52" s="225" t="s">
        <v>355</v>
      </c>
      <c r="I52" s="145"/>
      <c r="J52" s="145"/>
      <c r="K52" s="145"/>
      <c r="L52" s="145"/>
      <c r="M52" s="145"/>
      <c r="N52" s="225"/>
      <c r="P52" s="14" t="s">
        <v>110</v>
      </c>
    </row>
    <row r="53" spans="1:18" s="14" customFormat="1" ht="13.5" customHeight="1" x14ac:dyDescent="0.25">
      <c r="A53" s="146">
        <v>18</v>
      </c>
      <c r="B53" s="146" t="s">
        <v>106</v>
      </c>
      <c r="C53" s="146" t="s">
        <v>143</v>
      </c>
      <c r="D53" s="193" t="s">
        <v>147</v>
      </c>
      <c r="E53" s="156" t="s">
        <v>148</v>
      </c>
      <c r="F53" s="146" t="s">
        <v>138</v>
      </c>
      <c r="G53" s="157">
        <v>12.065</v>
      </c>
      <c r="H53" s="237">
        <v>0</v>
      </c>
      <c r="I53" s="157">
        <f>ROUND(G53*H53,3)</f>
        <v>0</v>
      </c>
      <c r="J53" s="158">
        <v>0</v>
      </c>
      <c r="K53" s="157">
        <f>G53*J53</f>
        <v>0</v>
      </c>
      <c r="L53" s="158">
        <v>0</v>
      </c>
      <c r="M53" s="157">
        <f>G53*L53</f>
        <v>0</v>
      </c>
      <c r="N53" s="224">
        <v>20</v>
      </c>
      <c r="O53" s="138">
        <v>4</v>
      </c>
      <c r="P53" s="14" t="s">
        <v>110</v>
      </c>
    </row>
    <row r="54" spans="1:18" s="14" customFormat="1" ht="13.5" customHeight="1" x14ac:dyDescent="0.25">
      <c r="A54" s="146">
        <v>19</v>
      </c>
      <c r="B54" s="146" t="s">
        <v>106</v>
      </c>
      <c r="C54" s="146" t="s">
        <v>143</v>
      </c>
      <c r="D54" s="193" t="s">
        <v>149</v>
      </c>
      <c r="E54" s="156" t="s">
        <v>150</v>
      </c>
      <c r="F54" s="146" t="s">
        <v>136</v>
      </c>
      <c r="G54" s="157">
        <v>0.91100000000000003</v>
      </c>
      <c r="H54" s="237">
        <v>0</v>
      </c>
      <c r="I54" s="157">
        <f>ROUND(G54*H54,3)</f>
        <v>0</v>
      </c>
      <c r="J54" s="158">
        <v>3.7399999999999998E-3</v>
      </c>
      <c r="K54" s="157">
        <f>G54*J54</f>
        <v>3.4071399999999999E-3</v>
      </c>
      <c r="L54" s="158">
        <v>0</v>
      </c>
      <c r="M54" s="157">
        <f>G54*L54</f>
        <v>0</v>
      </c>
      <c r="N54" s="224">
        <v>20</v>
      </c>
      <c r="O54" s="138">
        <v>4</v>
      </c>
      <c r="P54" s="14" t="s">
        <v>110</v>
      </c>
    </row>
    <row r="55" spans="1:18" s="14" customFormat="1" ht="24" customHeight="1" x14ac:dyDescent="0.25">
      <c r="A55" s="148">
        <v>20</v>
      </c>
      <c r="B55" s="148" t="s">
        <v>151</v>
      </c>
      <c r="C55" s="148" t="s">
        <v>152</v>
      </c>
      <c r="D55" s="194" t="s">
        <v>326</v>
      </c>
      <c r="E55" s="164" t="s">
        <v>327</v>
      </c>
      <c r="F55" s="148" t="s">
        <v>138</v>
      </c>
      <c r="G55" s="165">
        <v>172.8</v>
      </c>
      <c r="H55" s="251">
        <v>0</v>
      </c>
      <c r="I55" s="165">
        <f>ROUND(G55*H55,3)</f>
        <v>0</v>
      </c>
      <c r="J55" s="166">
        <v>3.0100000000000001E-3</v>
      </c>
      <c r="K55" s="165">
        <f>G55*J55</f>
        <v>0.52012800000000003</v>
      </c>
      <c r="L55" s="166">
        <v>0</v>
      </c>
      <c r="M55" s="165">
        <f>G55*L55</f>
        <v>0</v>
      </c>
      <c r="N55" s="227">
        <v>20</v>
      </c>
      <c r="O55" s="142">
        <v>8</v>
      </c>
      <c r="P55" s="143" t="s">
        <v>110</v>
      </c>
    </row>
    <row r="56" spans="1:18" s="14" customFormat="1" ht="15.75" customHeight="1" x14ac:dyDescent="0.25">
      <c r="A56" s="145" t="s">
        <v>355</v>
      </c>
      <c r="B56" s="145"/>
      <c r="C56" s="145"/>
      <c r="D56" s="159"/>
      <c r="E56" s="252">
        <f>ROUND(G55/14.4,0)</f>
        <v>12</v>
      </c>
      <c r="F56" s="145"/>
      <c r="G56" s="160">
        <v>172.8</v>
      </c>
      <c r="H56" s="225" t="s">
        <v>355</v>
      </c>
      <c r="I56" s="145"/>
      <c r="J56" s="145"/>
      <c r="K56" s="145"/>
      <c r="L56" s="145"/>
      <c r="M56" s="145"/>
      <c r="N56" s="225"/>
      <c r="P56" s="139" t="s">
        <v>110</v>
      </c>
    </row>
    <row r="57" spans="1:18" s="14" customFormat="1" ht="15.75" customHeight="1" x14ac:dyDescent="0.25">
      <c r="A57" s="145" t="s">
        <v>355</v>
      </c>
      <c r="B57" s="145"/>
      <c r="C57" s="145"/>
      <c r="D57" s="161"/>
      <c r="E57" s="162" t="s">
        <v>111</v>
      </c>
      <c r="F57" s="145"/>
      <c r="G57" s="250">
        <v>172.8</v>
      </c>
      <c r="H57" s="225" t="s">
        <v>355</v>
      </c>
      <c r="I57" s="145"/>
      <c r="J57" s="145"/>
      <c r="K57" s="145"/>
      <c r="L57" s="145"/>
      <c r="M57" s="145"/>
      <c r="N57" s="225"/>
      <c r="P57" s="140" t="s">
        <v>110</v>
      </c>
    </row>
    <row r="58" spans="1:18" s="14" customFormat="1" ht="13.5" customHeight="1" x14ac:dyDescent="0.25">
      <c r="A58" s="146">
        <v>21</v>
      </c>
      <c r="B58" s="146" t="s">
        <v>106</v>
      </c>
      <c r="C58" s="146" t="s">
        <v>143</v>
      </c>
      <c r="D58" s="193" t="s">
        <v>153</v>
      </c>
      <c r="E58" s="156" t="s">
        <v>154</v>
      </c>
      <c r="F58" s="146" t="s">
        <v>109</v>
      </c>
      <c r="G58" s="157">
        <v>19.905000000000001</v>
      </c>
      <c r="H58" s="237">
        <v>0</v>
      </c>
      <c r="I58" s="157">
        <f>ROUND(G58*H58,3)</f>
        <v>0</v>
      </c>
      <c r="J58" s="158">
        <v>2.19306</v>
      </c>
      <c r="K58" s="157">
        <f>G58*J58</f>
        <v>43.652859300000003</v>
      </c>
      <c r="L58" s="158">
        <v>0</v>
      </c>
      <c r="M58" s="157">
        <f>G58*L58</f>
        <v>0</v>
      </c>
      <c r="N58" s="224">
        <v>20</v>
      </c>
      <c r="O58" s="138">
        <v>4</v>
      </c>
      <c r="P58" s="14" t="s">
        <v>110</v>
      </c>
    </row>
    <row r="59" spans="1:18" s="14" customFormat="1" ht="15.75" customHeight="1" x14ac:dyDescent="0.25">
      <c r="A59" s="145" t="s">
        <v>355</v>
      </c>
      <c r="B59" s="145"/>
      <c r="C59" s="145"/>
      <c r="D59" s="159"/>
      <c r="E59" s="249" t="s">
        <v>377</v>
      </c>
      <c r="F59" s="145"/>
      <c r="G59" s="160">
        <v>19.905000000000001</v>
      </c>
      <c r="H59" s="225" t="s">
        <v>355</v>
      </c>
      <c r="I59" s="145"/>
      <c r="J59" s="145"/>
      <c r="K59" s="145"/>
      <c r="L59" s="145"/>
      <c r="M59" s="145"/>
      <c r="N59" s="225"/>
      <c r="P59" s="139" t="s">
        <v>110</v>
      </c>
    </row>
    <row r="60" spans="1:18" s="14" customFormat="1" ht="15.75" customHeight="1" x14ac:dyDescent="0.25">
      <c r="A60" s="145" t="s">
        <v>355</v>
      </c>
      <c r="B60" s="145"/>
      <c r="C60" s="145"/>
      <c r="D60" s="161"/>
      <c r="E60" s="162" t="s">
        <v>111</v>
      </c>
      <c r="F60" s="145"/>
      <c r="G60" s="250">
        <v>19.905000000000001</v>
      </c>
      <c r="H60" s="225" t="s">
        <v>355</v>
      </c>
      <c r="I60" s="145"/>
      <c r="J60" s="145"/>
      <c r="K60" s="145"/>
      <c r="L60" s="145"/>
      <c r="M60" s="145"/>
      <c r="N60" s="225"/>
      <c r="P60" s="140" t="s">
        <v>110</v>
      </c>
    </row>
    <row r="61" spans="1:18" s="150" customFormat="1" ht="13.5" customHeight="1" x14ac:dyDescent="0.25">
      <c r="A61" s="169">
        <v>22</v>
      </c>
      <c r="B61" s="169" t="s">
        <v>106</v>
      </c>
      <c r="C61" s="169" t="s">
        <v>143</v>
      </c>
      <c r="D61" s="195" t="s">
        <v>445</v>
      </c>
      <c r="E61" s="168" t="s">
        <v>448</v>
      </c>
      <c r="F61" s="169" t="s">
        <v>109</v>
      </c>
      <c r="G61" s="170">
        <v>3.53</v>
      </c>
      <c r="H61" s="253">
        <v>0</v>
      </c>
      <c r="I61" s="170">
        <f>ROUND(G61*H61,3)</f>
        <v>0</v>
      </c>
      <c r="J61" s="171">
        <v>0</v>
      </c>
      <c r="K61" s="170">
        <f>G61*J61</f>
        <v>0</v>
      </c>
      <c r="L61" s="171">
        <v>0</v>
      </c>
      <c r="M61" s="170">
        <f>G61*L61</f>
        <v>0</v>
      </c>
      <c r="N61" s="230">
        <v>20</v>
      </c>
      <c r="O61" s="149">
        <v>4</v>
      </c>
      <c r="P61" s="150" t="s">
        <v>110</v>
      </c>
      <c r="Q61" s="242"/>
      <c r="R61" s="242"/>
    </row>
    <row r="62" spans="1:18" s="150" customFormat="1" ht="13.5" customHeight="1" x14ac:dyDescent="0.25">
      <c r="A62" s="148">
        <v>23</v>
      </c>
      <c r="B62" s="148" t="s">
        <v>151</v>
      </c>
      <c r="C62" s="148" t="s">
        <v>152</v>
      </c>
      <c r="D62" s="194" t="s">
        <v>446</v>
      </c>
      <c r="E62" s="164" t="s">
        <v>447</v>
      </c>
      <c r="F62" s="243" t="s">
        <v>160</v>
      </c>
      <c r="G62" s="165">
        <v>94.132999999999996</v>
      </c>
      <c r="H62" s="165">
        <v>0</v>
      </c>
      <c r="I62" s="165">
        <f>ROUND(G62*H62,3)</f>
        <v>0</v>
      </c>
      <c r="J62" s="165">
        <v>3.0499999999999999E-2</v>
      </c>
      <c r="K62" s="170">
        <f>G62*J62</f>
        <v>2.8710564999999999</v>
      </c>
      <c r="L62" s="165">
        <v>0</v>
      </c>
      <c r="M62" s="165">
        <f>G62*L62</f>
        <v>0</v>
      </c>
      <c r="N62" s="227">
        <v>20</v>
      </c>
      <c r="O62" s="142">
        <v>8</v>
      </c>
      <c r="P62" s="143" t="s">
        <v>110</v>
      </c>
      <c r="Q62" s="242"/>
      <c r="R62" s="242"/>
    </row>
    <row r="63" spans="1:18" s="150" customFormat="1" ht="13.5" customHeight="1" x14ac:dyDescent="0.25">
      <c r="A63" s="169">
        <v>24</v>
      </c>
      <c r="B63" s="169" t="s">
        <v>106</v>
      </c>
      <c r="C63" s="169" t="s">
        <v>143</v>
      </c>
      <c r="D63" s="238" t="s">
        <v>443</v>
      </c>
      <c r="E63" s="168" t="s">
        <v>444</v>
      </c>
      <c r="F63" s="169" t="s">
        <v>136</v>
      </c>
      <c r="G63" s="170">
        <v>0.45900000000000002</v>
      </c>
      <c r="H63" s="170">
        <v>0</v>
      </c>
      <c r="I63" s="170">
        <f>ROUND(G63*H63,3)</f>
        <v>0</v>
      </c>
      <c r="J63" s="171">
        <v>1.0197700000000001</v>
      </c>
      <c r="K63" s="183">
        <f>G63*J63</f>
        <v>0.46807443000000004</v>
      </c>
      <c r="L63" s="184">
        <v>0</v>
      </c>
      <c r="M63" s="183">
        <f>G63*L63</f>
        <v>0</v>
      </c>
      <c r="N63" s="239">
        <v>20</v>
      </c>
      <c r="O63" s="149">
        <v>4</v>
      </c>
      <c r="P63" s="150" t="s">
        <v>110</v>
      </c>
    </row>
    <row r="64" spans="1:18" s="14" customFormat="1" ht="13.5" customHeight="1" x14ac:dyDescent="0.25">
      <c r="A64" s="146">
        <v>25</v>
      </c>
      <c r="B64" s="146" t="s">
        <v>106</v>
      </c>
      <c r="C64" s="146" t="s">
        <v>143</v>
      </c>
      <c r="D64" s="193" t="s">
        <v>330</v>
      </c>
      <c r="E64" s="156" t="s">
        <v>331</v>
      </c>
      <c r="F64" s="146" t="s">
        <v>109</v>
      </c>
      <c r="G64" s="170">
        <v>0.26</v>
      </c>
      <c r="H64" s="237">
        <v>0</v>
      </c>
      <c r="I64" s="157">
        <f>ROUND(G64*H64,3)</f>
        <v>0</v>
      </c>
      <c r="J64" s="158">
        <v>2.19306</v>
      </c>
      <c r="K64" s="157">
        <f>G64*J64</f>
        <v>0.57019560000000002</v>
      </c>
      <c r="L64" s="158">
        <v>0</v>
      </c>
      <c r="M64" s="157">
        <f>G64*L64</f>
        <v>0</v>
      </c>
      <c r="N64" s="224">
        <v>20</v>
      </c>
      <c r="O64" s="138">
        <v>4</v>
      </c>
      <c r="P64" s="14" t="s">
        <v>110</v>
      </c>
    </row>
    <row r="65" spans="1:16" s="14" customFormat="1" ht="13.5" customHeight="1" x14ac:dyDescent="0.25">
      <c r="A65" s="145" t="s">
        <v>355</v>
      </c>
      <c r="B65" s="145"/>
      <c r="C65" s="145"/>
      <c r="D65" s="159"/>
      <c r="E65" s="249" t="s">
        <v>496</v>
      </c>
      <c r="F65" s="145"/>
      <c r="G65" s="160">
        <v>0.26</v>
      </c>
      <c r="H65" s="225" t="s">
        <v>355</v>
      </c>
      <c r="I65" s="145"/>
      <c r="J65" s="145"/>
      <c r="K65" s="145"/>
      <c r="L65" s="145"/>
      <c r="M65" s="145"/>
      <c r="N65" s="225"/>
      <c r="P65" s="139" t="s">
        <v>110</v>
      </c>
    </row>
    <row r="66" spans="1:16" s="14" customFormat="1" ht="13.5" customHeight="1" x14ac:dyDescent="0.25">
      <c r="A66" s="145" t="s">
        <v>355</v>
      </c>
      <c r="B66" s="145"/>
      <c r="C66" s="145"/>
      <c r="D66" s="161"/>
      <c r="E66" s="162" t="s">
        <v>111</v>
      </c>
      <c r="F66" s="145"/>
      <c r="G66" s="250">
        <v>0.26</v>
      </c>
      <c r="H66" s="225" t="s">
        <v>355</v>
      </c>
      <c r="I66" s="145"/>
      <c r="J66" s="145"/>
      <c r="K66" s="145"/>
      <c r="L66" s="145"/>
      <c r="M66" s="145"/>
      <c r="N66" s="225"/>
      <c r="P66" s="140" t="s">
        <v>110</v>
      </c>
    </row>
    <row r="67" spans="1:16" s="117" customFormat="1" ht="12.75" customHeight="1" x14ac:dyDescent="0.25">
      <c r="A67" s="147" t="s">
        <v>355</v>
      </c>
      <c r="B67" s="153" t="s">
        <v>61</v>
      </c>
      <c r="C67" s="147"/>
      <c r="D67" s="154" t="s">
        <v>115</v>
      </c>
      <c r="E67" s="154" t="s">
        <v>155</v>
      </c>
      <c r="F67" s="147"/>
      <c r="G67" s="147"/>
      <c r="H67" s="226" t="s">
        <v>355</v>
      </c>
      <c r="I67" s="155">
        <f>SUM(I68:I93)</f>
        <v>0</v>
      </c>
      <c r="J67" s="147"/>
      <c r="K67" s="155">
        <f>SUM(K68:K93)</f>
        <v>34.961351569999998</v>
      </c>
      <c r="L67" s="147"/>
      <c r="M67" s="155">
        <f>SUM(M68:M93)</f>
        <v>0</v>
      </c>
      <c r="N67" s="226"/>
      <c r="P67" s="122" t="s">
        <v>104</v>
      </c>
    </row>
    <row r="68" spans="1:16" s="117" customFormat="1" ht="12.75" customHeight="1" x14ac:dyDescent="0.25">
      <c r="A68" s="146">
        <v>26</v>
      </c>
      <c r="B68" s="146" t="s">
        <v>106</v>
      </c>
      <c r="C68" s="146" t="s">
        <v>143</v>
      </c>
      <c r="D68" s="193" t="s">
        <v>332</v>
      </c>
      <c r="E68" s="156" t="s">
        <v>333</v>
      </c>
      <c r="F68" s="146" t="s">
        <v>109</v>
      </c>
      <c r="G68" s="157">
        <v>0.67500000000000004</v>
      </c>
      <c r="H68" s="237">
        <v>0</v>
      </c>
      <c r="I68" s="157">
        <f t="shared" ref="I68:I73" si="0">ROUND(G68*H68,3)</f>
        <v>0</v>
      </c>
      <c r="J68" s="158">
        <v>1.40482</v>
      </c>
      <c r="K68" s="157">
        <f t="shared" ref="K68:K73" si="1">G68*J68</f>
        <v>0.94825350000000008</v>
      </c>
      <c r="L68" s="158">
        <v>0</v>
      </c>
      <c r="M68" s="157">
        <f t="shared" ref="M68:M73" si="2">G68*L68</f>
        <v>0</v>
      </c>
      <c r="N68" s="224">
        <v>20</v>
      </c>
      <c r="O68" s="138">
        <v>4</v>
      </c>
      <c r="P68" s="14" t="s">
        <v>110</v>
      </c>
    </row>
    <row r="69" spans="1:16" s="117" customFormat="1" ht="12.75" customHeight="1" x14ac:dyDescent="0.25">
      <c r="A69" s="148">
        <v>27</v>
      </c>
      <c r="B69" s="148" t="s">
        <v>151</v>
      </c>
      <c r="C69" s="148" t="s">
        <v>152</v>
      </c>
      <c r="D69" s="194" t="s">
        <v>334</v>
      </c>
      <c r="E69" s="164" t="s">
        <v>474</v>
      </c>
      <c r="F69" s="148" t="s">
        <v>160</v>
      </c>
      <c r="G69" s="165">
        <v>30</v>
      </c>
      <c r="H69" s="251">
        <v>0</v>
      </c>
      <c r="I69" s="165">
        <f t="shared" si="0"/>
        <v>0</v>
      </c>
      <c r="J69" s="166">
        <v>1.2E-2</v>
      </c>
      <c r="K69" s="165">
        <f t="shared" si="1"/>
        <v>0.36</v>
      </c>
      <c r="L69" s="166">
        <v>0</v>
      </c>
      <c r="M69" s="165">
        <f t="shared" si="2"/>
        <v>0</v>
      </c>
      <c r="N69" s="227">
        <v>20</v>
      </c>
      <c r="O69" s="142">
        <v>8</v>
      </c>
      <c r="P69" s="143" t="s">
        <v>110</v>
      </c>
    </row>
    <row r="70" spans="1:16" s="14" customFormat="1" ht="24" customHeight="1" x14ac:dyDescent="0.25">
      <c r="A70" s="146">
        <v>28</v>
      </c>
      <c r="B70" s="146" t="s">
        <v>106</v>
      </c>
      <c r="C70" s="146" t="s">
        <v>143</v>
      </c>
      <c r="D70" s="193" t="s">
        <v>156</v>
      </c>
      <c r="E70" s="156" t="s">
        <v>157</v>
      </c>
      <c r="F70" s="146" t="s">
        <v>109</v>
      </c>
      <c r="G70" s="157">
        <v>32.296999999999997</v>
      </c>
      <c r="H70" s="237">
        <v>0</v>
      </c>
      <c r="I70" s="157">
        <f t="shared" si="0"/>
        <v>0</v>
      </c>
      <c r="J70" s="158">
        <v>2.0080000000000001E-2</v>
      </c>
      <c r="K70" s="157">
        <f t="shared" si="1"/>
        <v>0.64852376</v>
      </c>
      <c r="L70" s="158">
        <v>0</v>
      </c>
      <c r="M70" s="157">
        <f t="shared" si="2"/>
        <v>0</v>
      </c>
      <c r="N70" s="224">
        <v>20</v>
      </c>
      <c r="O70" s="138">
        <v>4</v>
      </c>
      <c r="P70" s="14" t="s">
        <v>110</v>
      </c>
    </row>
    <row r="71" spans="1:16" s="14" customFormat="1" ht="13.5" customHeight="1" x14ac:dyDescent="0.25">
      <c r="A71" s="148">
        <v>29</v>
      </c>
      <c r="B71" s="148" t="s">
        <v>151</v>
      </c>
      <c r="C71" s="148" t="s">
        <v>152</v>
      </c>
      <c r="D71" s="194" t="s">
        <v>158</v>
      </c>
      <c r="E71" s="164" t="s">
        <v>159</v>
      </c>
      <c r="F71" s="148" t="s">
        <v>160</v>
      </c>
      <c r="G71" s="165">
        <v>717.71100000000001</v>
      </c>
      <c r="H71" s="251">
        <v>0</v>
      </c>
      <c r="I71" s="165">
        <f t="shared" si="0"/>
        <v>0</v>
      </c>
      <c r="J71" s="166">
        <v>2.342E-2</v>
      </c>
      <c r="K71" s="165">
        <f t="shared" si="1"/>
        <v>16.808791620000001</v>
      </c>
      <c r="L71" s="166">
        <v>0</v>
      </c>
      <c r="M71" s="165">
        <f t="shared" si="2"/>
        <v>0</v>
      </c>
      <c r="N71" s="227">
        <v>20</v>
      </c>
      <c r="O71" s="142">
        <v>8</v>
      </c>
      <c r="P71" s="143" t="s">
        <v>110</v>
      </c>
    </row>
    <row r="72" spans="1:16" s="14" customFormat="1" ht="13.5" customHeight="1" x14ac:dyDescent="0.25">
      <c r="A72" s="146">
        <v>30</v>
      </c>
      <c r="B72" s="146" t="s">
        <v>106</v>
      </c>
      <c r="C72" s="146" t="s">
        <v>143</v>
      </c>
      <c r="D72" s="193" t="s">
        <v>335</v>
      </c>
      <c r="E72" s="156" t="s">
        <v>336</v>
      </c>
      <c r="F72" s="146" t="s">
        <v>136</v>
      </c>
      <c r="G72" s="157">
        <v>0.05</v>
      </c>
      <c r="H72" s="237">
        <v>0</v>
      </c>
      <c r="I72" s="157">
        <f t="shared" si="0"/>
        <v>0</v>
      </c>
      <c r="J72" s="158">
        <v>1.002</v>
      </c>
      <c r="K72" s="157">
        <f t="shared" si="1"/>
        <v>5.0100000000000006E-2</v>
      </c>
      <c r="L72" s="158">
        <v>0</v>
      </c>
      <c r="M72" s="157">
        <f t="shared" si="2"/>
        <v>0</v>
      </c>
      <c r="N72" s="224">
        <v>20</v>
      </c>
      <c r="O72" s="138">
        <v>4</v>
      </c>
      <c r="P72" s="14" t="s">
        <v>110</v>
      </c>
    </row>
    <row r="73" spans="1:16" s="14" customFormat="1" ht="24" customHeight="1" x14ac:dyDescent="0.25">
      <c r="A73" s="146">
        <v>31</v>
      </c>
      <c r="B73" s="146" t="s">
        <v>106</v>
      </c>
      <c r="C73" s="146" t="s">
        <v>143</v>
      </c>
      <c r="D73" s="193" t="s">
        <v>328</v>
      </c>
      <c r="E73" s="156" t="s">
        <v>497</v>
      </c>
      <c r="F73" s="146" t="s">
        <v>161</v>
      </c>
      <c r="G73" s="157">
        <v>1</v>
      </c>
      <c r="H73" s="237">
        <v>0</v>
      </c>
      <c r="I73" s="157">
        <f t="shared" si="0"/>
        <v>0</v>
      </c>
      <c r="J73" s="158">
        <v>1.08006</v>
      </c>
      <c r="K73" s="157">
        <f t="shared" si="1"/>
        <v>1.08006</v>
      </c>
      <c r="L73" s="158">
        <v>0</v>
      </c>
      <c r="M73" s="157">
        <f t="shared" si="2"/>
        <v>0</v>
      </c>
      <c r="N73" s="224">
        <v>20</v>
      </c>
      <c r="O73" s="138">
        <v>4</v>
      </c>
      <c r="P73" s="14" t="s">
        <v>110</v>
      </c>
    </row>
    <row r="74" spans="1:16" s="14" customFormat="1" ht="13.5" customHeight="1" x14ac:dyDescent="0.25">
      <c r="A74" s="146">
        <v>32</v>
      </c>
      <c r="B74" s="146" t="s">
        <v>106</v>
      </c>
      <c r="C74" s="146" t="s">
        <v>143</v>
      </c>
      <c r="D74" s="195" t="s">
        <v>362</v>
      </c>
      <c r="E74" s="156" t="s">
        <v>493</v>
      </c>
      <c r="F74" s="146" t="s">
        <v>160</v>
      </c>
      <c r="G74" s="157">
        <v>2</v>
      </c>
      <c r="H74" s="237">
        <v>0</v>
      </c>
      <c r="I74" s="157">
        <f>ROUND(G74*H74,3)</f>
        <v>0</v>
      </c>
      <c r="J74" s="158">
        <v>7.5999999999999998E-2</v>
      </c>
      <c r="K74" s="157">
        <f>G74*J74</f>
        <v>0.152</v>
      </c>
      <c r="L74" s="158">
        <v>0</v>
      </c>
      <c r="M74" s="157">
        <f>G74*L74</f>
        <v>0</v>
      </c>
      <c r="N74" s="224">
        <v>20</v>
      </c>
      <c r="O74" s="138">
        <v>4</v>
      </c>
      <c r="P74" s="14" t="s">
        <v>110</v>
      </c>
    </row>
    <row r="75" spans="1:16" s="14" customFormat="1" ht="15.75" customHeight="1" x14ac:dyDescent="0.25">
      <c r="A75" s="145" t="s">
        <v>355</v>
      </c>
      <c r="B75" s="145"/>
      <c r="C75" s="145"/>
      <c r="D75" s="159"/>
      <c r="E75" s="249" t="s">
        <v>380</v>
      </c>
      <c r="F75" s="145"/>
      <c r="G75" s="160">
        <v>2</v>
      </c>
      <c r="H75" s="225" t="s">
        <v>355</v>
      </c>
      <c r="I75" s="145"/>
      <c r="J75" s="145"/>
      <c r="K75" s="145"/>
      <c r="L75" s="145"/>
      <c r="M75" s="145"/>
      <c r="N75" s="225"/>
      <c r="P75" s="139" t="s">
        <v>110</v>
      </c>
    </row>
    <row r="76" spans="1:16" s="14" customFormat="1" ht="13.5" customHeight="1" x14ac:dyDescent="0.25">
      <c r="A76" s="146">
        <v>33</v>
      </c>
      <c r="B76" s="146" t="s">
        <v>106</v>
      </c>
      <c r="C76" s="146" t="s">
        <v>143</v>
      </c>
      <c r="D76" s="193" t="s">
        <v>162</v>
      </c>
      <c r="E76" s="168" t="s">
        <v>433</v>
      </c>
      <c r="F76" s="146" t="s">
        <v>160</v>
      </c>
      <c r="G76" s="157">
        <v>3</v>
      </c>
      <c r="H76" s="237">
        <v>0</v>
      </c>
      <c r="I76" s="157">
        <f>ROUND(G76*H76,3)</f>
        <v>0</v>
      </c>
      <c r="J76" s="158">
        <v>9.4E-2</v>
      </c>
      <c r="K76" s="157">
        <f>G76*J76</f>
        <v>0.28200000000000003</v>
      </c>
      <c r="L76" s="158">
        <v>0</v>
      </c>
      <c r="M76" s="157">
        <f>G76*L76</f>
        <v>0</v>
      </c>
      <c r="N76" s="224">
        <v>20</v>
      </c>
      <c r="O76" s="138">
        <v>4</v>
      </c>
      <c r="P76" s="14" t="s">
        <v>110</v>
      </c>
    </row>
    <row r="77" spans="1:16" s="14" customFormat="1" ht="15.75" customHeight="1" x14ac:dyDescent="0.25">
      <c r="A77" s="145" t="s">
        <v>355</v>
      </c>
      <c r="B77" s="145"/>
      <c r="C77" s="145"/>
      <c r="D77" s="159"/>
      <c r="E77" s="249" t="s">
        <v>381</v>
      </c>
      <c r="F77" s="145"/>
      <c r="G77" s="160">
        <v>3</v>
      </c>
      <c r="H77" s="225" t="s">
        <v>355</v>
      </c>
      <c r="I77" s="145"/>
      <c r="J77" s="145"/>
      <c r="K77" s="145"/>
      <c r="L77" s="145"/>
      <c r="M77" s="145"/>
      <c r="N77" s="225"/>
      <c r="P77" s="139" t="s">
        <v>110</v>
      </c>
    </row>
    <row r="78" spans="1:16" s="14" customFormat="1" ht="15.75" customHeight="1" x14ac:dyDescent="0.25">
      <c r="A78" s="146">
        <v>34</v>
      </c>
      <c r="B78" s="146" t="s">
        <v>106</v>
      </c>
      <c r="C78" s="146" t="s">
        <v>143</v>
      </c>
      <c r="D78" s="193" t="s">
        <v>509</v>
      </c>
      <c r="E78" s="156" t="s">
        <v>510</v>
      </c>
      <c r="F78" s="146" t="s">
        <v>160</v>
      </c>
      <c r="G78" s="157">
        <v>1</v>
      </c>
      <c r="H78" s="237">
        <v>0</v>
      </c>
      <c r="I78" s="157">
        <f>ROUND(G78*H78,3)</f>
        <v>0</v>
      </c>
      <c r="J78" s="158">
        <v>0.125</v>
      </c>
      <c r="K78" s="157">
        <f>G78*J78</f>
        <v>0.125</v>
      </c>
      <c r="L78" s="158">
        <v>0</v>
      </c>
      <c r="M78" s="157">
        <f>G78*L78</f>
        <v>0</v>
      </c>
      <c r="N78" s="224">
        <v>20</v>
      </c>
      <c r="O78" s="138">
        <v>4</v>
      </c>
      <c r="P78" s="14" t="s">
        <v>110</v>
      </c>
    </row>
    <row r="79" spans="1:16" s="14" customFormat="1" ht="15.75" customHeight="1" x14ac:dyDescent="0.25">
      <c r="A79" s="145" t="s">
        <v>355</v>
      </c>
      <c r="B79" s="145"/>
      <c r="C79" s="145"/>
      <c r="D79" s="159"/>
      <c r="E79" s="249" t="s">
        <v>382</v>
      </c>
      <c r="F79" s="145"/>
      <c r="G79" s="160">
        <f>G78</f>
        <v>1</v>
      </c>
      <c r="H79" s="225"/>
      <c r="I79" s="145"/>
      <c r="J79" s="145"/>
      <c r="K79" s="145"/>
      <c r="L79" s="145"/>
      <c r="M79" s="145"/>
      <c r="N79" s="225"/>
      <c r="P79" s="139" t="s">
        <v>110</v>
      </c>
    </row>
    <row r="80" spans="1:16" s="14" customFormat="1" ht="15.75" customHeight="1" x14ac:dyDescent="0.25">
      <c r="A80" s="146">
        <v>35</v>
      </c>
      <c r="B80" s="146" t="s">
        <v>106</v>
      </c>
      <c r="C80" s="146" t="s">
        <v>143</v>
      </c>
      <c r="D80" s="193" t="s">
        <v>500</v>
      </c>
      <c r="E80" s="156" t="s">
        <v>498</v>
      </c>
      <c r="F80" s="146" t="s">
        <v>160</v>
      </c>
      <c r="G80" s="157">
        <v>3</v>
      </c>
      <c r="H80" s="237">
        <v>0</v>
      </c>
      <c r="I80" s="157">
        <f>ROUND(G80*H80,3)</f>
        <v>0</v>
      </c>
      <c r="J80" s="158">
        <v>0.14099999999999999</v>
      </c>
      <c r="K80" s="157">
        <f>G80*J80</f>
        <v>0.42299999999999993</v>
      </c>
      <c r="L80" s="158">
        <v>0</v>
      </c>
      <c r="M80" s="157">
        <f>G80*L80</f>
        <v>0</v>
      </c>
      <c r="N80" s="224">
        <v>20</v>
      </c>
      <c r="O80" s="138">
        <v>4</v>
      </c>
      <c r="P80" s="14" t="s">
        <v>110</v>
      </c>
    </row>
    <row r="81" spans="1:21" s="14" customFormat="1" ht="15.75" customHeight="1" x14ac:dyDescent="0.25">
      <c r="A81" s="145" t="s">
        <v>355</v>
      </c>
      <c r="B81" s="145"/>
      <c r="C81" s="145"/>
      <c r="D81" s="159"/>
      <c r="E81" s="249" t="s">
        <v>499</v>
      </c>
      <c r="F81" s="145"/>
      <c r="G81" s="160">
        <f>G80</f>
        <v>3</v>
      </c>
      <c r="H81" s="225"/>
      <c r="I81" s="145"/>
      <c r="J81" s="145"/>
      <c r="K81" s="145"/>
      <c r="L81" s="145"/>
      <c r="M81" s="145"/>
      <c r="N81" s="225"/>
      <c r="P81" s="139" t="s">
        <v>110</v>
      </c>
    </row>
    <row r="82" spans="1:21" s="14" customFormat="1" ht="15.75" customHeight="1" x14ac:dyDescent="0.25">
      <c r="A82" s="146">
        <v>36</v>
      </c>
      <c r="B82" s="146" t="s">
        <v>106</v>
      </c>
      <c r="C82" s="146" t="s">
        <v>143</v>
      </c>
      <c r="D82" s="193" t="s">
        <v>504</v>
      </c>
      <c r="E82" s="156" t="s">
        <v>503</v>
      </c>
      <c r="F82" s="146" t="s">
        <v>160</v>
      </c>
      <c r="G82" s="157">
        <v>1</v>
      </c>
      <c r="H82" s="237">
        <v>0</v>
      </c>
      <c r="I82" s="157">
        <f>ROUND(G82*H82,3)</f>
        <v>0</v>
      </c>
      <c r="J82" s="158">
        <v>0.156</v>
      </c>
      <c r="K82" s="157">
        <f>G82*J82</f>
        <v>0.156</v>
      </c>
      <c r="L82" s="158">
        <v>0</v>
      </c>
      <c r="M82" s="157">
        <f>G82*L82</f>
        <v>0</v>
      </c>
      <c r="N82" s="224">
        <v>20</v>
      </c>
      <c r="O82" s="138">
        <v>4</v>
      </c>
      <c r="P82" s="14" t="s">
        <v>110</v>
      </c>
    </row>
    <row r="83" spans="1:21" s="14" customFormat="1" ht="15.75" customHeight="1" x14ac:dyDescent="0.25">
      <c r="A83" s="145" t="s">
        <v>355</v>
      </c>
      <c r="B83" s="145"/>
      <c r="C83" s="145"/>
      <c r="D83" s="159"/>
      <c r="E83" s="249" t="s">
        <v>463</v>
      </c>
      <c r="F83" s="145"/>
      <c r="G83" s="160">
        <v>1</v>
      </c>
      <c r="H83" s="225" t="s">
        <v>355</v>
      </c>
      <c r="I83" s="145"/>
      <c r="J83" s="145"/>
      <c r="K83" s="145"/>
      <c r="L83" s="145"/>
      <c r="M83" s="145"/>
      <c r="N83" s="225"/>
      <c r="P83" s="139" t="s">
        <v>110</v>
      </c>
    </row>
    <row r="84" spans="1:21" s="150" customFormat="1" ht="13.5" customHeight="1" x14ac:dyDescent="0.25">
      <c r="A84" s="169">
        <v>37</v>
      </c>
      <c r="B84" s="169" t="s">
        <v>106</v>
      </c>
      <c r="C84" s="169" t="s">
        <v>143</v>
      </c>
      <c r="D84" s="238" t="s">
        <v>426</v>
      </c>
      <c r="E84" s="168" t="s">
        <v>427</v>
      </c>
      <c r="F84" s="169" t="s">
        <v>160</v>
      </c>
      <c r="G84" s="170">
        <v>1</v>
      </c>
      <c r="H84" s="170">
        <v>0</v>
      </c>
      <c r="I84" s="170">
        <f>ROUND(G84*H84,3)</f>
        <v>0</v>
      </c>
      <c r="J84" s="171">
        <v>8.5400000000000007E-3</v>
      </c>
      <c r="K84" s="183">
        <f>G84*J84</f>
        <v>8.5400000000000007E-3</v>
      </c>
      <c r="L84" s="184">
        <v>0</v>
      </c>
      <c r="M84" s="183">
        <f>G84*L84</f>
        <v>0</v>
      </c>
      <c r="N84" s="239">
        <v>20</v>
      </c>
      <c r="O84" s="149">
        <v>4</v>
      </c>
      <c r="P84" s="150" t="s">
        <v>110</v>
      </c>
      <c r="S84" s="167"/>
      <c r="T84" s="167"/>
      <c r="U84" s="170"/>
    </row>
    <row r="85" spans="1:21" s="150" customFormat="1" ht="13.5" customHeight="1" x14ac:dyDescent="0.25">
      <c r="A85" s="167"/>
      <c r="B85" s="167"/>
      <c r="C85" s="167"/>
      <c r="D85" s="167"/>
      <c r="E85" s="249" t="s">
        <v>379</v>
      </c>
      <c r="F85" s="167"/>
      <c r="G85" s="160">
        <v>1</v>
      </c>
      <c r="H85" s="167"/>
      <c r="I85" s="167"/>
      <c r="J85" s="167"/>
      <c r="K85" s="167"/>
      <c r="L85" s="167"/>
      <c r="M85" s="167"/>
      <c r="N85" s="167"/>
      <c r="O85" s="167"/>
      <c r="P85" s="167"/>
    </row>
    <row r="86" spans="1:21" s="14" customFormat="1" ht="13.5" customHeight="1" x14ac:dyDescent="0.25">
      <c r="A86" s="146">
        <v>38</v>
      </c>
      <c r="B86" s="146" t="s">
        <v>106</v>
      </c>
      <c r="C86" s="146" t="s">
        <v>143</v>
      </c>
      <c r="D86" s="193" t="s">
        <v>163</v>
      </c>
      <c r="E86" s="156" t="s">
        <v>164</v>
      </c>
      <c r="F86" s="146" t="s">
        <v>160</v>
      </c>
      <c r="G86" s="157">
        <v>7</v>
      </c>
      <c r="H86" s="237">
        <v>0</v>
      </c>
      <c r="I86" s="157">
        <f>ROUND(G86*H86,3)</f>
        <v>0</v>
      </c>
      <c r="J86" s="158">
        <v>1.1259999999999999E-2</v>
      </c>
      <c r="K86" s="157">
        <f>G86*J86</f>
        <v>7.8820000000000001E-2</v>
      </c>
      <c r="L86" s="158">
        <v>0</v>
      </c>
      <c r="M86" s="157">
        <f>G86*L86</f>
        <v>0</v>
      </c>
      <c r="N86" s="224">
        <v>20</v>
      </c>
      <c r="O86" s="138">
        <v>4</v>
      </c>
      <c r="P86" s="14" t="s">
        <v>110</v>
      </c>
    </row>
    <row r="87" spans="1:21" s="14" customFormat="1" ht="15.75" customHeight="1" x14ac:dyDescent="0.25">
      <c r="A87" s="145" t="s">
        <v>355</v>
      </c>
      <c r="B87" s="145"/>
      <c r="C87" s="145"/>
      <c r="D87" s="159"/>
      <c r="E87" s="249" t="s">
        <v>383</v>
      </c>
      <c r="F87" s="145"/>
      <c r="G87" s="160">
        <v>7</v>
      </c>
      <c r="H87" s="225" t="s">
        <v>355</v>
      </c>
      <c r="I87" s="145"/>
      <c r="J87" s="145"/>
      <c r="K87" s="145"/>
      <c r="L87" s="145"/>
      <c r="M87" s="145"/>
      <c r="N87" s="225"/>
      <c r="P87" s="139" t="s">
        <v>110</v>
      </c>
    </row>
    <row r="88" spans="1:21" s="14" customFormat="1" ht="13.5" customHeight="1" x14ac:dyDescent="0.25">
      <c r="A88" s="146">
        <v>39</v>
      </c>
      <c r="B88" s="146" t="s">
        <v>106</v>
      </c>
      <c r="C88" s="146" t="s">
        <v>143</v>
      </c>
      <c r="D88" s="193" t="s">
        <v>502</v>
      </c>
      <c r="E88" s="156" t="s">
        <v>501</v>
      </c>
      <c r="F88" s="146" t="s">
        <v>160</v>
      </c>
      <c r="G88" s="157">
        <v>2</v>
      </c>
      <c r="H88" s="237">
        <v>0</v>
      </c>
      <c r="I88" s="157">
        <f>ROUND(G88*H88,3)</f>
        <v>0</v>
      </c>
      <c r="J88" s="158">
        <v>1.1259999999999999E-2</v>
      </c>
      <c r="K88" s="157">
        <f>G88*J88</f>
        <v>2.2519999999999998E-2</v>
      </c>
      <c r="L88" s="158">
        <v>0</v>
      </c>
      <c r="M88" s="157">
        <f>G88*L88</f>
        <v>0</v>
      </c>
      <c r="N88" s="224">
        <v>20</v>
      </c>
      <c r="O88" s="138">
        <v>4</v>
      </c>
      <c r="P88" s="14" t="s">
        <v>110</v>
      </c>
    </row>
    <row r="89" spans="1:21" s="14" customFormat="1" ht="15.75" customHeight="1" x14ac:dyDescent="0.25">
      <c r="A89" s="145" t="s">
        <v>355</v>
      </c>
      <c r="B89" s="145"/>
      <c r="C89" s="145"/>
      <c r="D89" s="159"/>
      <c r="E89" s="249" t="s">
        <v>378</v>
      </c>
      <c r="F89" s="145"/>
      <c r="G89" s="160">
        <v>2</v>
      </c>
      <c r="H89" s="225" t="s">
        <v>355</v>
      </c>
      <c r="I89" s="145"/>
      <c r="J89" s="145"/>
      <c r="K89" s="145"/>
      <c r="L89" s="145"/>
      <c r="M89" s="145"/>
      <c r="N89" s="225"/>
      <c r="P89" s="139" t="s">
        <v>110</v>
      </c>
    </row>
    <row r="90" spans="1:21" s="14" customFormat="1" ht="24" customHeight="1" x14ac:dyDescent="0.25">
      <c r="A90" s="137">
        <v>40</v>
      </c>
      <c r="B90" s="146" t="s">
        <v>106</v>
      </c>
      <c r="C90" s="146" t="s">
        <v>143</v>
      </c>
      <c r="D90" s="193" t="s">
        <v>358</v>
      </c>
      <c r="E90" s="156" t="s">
        <v>359</v>
      </c>
      <c r="F90" s="146" t="s">
        <v>138</v>
      </c>
      <c r="G90" s="170">
        <v>15.391999999999999</v>
      </c>
      <c r="H90" s="237">
        <v>0</v>
      </c>
      <c r="I90" s="157">
        <f>ROUND(G90*H90,3)</f>
        <v>0</v>
      </c>
      <c r="J90" s="158">
        <v>3.4099999999999998E-3</v>
      </c>
      <c r="K90" s="178">
        <f>G90*J90</f>
        <v>5.2486719999999994E-2</v>
      </c>
      <c r="L90" s="179">
        <v>0</v>
      </c>
      <c r="M90" s="178">
        <f>G90*L90</f>
        <v>0</v>
      </c>
      <c r="N90" s="228">
        <v>20</v>
      </c>
      <c r="O90" s="138">
        <v>4</v>
      </c>
      <c r="P90" s="14" t="s">
        <v>110</v>
      </c>
    </row>
    <row r="91" spans="1:21" s="14" customFormat="1" ht="13.5" customHeight="1" x14ac:dyDescent="0.25">
      <c r="A91" s="141">
        <v>41</v>
      </c>
      <c r="B91" s="148" t="s">
        <v>151</v>
      </c>
      <c r="C91" s="148" t="s">
        <v>152</v>
      </c>
      <c r="D91" s="194" t="s">
        <v>360</v>
      </c>
      <c r="E91" s="164" t="s">
        <v>361</v>
      </c>
      <c r="F91" s="148" t="s">
        <v>160</v>
      </c>
      <c r="G91" s="165">
        <v>102.613</v>
      </c>
      <c r="H91" s="251">
        <v>0</v>
      </c>
      <c r="I91" s="165">
        <f>ROUND(G91*H91,3)</f>
        <v>0</v>
      </c>
      <c r="J91" s="166">
        <v>9.7199999999999995E-3</v>
      </c>
      <c r="K91" s="180">
        <f>G91*J91</f>
        <v>0.99739835999999993</v>
      </c>
      <c r="L91" s="181">
        <v>0</v>
      </c>
      <c r="M91" s="180">
        <f>G91*L91</f>
        <v>0</v>
      </c>
      <c r="N91" s="229">
        <v>20</v>
      </c>
      <c r="O91" s="142">
        <v>8</v>
      </c>
      <c r="P91" s="143" t="s">
        <v>110</v>
      </c>
    </row>
    <row r="92" spans="1:21" s="14" customFormat="1" ht="24" customHeight="1" x14ac:dyDescent="0.25">
      <c r="A92" s="146">
        <v>42</v>
      </c>
      <c r="B92" s="146" t="s">
        <v>106</v>
      </c>
      <c r="C92" s="146" t="s">
        <v>143</v>
      </c>
      <c r="D92" s="193" t="s">
        <v>165</v>
      </c>
      <c r="E92" s="156" t="s">
        <v>166</v>
      </c>
      <c r="F92" s="146" t="s">
        <v>138</v>
      </c>
      <c r="G92" s="157">
        <v>124.86499999999999</v>
      </c>
      <c r="H92" s="237">
        <v>0</v>
      </c>
      <c r="I92" s="157">
        <f>ROUND(G92*H92,3)</f>
        <v>0</v>
      </c>
      <c r="J92" s="158">
        <v>5.1200000000000004E-3</v>
      </c>
      <c r="K92" s="157">
        <f>G92*J92</f>
        <v>0.63930880000000001</v>
      </c>
      <c r="L92" s="158">
        <v>0</v>
      </c>
      <c r="M92" s="157">
        <f>G92*L92</f>
        <v>0</v>
      </c>
      <c r="N92" s="224">
        <v>20</v>
      </c>
      <c r="O92" s="138">
        <v>4</v>
      </c>
      <c r="P92" s="14" t="s">
        <v>110</v>
      </c>
    </row>
    <row r="93" spans="1:21" s="14" customFormat="1" ht="13.5" customHeight="1" x14ac:dyDescent="0.25">
      <c r="A93" s="148">
        <v>43</v>
      </c>
      <c r="B93" s="148" t="s">
        <v>151</v>
      </c>
      <c r="C93" s="148" t="s">
        <v>152</v>
      </c>
      <c r="D93" s="194" t="s">
        <v>167</v>
      </c>
      <c r="E93" s="164" t="s">
        <v>168</v>
      </c>
      <c r="F93" s="148" t="s">
        <v>160</v>
      </c>
      <c r="G93" s="165">
        <v>832.43299999999999</v>
      </c>
      <c r="H93" s="251">
        <v>0</v>
      </c>
      <c r="I93" s="165">
        <f>ROUND(G93*H93,3)</f>
        <v>0</v>
      </c>
      <c r="J93" s="166">
        <v>1.457E-2</v>
      </c>
      <c r="K93" s="165">
        <f>G93*J93</f>
        <v>12.12854881</v>
      </c>
      <c r="L93" s="166">
        <v>0</v>
      </c>
      <c r="M93" s="165">
        <f>G93*L93</f>
        <v>0</v>
      </c>
      <c r="N93" s="227">
        <v>20</v>
      </c>
      <c r="O93" s="142">
        <v>8</v>
      </c>
      <c r="P93" s="143" t="s">
        <v>110</v>
      </c>
    </row>
    <row r="94" spans="1:21" s="117" customFormat="1" ht="12.75" customHeight="1" x14ac:dyDescent="0.25">
      <c r="A94" s="147" t="s">
        <v>355</v>
      </c>
      <c r="B94" s="153" t="s">
        <v>61</v>
      </c>
      <c r="C94" s="147"/>
      <c r="D94" s="154" t="s">
        <v>112</v>
      </c>
      <c r="E94" s="154" t="s">
        <v>169</v>
      </c>
      <c r="F94" s="147"/>
      <c r="G94" s="147"/>
      <c r="H94" s="226" t="s">
        <v>355</v>
      </c>
      <c r="I94" s="155">
        <f>SUM(I95:I105)</f>
        <v>0</v>
      </c>
      <c r="J94" s="147"/>
      <c r="K94" s="155">
        <f>SUM(K95:K105)</f>
        <v>7.4345671600000003</v>
      </c>
      <c r="L94" s="147"/>
      <c r="M94" s="155">
        <f>SUM(M95:M105)</f>
        <v>0</v>
      </c>
      <c r="N94" s="226"/>
      <c r="P94" s="122" t="s">
        <v>104</v>
      </c>
    </row>
    <row r="95" spans="1:21" s="14" customFormat="1" ht="13.5" customHeight="1" x14ac:dyDescent="0.25">
      <c r="A95" s="146">
        <v>44</v>
      </c>
      <c r="B95" s="146" t="s">
        <v>106</v>
      </c>
      <c r="C95" s="146" t="s">
        <v>143</v>
      </c>
      <c r="D95" s="193" t="s">
        <v>170</v>
      </c>
      <c r="E95" s="156" t="s">
        <v>171</v>
      </c>
      <c r="F95" s="146" t="s">
        <v>109</v>
      </c>
      <c r="G95" s="157">
        <v>0.47499999999999998</v>
      </c>
      <c r="H95" s="237">
        <v>0</v>
      </c>
      <c r="I95" s="157">
        <f>ROUND(G95*H95,3)</f>
        <v>0</v>
      </c>
      <c r="J95" s="158">
        <v>2.21204</v>
      </c>
      <c r="K95" s="157">
        <f>G95*J95</f>
        <v>1.050719</v>
      </c>
      <c r="L95" s="158">
        <v>0</v>
      </c>
      <c r="M95" s="157">
        <f>G95*L95</f>
        <v>0</v>
      </c>
      <c r="N95" s="224">
        <v>20</v>
      </c>
      <c r="O95" s="144">
        <v>4</v>
      </c>
      <c r="P95" s="14" t="s">
        <v>110</v>
      </c>
    </row>
    <row r="96" spans="1:21" s="14" customFormat="1" ht="15.75" customHeight="1" x14ac:dyDescent="0.25">
      <c r="A96" s="145" t="s">
        <v>355</v>
      </c>
      <c r="B96" s="145"/>
      <c r="C96" s="145"/>
      <c r="D96" s="159"/>
      <c r="E96" s="249" t="s">
        <v>384</v>
      </c>
      <c r="F96" s="145"/>
      <c r="G96" s="160">
        <v>0.47499999999999998</v>
      </c>
      <c r="H96" s="225" t="s">
        <v>355</v>
      </c>
      <c r="I96" s="145"/>
      <c r="J96" s="145"/>
      <c r="K96" s="145"/>
      <c r="L96" s="145"/>
      <c r="M96" s="145"/>
      <c r="N96" s="225"/>
      <c r="O96" s="145"/>
      <c r="P96" s="139" t="s">
        <v>110</v>
      </c>
    </row>
    <row r="97" spans="1:16" s="14" customFormat="1" ht="13.5" customHeight="1" x14ac:dyDescent="0.25">
      <c r="A97" s="146">
        <v>45</v>
      </c>
      <c r="B97" s="146" t="s">
        <v>106</v>
      </c>
      <c r="C97" s="146" t="s">
        <v>143</v>
      </c>
      <c r="D97" s="193" t="s">
        <v>172</v>
      </c>
      <c r="E97" s="156" t="s">
        <v>173</v>
      </c>
      <c r="F97" s="146" t="s">
        <v>138</v>
      </c>
      <c r="G97" s="157">
        <v>4.75</v>
      </c>
      <c r="H97" s="237">
        <v>0</v>
      </c>
      <c r="I97" s="157">
        <f>ROUND(G97*H97,3)</f>
        <v>0</v>
      </c>
      <c r="J97" s="158">
        <v>3.6900000000000001E-3</v>
      </c>
      <c r="K97" s="157">
        <f>G97*J97</f>
        <v>1.7527500000000001E-2</v>
      </c>
      <c r="L97" s="158">
        <v>0</v>
      </c>
      <c r="M97" s="157">
        <f>G97*L97</f>
        <v>0</v>
      </c>
      <c r="N97" s="224">
        <v>20</v>
      </c>
      <c r="O97" s="138">
        <v>4</v>
      </c>
      <c r="P97" s="14" t="s">
        <v>110</v>
      </c>
    </row>
    <row r="98" spans="1:16" s="14" customFormat="1" ht="13.5" customHeight="1" x14ac:dyDescent="0.25">
      <c r="A98" s="146">
        <v>46</v>
      </c>
      <c r="B98" s="146" t="s">
        <v>106</v>
      </c>
      <c r="C98" s="146" t="s">
        <v>143</v>
      </c>
      <c r="D98" s="193" t="s">
        <v>174</v>
      </c>
      <c r="E98" s="156" t="s">
        <v>175</v>
      </c>
      <c r="F98" s="146" t="s">
        <v>138</v>
      </c>
      <c r="G98" s="157">
        <v>4.75</v>
      </c>
      <c r="H98" s="237">
        <v>0</v>
      </c>
      <c r="I98" s="157">
        <f>ROUND(G98*H98,3)</f>
        <v>0</v>
      </c>
      <c r="J98" s="158">
        <v>0</v>
      </c>
      <c r="K98" s="157">
        <f>G98*J98</f>
        <v>0</v>
      </c>
      <c r="L98" s="158">
        <v>0</v>
      </c>
      <c r="M98" s="157">
        <f>G98*L98</f>
        <v>0</v>
      </c>
      <c r="N98" s="224">
        <v>20</v>
      </c>
      <c r="O98" s="138">
        <v>4</v>
      </c>
      <c r="P98" s="14" t="s">
        <v>110</v>
      </c>
    </row>
    <row r="99" spans="1:16" s="14" customFormat="1" ht="13.5" customHeight="1" x14ac:dyDescent="0.25">
      <c r="A99" s="146">
        <v>47</v>
      </c>
      <c r="B99" s="146" t="s">
        <v>106</v>
      </c>
      <c r="C99" s="146" t="s">
        <v>143</v>
      </c>
      <c r="D99" s="193" t="s">
        <v>176</v>
      </c>
      <c r="E99" s="156" t="s">
        <v>177</v>
      </c>
      <c r="F99" s="146" t="s">
        <v>138</v>
      </c>
      <c r="G99" s="157">
        <v>4.75</v>
      </c>
      <c r="H99" s="237">
        <v>0</v>
      </c>
      <c r="I99" s="157">
        <f>ROUND(G99*H99,3)</f>
        <v>0</v>
      </c>
      <c r="J99" s="158">
        <v>5.3499999999999997E-3</v>
      </c>
      <c r="K99" s="157">
        <f>G99*J99</f>
        <v>2.5412499999999998E-2</v>
      </c>
      <c r="L99" s="158">
        <v>0</v>
      </c>
      <c r="M99" s="157">
        <f>G99*L99</f>
        <v>0</v>
      </c>
      <c r="N99" s="224">
        <v>20</v>
      </c>
      <c r="O99" s="138">
        <v>4</v>
      </c>
      <c r="P99" s="14" t="s">
        <v>110</v>
      </c>
    </row>
    <row r="100" spans="1:16" s="14" customFormat="1" ht="10" x14ac:dyDescent="0.25">
      <c r="A100" s="146">
        <v>48</v>
      </c>
      <c r="B100" s="146" t="s">
        <v>106</v>
      </c>
      <c r="C100" s="146" t="s">
        <v>143</v>
      </c>
      <c r="D100" s="193" t="s">
        <v>178</v>
      </c>
      <c r="E100" s="156" t="s">
        <v>179</v>
      </c>
      <c r="F100" s="146" t="s">
        <v>138</v>
      </c>
      <c r="G100" s="157">
        <v>4.75</v>
      </c>
      <c r="H100" s="237">
        <v>0</v>
      </c>
      <c r="I100" s="157">
        <f>ROUND(G100*H100,3)</f>
        <v>0</v>
      </c>
      <c r="J100" s="158">
        <v>0</v>
      </c>
      <c r="K100" s="157">
        <f>G100*J100</f>
        <v>0</v>
      </c>
      <c r="L100" s="158">
        <v>0</v>
      </c>
      <c r="M100" s="157">
        <f>G100*L100</f>
        <v>0</v>
      </c>
      <c r="N100" s="224">
        <v>20</v>
      </c>
      <c r="O100" s="138">
        <v>4</v>
      </c>
      <c r="P100" s="14" t="s">
        <v>110</v>
      </c>
    </row>
    <row r="101" spans="1:16" s="14" customFormat="1" ht="13.5" customHeight="1" x14ac:dyDescent="0.25">
      <c r="A101" s="146">
        <v>49</v>
      </c>
      <c r="B101" s="146" t="s">
        <v>106</v>
      </c>
      <c r="C101" s="146" t="s">
        <v>143</v>
      </c>
      <c r="D101" s="193" t="s">
        <v>180</v>
      </c>
      <c r="E101" s="156" t="s">
        <v>181</v>
      </c>
      <c r="F101" s="146" t="s">
        <v>109</v>
      </c>
      <c r="G101" s="157">
        <v>2.6909999999999998</v>
      </c>
      <c r="H101" s="237">
        <v>0</v>
      </c>
      <c r="I101" s="157">
        <f>ROUND(G101*H101,3)</f>
        <v>0</v>
      </c>
      <c r="J101" s="158">
        <v>2.2120000000000002</v>
      </c>
      <c r="K101" s="157">
        <f>G101*J101</f>
        <v>5.9524920000000003</v>
      </c>
      <c r="L101" s="158">
        <v>0</v>
      </c>
      <c r="M101" s="157">
        <f>G101*L101</f>
        <v>0</v>
      </c>
      <c r="N101" s="224">
        <v>20</v>
      </c>
      <c r="O101" s="138">
        <v>4</v>
      </c>
      <c r="P101" s="14" t="s">
        <v>110</v>
      </c>
    </row>
    <row r="102" spans="1:16" s="14" customFormat="1" ht="15.75" customHeight="1" x14ac:dyDescent="0.25">
      <c r="A102" s="145" t="s">
        <v>355</v>
      </c>
      <c r="B102" s="145"/>
      <c r="C102" s="145"/>
      <c r="D102" s="159"/>
      <c r="E102" s="249" t="s">
        <v>385</v>
      </c>
      <c r="F102" s="145"/>
      <c r="G102" s="160">
        <v>2.6909999999999998</v>
      </c>
      <c r="H102" s="225" t="s">
        <v>355</v>
      </c>
      <c r="I102" s="145"/>
      <c r="J102" s="145"/>
      <c r="K102" s="145"/>
      <c r="L102" s="145"/>
      <c r="M102" s="145"/>
      <c r="N102" s="225"/>
      <c r="P102" s="139" t="s">
        <v>110</v>
      </c>
    </row>
    <row r="103" spans="1:16" s="14" customFormat="1" ht="13.5" customHeight="1" x14ac:dyDescent="0.25">
      <c r="A103" s="146">
        <v>50</v>
      </c>
      <c r="B103" s="146" t="s">
        <v>106</v>
      </c>
      <c r="C103" s="146" t="s">
        <v>143</v>
      </c>
      <c r="D103" s="193" t="s">
        <v>182</v>
      </c>
      <c r="E103" s="156" t="s">
        <v>183</v>
      </c>
      <c r="F103" s="146" t="s">
        <v>138</v>
      </c>
      <c r="G103" s="157">
        <v>32.200000000000003</v>
      </c>
      <c r="H103" s="237">
        <v>0</v>
      </c>
      <c r="I103" s="157">
        <f>ROUND(G103*H103,3)</f>
        <v>0</v>
      </c>
      <c r="J103" s="158">
        <v>3.4099999999999998E-3</v>
      </c>
      <c r="K103" s="157">
        <f>G103*J103</f>
        <v>0.10980200000000001</v>
      </c>
      <c r="L103" s="158">
        <v>0</v>
      </c>
      <c r="M103" s="157">
        <f>G103*L103</f>
        <v>0</v>
      </c>
      <c r="N103" s="224">
        <v>20</v>
      </c>
      <c r="O103" s="138">
        <v>4</v>
      </c>
      <c r="P103" s="14" t="s">
        <v>110</v>
      </c>
    </row>
    <row r="104" spans="1:16" s="14" customFormat="1" ht="13.5" customHeight="1" x14ac:dyDescent="0.25">
      <c r="A104" s="146">
        <v>51</v>
      </c>
      <c r="B104" s="146" t="s">
        <v>106</v>
      </c>
      <c r="C104" s="146" t="s">
        <v>143</v>
      </c>
      <c r="D104" s="193" t="s">
        <v>184</v>
      </c>
      <c r="E104" s="156" t="s">
        <v>185</v>
      </c>
      <c r="F104" s="146" t="s">
        <v>138</v>
      </c>
      <c r="G104" s="157">
        <v>32.200000000000003</v>
      </c>
      <c r="H104" s="237">
        <v>0</v>
      </c>
      <c r="I104" s="157">
        <f>ROUND(G104*H104,3)</f>
        <v>0</v>
      </c>
      <c r="J104" s="158">
        <v>0</v>
      </c>
      <c r="K104" s="157">
        <f>G104*J104</f>
        <v>0</v>
      </c>
      <c r="L104" s="158">
        <v>0</v>
      </c>
      <c r="M104" s="157">
        <f>G104*L104</f>
        <v>0</v>
      </c>
      <c r="N104" s="224">
        <v>20</v>
      </c>
      <c r="O104" s="138">
        <v>4</v>
      </c>
      <c r="P104" s="14" t="s">
        <v>110</v>
      </c>
    </row>
    <row r="105" spans="1:16" s="14" customFormat="1" ht="13.5" customHeight="1" x14ac:dyDescent="0.25">
      <c r="A105" s="146">
        <v>52</v>
      </c>
      <c r="B105" s="146" t="s">
        <v>106</v>
      </c>
      <c r="C105" s="146" t="s">
        <v>143</v>
      </c>
      <c r="D105" s="193" t="s">
        <v>186</v>
      </c>
      <c r="E105" s="156" t="s">
        <v>436</v>
      </c>
      <c r="F105" s="146" t="s">
        <v>136</v>
      </c>
      <c r="G105" s="157">
        <v>0.27400000000000002</v>
      </c>
      <c r="H105" s="237">
        <v>0</v>
      </c>
      <c r="I105" s="157">
        <f>ROUND(G105*H105,3)</f>
        <v>0</v>
      </c>
      <c r="J105" s="158">
        <v>1.01684</v>
      </c>
      <c r="K105" s="157">
        <f>G105*J105</f>
        <v>0.27861416</v>
      </c>
      <c r="L105" s="158">
        <v>0</v>
      </c>
      <c r="M105" s="157">
        <f>G105*L105</f>
        <v>0</v>
      </c>
      <c r="N105" s="224">
        <v>20</v>
      </c>
      <c r="O105" s="138">
        <v>4</v>
      </c>
      <c r="P105" s="14" t="s">
        <v>110</v>
      </c>
    </row>
    <row r="106" spans="1:16" s="117" customFormat="1" ht="12.75" customHeight="1" x14ac:dyDescent="0.25">
      <c r="A106" s="147" t="s">
        <v>355</v>
      </c>
      <c r="B106" s="153" t="s">
        <v>61</v>
      </c>
      <c r="C106" s="147"/>
      <c r="D106" s="154" t="s">
        <v>122</v>
      </c>
      <c r="E106" s="154" t="s">
        <v>187</v>
      </c>
      <c r="F106" s="147"/>
      <c r="G106" s="147"/>
      <c r="H106" s="226" t="s">
        <v>355</v>
      </c>
      <c r="I106" s="155">
        <f>SUM(I107:I131)</f>
        <v>0</v>
      </c>
      <c r="J106" s="147"/>
      <c r="K106" s="155">
        <f>SUM(K107:K131)</f>
        <v>21.408696755000001</v>
      </c>
      <c r="L106" s="147"/>
      <c r="M106" s="155">
        <f>SUM(M107:M131)</f>
        <v>0</v>
      </c>
      <c r="N106" s="226"/>
      <c r="P106" s="122" t="s">
        <v>104</v>
      </c>
    </row>
    <row r="107" spans="1:16" s="150" customFormat="1" ht="13.5" customHeight="1" x14ac:dyDescent="0.25">
      <c r="A107" s="169">
        <v>53</v>
      </c>
      <c r="B107" s="169" t="s">
        <v>106</v>
      </c>
      <c r="C107" s="169" t="s">
        <v>143</v>
      </c>
      <c r="D107" s="238" t="s">
        <v>417</v>
      </c>
      <c r="E107" s="168" t="s">
        <v>418</v>
      </c>
      <c r="F107" s="169" t="s">
        <v>138</v>
      </c>
      <c r="G107" s="160">
        <v>56.3</v>
      </c>
      <c r="H107" s="253">
        <v>0</v>
      </c>
      <c r="I107" s="170">
        <f>ROUND(G107*H107,3)</f>
        <v>0</v>
      </c>
      <c r="J107" s="171">
        <v>8.0000000000000007E-5</v>
      </c>
      <c r="K107" s="183">
        <f>G107*J107</f>
        <v>4.5040000000000002E-3</v>
      </c>
      <c r="L107" s="184">
        <v>0</v>
      </c>
      <c r="M107" s="183">
        <f>G107*L107</f>
        <v>0</v>
      </c>
      <c r="N107" s="233">
        <v>20</v>
      </c>
      <c r="O107" s="149">
        <v>4</v>
      </c>
      <c r="P107" s="150" t="s">
        <v>110</v>
      </c>
    </row>
    <row r="108" spans="1:16" s="14" customFormat="1" ht="15.75" customHeight="1" x14ac:dyDescent="0.25">
      <c r="A108" s="14" t="s">
        <v>355</v>
      </c>
      <c r="B108" s="145"/>
      <c r="C108" s="145"/>
      <c r="D108" s="159"/>
      <c r="E108" s="249" t="s">
        <v>419</v>
      </c>
      <c r="F108" s="145"/>
      <c r="G108" s="160">
        <v>56.3</v>
      </c>
      <c r="H108" s="225" t="s">
        <v>355</v>
      </c>
      <c r="I108" s="145"/>
      <c r="J108" s="145"/>
      <c r="K108" s="145"/>
      <c r="L108" s="145"/>
      <c r="M108" s="145"/>
      <c r="N108" s="225"/>
      <c r="P108" s="139" t="s">
        <v>110</v>
      </c>
    </row>
    <row r="109" spans="1:16" s="14" customFormat="1" ht="24" customHeight="1" x14ac:dyDescent="0.25">
      <c r="A109" s="146">
        <v>54</v>
      </c>
      <c r="B109" s="146" t="s">
        <v>106</v>
      </c>
      <c r="C109" s="146" t="s">
        <v>143</v>
      </c>
      <c r="D109" s="193" t="s">
        <v>188</v>
      </c>
      <c r="E109" s="156" t="s">
        <v>189</v>
      </c>
      <c r="F109" s="146" t="s">
        <v>138</v>
      </c>
      <c r="G109" s="157">
        <v>325.27199999999999</v>
      </c>
      <c r="H109" s="237">
        <v>0</v>
      </c>
      <c r="I109" s="157">
        <f>ROUND(G109*H109,3)</f>
        <v>0</v>
      </c>
      <c r="J109" s="158">
        <v>7.3499999999999998E-3</v>
      </c>
      <c r="K109" s="157">
        <f>G109*J109</f>
        <v>2.3907491999999997</v>
      </c>
      <c r="L109" s="158">
        <v>0</v>
      </c>
      <c r="M109" s="157">
        <f>G109*L109</f>
        <v>0</v>
      </c>
      <c r="N109" s="224">
        <v>20</v>
      </c>
      <c r="O109" s="138">
        <v>4</v>
      </c>
      <c r="P109" s="14" t="s">
        <v>110</v>
      </c>
    </row>
    <row r="110" spans="1:16" s="14" customFormat="1" ht="24" customHeight="1" x14ac:dyDescent="0.25">
      <c r="A110" s="146">
        <v>55</v>
      </c>
      <c r="B110" s="146" t="s">
        <v>106</v>
      </c>
      <c r="C110" s="146" t="s">
        <v>143</v>
      </c>
      <c r="D110" s="193" t="s">
        <v>190</v>
      </c>
      <c r="E110" s="156" t="s">
        <v>191</v>
      </c>
      <c r="F110" s="146" t="s">
        <v>138</v>
      </c>
      <c r="G110" s="157">
        <v>325.27199999999999</v>
      </c>
      <c r="H110" s="237">
        <v>0</v>
      </c>
      <c r="I110" s="157">
        <f>ROUND(G110*H110,3)</f>
        <v>0</v>
      </c>
      <c r="J110" s="158">
        <v>1.47E-2</v>
      </c>
      <c r="K110" s="157">
        <f>G110*J110</f>
        <v>4.7814983999999994</v>
      </c>
      <c r="L110" s="158">
        <v>0</v>
      </c>
      <c r="M110" s="157">
        <f>G110*L110</f>
        <v>0</v>
      </c>
      <c r="N110" s="224">
        <v>20</v>
      </c>
      <c r="O110" s="138">
        <v>4</v>
      </c>
      <c r="P110" s="14" t="s">
        <v>110</v>
      </c>
    </row>
    <row r="111" spans="1:16" s="14" customFormat="1" ht="13.5" customHeight="1" x14ac:dyDescent="0.25">
      <c r="A111" s="146">
        <v>56</v>
      </c>
      <c r="B111" s="146" t="s">
        <v>106</v>
      </c>
      <c r="C111" s="146" t="s">
        <v>143</v>
      </c>
      <c r="D111" s="193" t="s">
        <v>192</v>
      </c>
      <c r="E111" s="156" t="s">
        <v>193</v>
      </c>
      <c r="F111" s="146" t="s">
        <v>138</v>
      </c>
      <c r="G111" s="157">
        <v>15.815</v>
      </c>
      <c r="H111" s="237">
        <v>0</v>
      </c>
      <c r="I111" s="157">
        <f>ROUND(G111*H111,3)</f>
        <v>0</v>
      </c>
      <c r="J111" s="158">
        <v>1.6169999999999999E-3</v>
      </c>
      <c r="K111" s="157">
        <f>G111*J111</f>
        <v>2.5572854999999999E-2</v>
      </c>
      <c r="L111" s="158">
        <v>0</v>
      </c>
      <c r="M111" s="157">
        <f>G111*L111</f>
        <v>0</v>
      </c>
      <c r="N111" s="224">
        <v>20</v>
      </c>
      <c r="O111" s="138">
        <v>4</v>
      </c>
      <c r="P111" s="14" t="s">
        <v>110</v>
      </c>
    </row>
    <row r="112" spans="1:16" s="14" customFormat="1" ht="15.75" customHeight="1" x14ac:dyDescent="0.25">
      <c r="A112" s="145" t="s">
        <v>355</v>
      </c>
      <c r="B112" s="145"/>
      <c r="C112" s="145"/>
      <c r="D112" s="159"/>
      <c r="E112" s="249" t="s">
        <v>385</v>
      </c>
      <c r="F112" s="145"/>
      <c r="G112" s="160">
        <v>10.765000000000001</v>
      </c>
      <c r="H112" s="225" t="s">
        <v>355</v>
      </c>
      <c r="I112" s="145"/>
      <c r="J112" s="145"/>
      <c r="K112" s="145"/>
      <c r="L112" s="145"/>
      <c r="M112" s="145"/>
      <c r="N112" s="225"/>
      <c r="P112" s="139" t="s">
        <v>110</v>
      </c>
    </row>
    <row r="113" spans="1:16" s="14" customFormat="1" ht="15.75" customHeight="1" x14ac:dyDescent="0.25">
      <c r="A113" s="145" t="s">
        <v>355</v>
      </c>
      <c r="B113" s="145"/>
      <c r="C113" s="145"/>
      <c r="D113" s="159"/>
      <c r="E113" s="249" t="s">
        <v>386</v>
      </c>
      <c r="F113" s="145"/>
      <c r="G113" s="160">
        <v>1.9</v>
      </c>
      <c r="H113" s="225" t="s">
        <v>355</v>
      </c>
      <c r="I113" s="145"/>
      <c r="J113" s="145"/>
      <c r="K113" s="145"/>
      <c r="L113" s="145"/>
      <c r="M113" s="145"/>
      <c r="N113" s="225"/>
      <c r="P113" s="139" t="s">
        <v>110</v>
      </c>
    </row>
    <row r="114" spans="1:16" s="14" customFormat="1" ht="15.75" customHeight="1" x14ac:dyDescent="0.25">
      <c r="A114" s="145" t="s">
        <v>355</v>
      </c>
      <c r="B114" s="145"/>
      <c r="C114" s="145"/>
      <c r="D114" s="159"/>
      <c r="E114" s="249" t="s">
        <v>387</v>
      </c>
      <c r="F114" s="145"/>
      <c r="G114" s="160">
        <v>3.15</v>
      </c>
      <c r="H114" s="225" t="s">
        <v>355</v>
      </c>
      <c r="I114" s="145"/>
      <c r="J114" s="145"/>
      <c r="K114" s="145"/>
      <c r="L114" s="145"/>
      <c r="M114" s="145"/>
      <c r="N114" s="225"/>
      <c r="P114" s="139" t="s">
        <v>110</v>
      </c>
    </row>
    <row r="115" spans="1:16" s="14" customFormat="1" ht="15.75" customHeight="1" x14ac:dyDescent="0.25">
      <c r="A115" s="145" t="s">
        <v>355</v>
      </c>
      <c r="B115" s="145"/>
      <c r="C115" s="145"/>
      <c r="D115" s="161"/>
      <c r="E115" s="162" t="s">
        <v>111</v>
      </c>
      <c r="F115" s="145"/>
      <c r="G115" s="250">
        <v>15.815</v>
      </c>
      <c r="H115" s="225" t="s">
        <v>355</v>
      </c>
      <c r="I115" s="145"/>
      <c r="J115" s="145"/>
      <c r="K115" s="145"/>
      <c r="L115" s="145"/>
      <c r="M115" s="145"/>
      <c r="N115" s="225"/>
      <c r="P115" s="140" t="s">
        <v>110</v>
      </c>
    </row>
    <row r="116" spans="1:16" s="14" customFormat="1" ht="24" customHeight="1" x14ac:dyDescent="0.25">
      <c r="A116" s="146">
        <v>57</v>
      </c>
      <c r="B116" s="146" t="s">
        <v>106</v>
      </c>
      <c r="C116" s="146" t="s">
        <v>143</v>
      </c>
      <c r="D116" s="193" t="s">
        <v>194</v>
      </c>
      <c r="E116" s="168" t="s">
        <v>475</v>
      </c>
      <c r="F116" s="146" t="s">
        <v>138</v>
      </c>
      <c r="G116" s="157">
        <v>168.035</v>
      </c>
      <c r="H116" s="237">
        <v>0</v>
      </c>
      <c r="I116" s="157">
        <f>ROUND(G116*H116,3)</f>
        <v>0</v>
      </c>
      <c r="J116" s="158">
        <v>3.7799999999999999E-3</v>
      </c>
      <c r="K116" s="157">
        <f>G116*J116</f>
        <v>0.63517230000000002</v>
      </c>
      <c r="L116" s="158">
        <v>0</v>
      </c>
      <c r="M116" s="157">
        <f>G116*L116</f>
        <v>0</v>
      </c>
      <c r="N116" s="224">
        <v>20</v>
      </c>
      <c r="O116" s="138">
        <v>4</v>
      </c>
      <c r="P116" s="14" t="s">
        <v>110</v>
      </c>
    </row>
    <row r="117" spans="1:16" s="14" customFormat="1" ht="15.75" customHeight="1" x14ac:dyDescent="0.25">
      <c r="A117" s="145" t="s">
        <v>355</v>
      </c>
      <c r="B117" s="145"/>
      <c r="C117" s="145"/>
      <c r="D117" s="159"/>
      <c r="E117" s="249" t="s">
        <v>435</v>
      </c>
      <c r="F117" s="145"/>
      <c r="G117" s="160">
        <v>69.685000000000002</v>
      </c>
      <c r="H117" s="225" t="s">
        <v>355</v>
      </c>
      <c r="I117" s="145"/>
      <c r="J117" s="145"/>
      <c r="K117" s="145"/>
      <c r="L117" s="145"/>
      <c r="M117" s="145"/>
      <c r="N117" s="225"/>
      <c r="P117" s="139" t="s">
        <v>110</v>
      </c>
    </row>
    <row r="118" spans="1:16" s="14" customFormat="1" ht="15.75" customHeight="1" x14ac:dyDescent="0.25">
      <c r="A118" s="145" t="s">
        <v>355</v>
      </c>
      <c r="B118" s="145"/>
      <c r="C118" s="145"/>
      <c r="D118" s="159"/>
      <c r="E118" s="249" t="s">
        <v>412</v>
      </c>
      <c r="F118" s="145"/>
      <c r="G118" s="160">
        <v>9.3490000000000002</v>
      </c>
      <c r="H118" s="225" t="s">
        <v>355</v>
      </c>
      <c r="I118" s="145"/>
      <c r="J118" s="145"/>
      <c r="K118" s="145"/>
      <c r="L118" s="145"/>
      <c r="M118" s="145"/>
      <c r="N118" s="225"/>
      <c r="P118" s="139" t="s">
        <v>110</v>
      </c>
    </row>
    <row r="119" spans="1:16" s="14" customFormat="1" ht="15.75" customHeight="1" x14ac:dyDescent="0.25">
      <c r="A119" s="145" t="s">
        <v>355</v>
      </c>
      <c r="B119" s="145"/>
      <c r="C119" s="145"/>
      <c r="D119" s="159"/>
      <c r="E119" s="249" t="s">
        <v>505</v>
      </c>
      <c r="F119" s="167"/>
      <c r="G119" s="254">
        <v>7.2</v>
      </c>
      <c r="H119" s="225" t="s">
        <v>355</v>
      </c>
      <c r="I119" s="145"/>
      <c r="J119" s="145"/>
      <c r="K119" s="145"/>
      <c r="L119" s="145"/>
      <c r="M119" s="145"/>
      <c r="N119" s="225"/>
      <c r="P119" s="139" t="s">
        <v>110</v>
      </c>
    </row>
    <row r="120" spans="1:16" s="14" customFormat="1" ht="15.75" customHeight="1" x14ac:dyDescent="0.25">
      <c r="A120" s="145" t="s">
        <v>355</v>
      </c>
      <c r="B120" s="145"/>
      <c r="C120" s="145"/>
      <c r="D120" s="159"/>
      <c r="E120" s="249" t="s">
        <v>389</v>
      </c>
      <c r="F120" s="145"/>
      <c r="G120" s="160">
        <v>81.801000000000002</v>
      </c>
      <c r="H120" s="225" t="s">
        <v>355</v>
      </c>
      <c r="I120" s="145"/>
      <c r="J120" s="145"/>
      <c r="K120" s="145"/>
      <c r="L120" s="145"/>
      <c r="M120" s="145"/>
      <c r="N120" s="225"/>
      <c r="P120" s="139" t="s">
        <v>110</v>
      </c>
    </row>
    <row r="121" spans="1:16" s="14" customFormat="1" ht="15.75" customHeight="1" x14ac:dyDescent="0.25">
      <c r="A121" s="145" t="s">
        <v>355</v>
      </c>
      <c r="B121" s="145"/>
      <c r="C121" s="145"/>
      <c r="D121" s="161"/>
      <c r="E121" s="162" t="s">
        <v>111</v>
      </c>
      <c r="F121" s="145"/>
      <c r="G121" s="250">
        <v>168.035</v>
      </c>
      <c r="H121" s="225" t="s">
        <v>355</v>
      </c>
      <c r="I121" s="145"/>
      <c r="J121" s="145"/>
      <c r="K121" s="145"/>
      <c r="L121" s="145"/>
      <c r="M121" s="145"/>
      <c r="N121" s="225"/>
      <c r="P121" s="140" t="s">
        <v>110</v>
      </c>
    </row>
    <row r="122" spans="1:16" s="14" customFormat="1" ht="10" x14ac:dyDescent="0.25">
      <c r="A122" s="146">
        <v>58</v>
      </c>
      <c r="B122" s="146" t="s">
        <v>106</v>
      </c>
      <c r="C122" s="146" t="s">
        <v>195</v>
      </c>
      <c r="D122" s="193" t="s">
        <v>196</v>
      </c>
      <c r="E122" s="168" t="s">
        <v>415</v>
      </c>
      <c r="F122" s="146" t="s">
        <v>197</v>
      </c>
      <c r="G122" s="157">
        <v>55.18</v>
      </c>
      <c r="H122" s="237">
        <v>0</v>
      </c>
      <c r="I122" s="157">
        <f>ROUND(G122*H122,3)</f>
        <v>0</v>
      </c>
      <c r="J122" s="158">
        <v>0</v>
      </c>
      <c r="K122" s="157">
        <f>G122*J122</f>
        <v>0</v>
      </c>
      <c r="L122" s="158">
        <v>0</v>
      </c>
      <c r="M122" s="157">
        <f>G122*L122</f>
        <v>0</v>
      </c>
      <c r="N122" s="224">
        <v>20</v>
      </c>
      <c r="O122" s="138">
        <v>4</v>
      </c>
      <c r="P122" s="14" t="s">
        <v>110</v>
      </c>
    </row>
    <row r="123" spans="1:16" s="14" customFormat="1" ht="13.5" customHeight="1" x14ac:dyDescent="0.25">
      <c r="A123" s="148">
        <v>59</v>
      </c>
      <c r="B123" s="148" t="s">
        <v>151</v>
      </c>
      <c r="C123" s="148" t="s">
        <v>152</v>
      </c>
      <c r="D123" s="194" t="s">
        <v>198</v>
      </c>
      <c r="E123" s="164" t="s">
        <v>416</v>
      </c>
      <c r="F123" s="148" t="s">
        <v>160</v>
      </c>
      <c r="G123" s="165">
        <v>5</v>
      </c>
      <c r="H123" s="251">
        <v>0</v>
      </c>
      <c r="I123" s="165">
        <f>ROUND(G123*H123,3)</f>
        <v>0</v>
      </c>
      <c r="J123" s="166">
        <v>3.2000000000000003E-4</v>
      </c>
      <c r="K123" s="165">
        <f>G123*J123</f>
        <v>1.6000000000000001E-3</v>
      </c>
      <c r="L123" s="166">
        <v>0</v>
      </c>
      <c r="M123" s="165">
        <f>G123*L123</f>
        <v>0</v>
      </c>
      <c r="N123" s="227">
        <v>20</v>
      </c>
      <c r="O123" s="142">
        <v>8</v>
      </c>
      <c r="P123" s="143" t="s">
        <v>110</v>
      </c>
    </row>
    <row r="124" spans="1:16" s="14" customFormat="1" ht="15.75" customHeight="1" x14ac:dyDescent="0.25">
      <c r="A124" s="145" t="s">
        <v>355</v>
      </c>
      <c r="B124" s="145"/>
      <c r="C124" s="145"/>
      <c r="D124" s="145"/>
      <c r="E124" s="163" t="s">
        <v>199</v>
      </c>
      <c r="F124" s="145"/>
      <c r="G124" s="145"/>
      <c r="H124" s="225" t="s">
        <v>355</v>
      </c>
      <c r="I124" s="145"/>
      <c r="J124" s="145"/>
      <c r="K124" s="145"/>
      <c r="L124" s="145"/>
      <c r="M124" s="145"/>
      <c r="N124" s="225"/>
      <c r="P124" s="14" t="s">
        <v>110</v>
      </c>
    </row>
    <row r="125" spans="1:16" s="14" customFormat="1" ht="24" customHeight="1" x14ac:dyDescent="0.25">
      <c r="A125" s="146">
        <v>60</v>
      </c>
      <c r="B125" s="146" t="s">
        <v>106</v>
      </c>
      <c r="C125" s="146" t="s">
        <v>143</v>
      </c>
      <c r="D125" s="193" t="s">
        <v>200</v>
      </c>
      <c r="E125" s="168" t="s">
        <v>476</v>
      </c>
      <c r="F125" s="146" t="s">
        <v>138</v>
      </c>
      <c r="G125" s="157">
        <v>113.039</v>
      </c>
      <c r="H125" s="237">
        <v>0</v>
      </c>
      <c r="I125" s="157">
        <f>ROUND(G125*H125,3)</f>
        <v>0</v>
      </c>
      <c r="J125" s="158">
        <v>1.2E-2</v>
      </c>
      <c r="K125" s="157">
        <f>G125*J125</f>
        <v>1.356468</v>
      </c>
      <c r="L125" s="158">
        <v>0</v>
      </c>
      <c r="M125" s="157">
        <f>G125*L125</f>
        <v>0</v>
      </c>
      <c r="N125" s="224">
        <v>20</v>
      </c>
      <c r="O125" s="138">
        <v>4</v>
      </c>
      <c r="P125" s="14" t="s">
        <v>110</v>
      </c>
    </row>
    <row r="126" spans="1:16" s="14" customFormat="1" ht="15.75" customHeight="1" x14ac:dyDescent="0.25">
      <c r="A126" s="145" t="s">
        <v>355</v>
      </c>
      <c r="B126" s="145"/>
      <c r="C126" s="145"/>
      <c r="D126" s="159"/>
      <c r="E126" s="249" t="s">
        <v>486</v>
      </c>
      <c r="F126" s="145"/>
      <c r="G126" s="160">
        <v>113.039</v>
      </c>
      <c r="H126" s="225" t="s">
        <v>355</v>
      </c>
      <c r="I126" s="145"/>
      <c r="J126" s="145"/>
      <c r="K126" s="145"/>
      <c r="L126" s="145"/>
      <c r="M126" s="145"/>
      <c r="N126" s="225"/>
      <c r="P126" s="139" t="s">
        <v>110</v>
      </c>
    </row>
    <row r="127" spans="1:16" s="14" customFormat="1" ht="15.75" customHeight="1" x14ac:dyDescent="0.25">
      <c r="A127" s="145" t="s">
        <v>355</v>
      </c>
      <c r="B127" s="145"/>
      <c r="C127" s="145"/>
      <c r="D127" s="161"/>
      <c r="E127" s="162" t="s">
        <v>111</v>
      </c>
      <c r="F127" s="145"/>
      <c r="G127" s="250">
        <v>113.039</v>
      </c>
      <c r="H127" s="225" t="s">
        <v>355</v>
      </c>
      <c r="I127" s="145"/>
      <c r="J127" s="145"/>
      <c r="K127" s="145"/>
      <c r="L127" s="145"/>
      <c r="M127" s="145"/>
      <c r="N127" s="225"/>
      <c r="P127" s="140" t="s">
        <v>110</v>
      </c>
    </row>
    <row r="128" spans="1:16" s="14" customFormat="1" ht="24" customHeight="1" x14ac:dyDescent="0.25">
      <c r="A128" s="146">
        <v>61</v>
      </c>
      <c r="B128" s="146" t="s">
        <v>106</v>
      </c>
      <c r="C128" s="146" t="s">
        <v>143</v>
      </c>
      <c r="D128" s="193" t="s">
        <v>201</v>
      </c>
      <c r="E128" s="168" t="s">
        <v>477</v>
      </c>
      <c r="F128" s="146" t="s">
        <v>138</v>
      </c>
      <c r="G128" s="157">
        <v>41.3</v>
      </c>
      <c r="H128" s="237">
        <v>0</v>
      </c>
      <c r="I128" s="157">
        <f>ROUND(G128*H128,3)</f>
        <v>0</v>
      </c>
      <c r="J128" s="158">
        <v>1.7999999999999999E-2</v>
      </c>
      <c r="K128" s="157">
        <f>G128*J128</f>
        <v>0.74339999999999984</v>
      </c>
      <c r="L128" s="158">
        <v>0</v>
      </c>
      <c r="M128" s="157">
        <f>G128*L128</f>
        <v>0</v>
      </c>
      <c r="N128" s="224">
        <v>20</v>
      </c>
      <c r="O128" s="138">
        <v>4</v>
      </c>
      <c r="P128" s="14" t="s">
        <v>110</v>
      </c>
    </row>
    <row r="129" spans="1:16" s="14" customFormat="1" ht="15.75" customHeight="1" x14ac:dyDescent="0.25">
      <c r="A129" s="145" t="s">
        <v>355</v>
      </c>
      <c r="B129" s="145"/>
      <c r="C129" s="145"/>
      <c r="D129" s="159"/>
      <c r="E129" s="249" t="s">
        <v>390</v>
      </c>
      <c r="F129" s="145"/>
      <c r="G129" s="160">
        <v>41.3</v>
      </c>
      <c r="H129" s="225" t="s">
        <v>355</v>
      </c>
      <c r="I129" s="145"/>
      <c r="J129" s="145"/>
      <c r="K129" s="145"/>
      <c r="L129" s="145"/>
      <c r="M129" s="145"/>
      <c r="N129" s="225"/>
      <c r="P129" s="139" t="s">
        <v>110</v>
      </c>
    </row>
    <row r="130" spans="1:16" s="14" customFormat="1" ht="15.75" customHeight="1" x14ac:dyDescent="0.25">
      <c r="A130" s="145" t="s">
        <v>355</v>
      </c>
      <c r="B130" s="145"/>
      <c r="C130" s="145"/>
      <c r="D130" s="161"/>
      <c r="E130" s="162" t="s">
        <v>111</v>
      </c>
      <c r="F130" s="145"/>
      <c r="G130" s="250">
        <v>41.3</v>
      </c>
      <c r="H130" s="225" t="s">
        <v>355</v>
      </c>
      <c r="I130" s="145"/>
      <c r="J130" s="145"/>
      <c r="K130" s="145"/>
      <c r="L130" s="145"/>
      <c r="M130" s="145"/>
      <c r="N130" s="225"/>
      <c r="P130" s="140" t="s">
        <v>110</v>
      </c>
    </row>
    <row r="131" spans="1:16" s="14" customFormat="1" ht="24" customHeight="1" x14ac:dyDescent="0.25">
      <c r="A131" s="137">
        <v>62</v>
      </c>
      <c r="B131" s="146" t="s">
        <v>106</v>
      </c>
      <c r="C131" s="146" t="s">
        <v>143</v>
      </c>
      <c r="D131" s="193" t="s">
        <v>202</v>
      </c>
      <c r="E131" s="168" t="s">
        <v>455</v>
      </c>
      <c r="F131" s="146" t="s">
        <v>138</v>
      </c>
      <c r="G131" s="157">
        <v>114.64</v>
      </c>
      <c r="H131" s="237">
        <v>0</v>
      </c>
      <c r="I131" s="157">
        <f>ROUND(G131*H131,3)</f>
        <v>0</v>
      </c>
      <c r="J131" s="158">
        <v>0.10005</v>
      </c>
      <c r="K131" s="157">
        <f>G131*J131</f>
        <v>11.469732</v>
      </c>
      <c r="L131" s="158">
        <v>0</v>
      </c>
      <c r="M131" s="157">
        <f>G131*L131</f>
        <v>0</v>
      </c>
      <c r="N131" s="224">
        <v>20</v>
      </c>
      <c r="O131" s="138">
        <v>4</v>
      </c>
      <c r="P131" s="14" t="s">
        <v>110</v>
      </c>
    </row>
    <row r="132" spans="1:16" s="117" customFormat="1" ht="12.75" customHeight="1" x14ac:dyDescent="0.25">
      <c r="A132" s="117" t="s">
        <v>355</v>
      </c>
      <c r="B132" s="153" t="s">
        <v>61</v>
      </c>
      <c r="C132" s="147"/>
      <c r="D132" s="154" t="s">
        <v>129</v>
      </c>
      <c r="E132" s="154" t="s">
        <v>203</v>
      </c>
      <c r="F132" s="147"/>
      <c r="G132" s="147"/>
      <c r="H132" s="226" t="s">
        <v>355</v>
      </c>
      <c r="I132" s="155">
        <f>SUM(I133:I150)</f>
        <v>0</v>
      </c>
      <c r="J132" s="147"/>
      <c r="K132" s="155">
        <f>SUM(K133:K150)</f>
        <v>8.7215710500000032</v>
      </c>
      <c r="L132" s="147"/>
      <c r="M132" s="155">
        <f>SUM(M133:M150)</f>
        <v>0</v>
      </c>
      <c r="N132" s="226"/>
      <c r="P132" s="122" t="s">
        <v>104</v>
      </c>
    </row>
    <row r="133" spans="1:16" s="14" customFormat="1" ht="24" customHeight="1" x14ac:dyDescent="0.25">
      <c r="A133" s="137">
        <v>63</v>
      </c>
      <c r="B133" s="146" t="s">
        <v>106</v>
      </c>
      <c r="C133" s="146" t="s">
        <v>204</v>
      </c>
      <c r="D133" s="193" t="s">
        <v>205</v>
      </c>
      <c r="E133" s="156" t="s">
        <v>206</v>
      </c>
      <c r="F133" s="146" t="s">
        <v>138</v>
      </c>
      <c r="G133" s="157">
        <v>153.57400000000001</v>
      </c>
      <c r="H133" s="237">
        <v>0</v>
      </c>
      <c r="I133" s="157">
        <f>ROUND(G133*H133,3)</f>
        <v>0</v>
      </c>
      <c r="J133" s="158">
        <v>2.572E-2</v>
      </c>
      <c r="K133" s="157">
        <f>G133*J133</f>
        <v>3.9499232800000001</v>
      </c>
      <c r="L133" s="158">
        <v>0</v>
      </c>
      <c r="M133" s="157">
        <f>G133*L133</f>
        <v>0</v>
      </c>
      <c r="N133" s="224">
        <v>20</v>
      </c>
      <c r="O133" s="138">
        <v>4</v>
      </c>
      <c r="P133" s="14" t="s">
        <v>110</v>
      </c>
    </row>
    <row r="134" spans="1:16" s="14" customFormat="1" ht="24" customHeight="1" x14ac:dyDescent="0.25">
      <c r="A134" s="137">
        <v>64</v>
      </c>
      <c r="B134" s="146" t="s">
        <v>106</v>
      </c>
      <c r="C134" s="146" t="s">
        <v>204</v>
      </c>
      <c r="D134" s="193" t="s">
        <v>207</v>
      </c>
      <c r="E134" s="156" t="s">
        <v>208</v>
      </c>
      <c r="F134" s="146" t="s">
        <v>138</v>
      </c>
      <c r="G134" s="157">
        <v>307.14800000000002</v>
      </c>
      <c r="H134" s="237">
        <v>0</v>
      </c>
      <c r="I134" s="157">
        <f>ROUND(G134*H134,3)</f>
        <v>0</v>
      </c>
      <c r="J134" s="158">
        <v>0</v>
      </c>
      <c r="K134" s="157">
        <f>G134*J134</f>
        <v>0</v>
      </c>
      <c r="L134" s="158">
        <v>0</v>
      </c>
      <c r="M134" s="157">
        <f>G134*L134</f>
        <v>0</v>
      </c>
      <c r="N134" s="224">
        <v>20</v>
      </c>
      <c r="O134" s="138">
        <v>4</v>
      </c>
      <c r="P134" s="14" t="s">
        <v>110</v>
      </c>
    </row>
    <row r="135" spans="1:16" s="14" customFormat="1" ht="15.75" customHeight="1" x14ac:dyDescent="0.25">
      <c r="A135" s="14" t="s">
        <v>355</v>
      </c>
      <c r="B135" s="145"/>
      <c r="C135" s="145"/>
      <c r="D135" s="159"/>
      <c r="E135" s="249" t="s">
        <v>392</v>
      </c>
      <c r="F135" s="145"/>
      <c r="G135" s="160">
        <v>307.14800000000002</v>
      </c>
      <c r="H135" s="225" t="s">
        <v>355</v>
      </c>
      <c r="I135" s="145"/>
      <c r="J135" s="145"/>
      <c r="K135" s="145"/>
      <c r="L135" s="145"/>
      <c r="M135" s="145"/>
      <c r="N135" s="225"/>
      <c r="P135" s="139" t="s">
        <v>110</v>
      </c>
    </row>
    <row r="136" spans="1:16" s="14" customFormat="1" ht="24" customHeight="1" x14ac:dyDescent="0.25">
      <c r="A136" s="137">
        <v>65</v>
      </c>
      <c r="B136" s="146" t="s">
        <v>106</v>
      </c>
      <c r="C136" s="146" t="s">
        <v>204</v>
      </c>
      <c r="D136" s="193" t="s">
        <v>209</v>
      </c>
      <c r="E136" s="156" t="s">
        <v>210</v>
      </c>
      <c r="F136" s="146" t="s">
        <v>138</v>
      </c>
      <c r="G136" s="157">
        <v>153.57400000000001</v>
      </c>
      <c r="H136" s="237">
        <v>0</v>
      </c>
      <c r="I136" s="157">
        <f>ROUND(G136*H136,3)</f>
        <v>0</v>
      </c>
      <c r="J136" s="158">
        <v>2.572E-2</v>
      </c>
      <c r="K136" s="157">
        <f>G136*J136</f>
        <v>3.9499232800000001</v>
      </c>
      <c r="L136" s="158">
        <v>0</v>
      </c>
      <c r="M136" s="157">
        <f>G136*L136</f>
        <v>0</v>
      </c>
      <c r="N136" s="224">
        <v>20</v>
      </c>
      <c r="O136" s="138">
        <v>4</v>
      </c>
      <c r="P136" s="14" t="s">
        <v>110</v>
      </c>
    </row>
    <row r="137" spans="1:16" s="14" customFormat="1" ht="24" customHeight="1" x14ac:dyDescent="0.25">
      <c r="A137" s="137">
        <v>66</v>
      </c>
      <c r="B137" s="146" t="s">
        <v>106</v>
      </c>
      <c r="C137" s="146" t="s">
        <v>204</v>
      </c>
      <c r="D137" s="193" t="s">
        <v>211</v>
      </c>
      <c r="E137" s="156" t="s">
        <v>212</v>
      </c>
      <c r="F137" s="146" t="s">
        <v>138</v>
      </c>
      <c r="G137" s="157">
        <v>114.64</v>
      </c>
      <c r="H137" s="237">
        <v>0</v>
      </c>
      <c r="I137" s="157">
        <f>ROUND(G137*H137,3)</f>
        <v>0</v>
      </c>
      <c r="J137" s="158">
        <v>1.92E-3</v>
      </c>
      <c r="K137" s="157">
        <f>G137*J137</f>
        <v>0.22010879999999999</v>
      </c>
      <c r="L137" s="158">
        <v>0</v>
      </c>
      <c r="M137" s="157">
        <f>G137*L137</f>
        <v>0</v>
      </c>
      <c r="N137" s="224">
        <v>20</v>
      </c>
      <c r="O137" s="138">
        <v>4</v>
      </c>
      <c r="P137" s="14" t="s">
        <v>110</v>
      </c>
    </row>
    <row r="138" spans="1:16" s="14" customFormat="1" ht="15.75" customHeight="1" x14ac:dyDescent="0.25">
      <c r="A138" s="14" t="s">
        <v>355</v>
      </c>
      <c r="B138" s="145"/>
      <c r="C138" s="145"/>
      <c r="D138" s="145"/>
      <c r="E138" s="249" t="s">
        <v>423</v>
      </c>
      <c r="F138" s="145"/>
      <c r="G138" s="145"/>
      <c r="H138" s="225" t="s">
        <v>355</v>
      </c>
      <c r="I138" s="145"/>
      <c r="J138" s="145"/>
      <c r="K138" s="145"/>
      <c r="L138" s="145"/>
      <c r="M138" s="145"/>
      <c r="N138" s="225"/>
      <c r="P138" s="14" t="s">
        <v>110</v>
      </c>
    </row>
    <row r="139" spans="1:16" s="150" customFormat="1" ht="13.5" customHeight="1" x14ac:dyDescent="0.25">
      <c r="A139" s="182">
        <v>67</v>
      </c>
      <c r="B139" s="169" t="s">
        <v>106</v>
      </c>
      <c r="C139" s="169" t="s">
        <v>143</v>
      </c>
      <c r="D139" s="238" t="s">
        <v>420</v>
      </c>
      <c r="E139" s="168" t="s">
        <v>421</v>
      </c>
      <c r="F139" s="169" t="s">
        <v>138</v>
      </c>
      <c r="G139" s="157">
        <v>114.64</v>
      </c>
      <c r="H139" s="253">
        <v>0</v>
      </c>
      <c r="I139" s="170">
        <f>ROUND(G139*H139,3)</f>
        <v>0</v>
      </c>
      <c r="J139" s="171">
        <v>5.0000000000000002E-5</v>
      </c>
      <c r="K139" s="183">
        <f>G139*J139</f>
        <v>5.7320000000000001E-3</v>
      </c>
      <c r="L139" s="184">
        <v>0</v>
      </c>
      <c r="M139" s="183">
        <f>G139*L139</f>
        <v>0</v>
      </c>
      <c r="N139" s="233">
        <v>20</v>
      </c>
      <c r="O139" s="149">
        <v>4</v>
      </c>
      <c r="P139" s="150" t="s">
        <v>110</v>
      </c>
    </row>
    <row r="140" spans="1:16" s="150" customFormat="1" ht="15.75" customHeight="1" x14ac:dyDescent="0.25">
      <c r="A140" s="150" t="s">
        <v>355</v>
      </c>
      <c r="B140" s="167"/>
      <c r="C140" s="167"/>
      <c r="D140" s="159"/>
      <c r="E140" s="249" t="s">
        <v>422</v>
      </c>
      <c r="F140" s="167"/>
      <c r="G140" s="160">
        <v>114.64</v>
      </c>
      <c r="H140" s="231" t="s">
        <v>355</v>
      </c>
      <c r="I140" s="167"/>
      <c r="J140" s="167"/>
      <c r="N140" s="234"/>
      <c r="P140" s="139" t="s">
        <v>110</v>
      </c>
    </row>
    <row r="141" spans="1:16" s="14" customFormat="1" ht="10" x14ac:dyDescent="0.25">
      <c r="A141" s="137">
        <v>68</v>
      </c>
      <c r="B141" s="146" t="s">
        <v>106</v>
      </c>
      <c r="C141" s="146" t="s">
        <v>143</v>
      </c>
      <c r="D141" s="193" t="s">
        <v>213</v>
      </c>
      <c r="E141" s="156" t="s">
        <v>450</v>
      </c>
      <c r="F141" s="146" t="s">
        <v>197</v>
      </c>
      <c r="G141" s="157">
        <v>43.164999999999999</v>
      </c>
      <c r="H141" s="237">
        <v>0</v>
      </c>
      <c r="I141" s="157">
        <f>ROUND(G141*H141,3)</f>
        <v>0</v>
      </c>
      <c r="J141" s="158">
        <v>5.0000000000000002E-5</v>
      </c>
      <c r="K141" s="157">
        <f>G141*J141</f>
        <v>2.15825E-3</v>
      </c>
      <c r="L141" s="158">
        <v>0</v>
      </c>
      <c r="M141" s="157">
        <f>G141*L141</f>
        <v>0</v>
      </c>
      <c r="N141" s="224">
        <v>20</v>
      </c>
      <c r="O141" s="138">
        <v>4</v>
      </c>
      <c r="P141" s="14" t="s">
        <v>110</v>
      </c>
    </row>
    <row r="142" spans="1:16" s="14" customFormat="1" ht="13.5" customHeight="1" x14ac:dyDescent="0.25">
      <c r="A142" s="137">
        <v>69</v>
      </c>
      <c r="B142" s="146" t="s">
        <v>106</v>
      </c>
      <c r="C142" s="146" t="s">
        <v>143</v>
      </c>
      <c r="D142" s="193" t="s">
        <v>214</v>
      </c>
      <c r="E142" s="156" t="s">
        <v>451</v>
      </c>
      <c r="F142" s="146" t="s">
        <v>197</v>
      </c>
      <c r="G142" s="157">
        <v>54.12</v>
      </c>
      <c r="H142" s="237">
        <v>0</v>
      </c>
      <c r="I142" s="157">
        <f>ROUND(G142*H142,3)</f>
        <v>0</v>
      </c>
      <c r="J142" s="158">
        <v>3.0000000000000001E-5</v>
      </c>
      <c r="K142" s="157">
        <f>G142*J142</f>
        <v>1.6236E-3</v>
      </c>
      <c r="L142" s="158">
        <v>0</v>
      </c>
      <c r="M142" s="157">
        <f>G142*L142</f>
        <v>0</v>
      </c>
      <c r="N142" s="224">
        <v>20</v>
      </c>
      <c r="O142" s="138">
        <v>4</v>
      </c>
      <c r="P142" s="14" t="s">
        <v>110</v>
      </c>
    </row>
    <row r="143" spans="1:16" s="14" customFormat="1" ht="13.5" customHeight="1" x14ac:dyDescent="0.25">
      <c r="A143" s="137">
        <v>70</v>
      </c>
      <c r="B143" s="146" t="s">
        <v>106</v>
      </c>
      <c r="C143" s="146" t="s">
        <v>143</v>
      </c>
      <c r="D143" s="193" t="s">
        <v>215</v>
      </c>
      <c r="E143" s="156" t="s">
        <v>452</v>
      </c>
      <c r="F143" s="146" t="s">
        <v>197</v>
      </c>
      <c r="G143" s="157">
        <v>74.94</v>
      </c>
      <c r="H143" s="237">
        <v>0</v>
      </c>
      <c r="I143" s="157">
        <f>ROUND(G143*H143,3)</f>
        <v>0</v>
      </c>
      <c r="J143" s="158">
        <v>4.0000000000000003E-5</v>
      </c>
      <c r="K143" s="157">
        <f>G143*J143</f>
        <v>2.9976E-3</v>
      </c>
      <c r="L143" s="158">
        <v>0</v>
      </c>
      <c r="M143" s="157">
        <f>G143*L143</f>
        <v>0</v>
      </c>
      <c r="N143" s="224">
        <v>20</v>
      </c>
      <c r="O143" s="138">
        <v>4</v>
      </c>
      <c r="P143" s="14" t="s">
        <v>110</v>
      </c>
    </row>
    <row r="144" spans="1:16" s="150" customFormat="1" ht="15.75" customHeight="1" x14ac:dyDescent="0.25">
      <c r="A144" s="167" t="s">
        <v>355</v>
      </c>
      <c r="B144" s="167"/>
      <c r="C144" s="167"/>
      <c r="D144" s="159"/>
      <c r="E144" s="249" t="s">
        <v>454</v>
      </c>
      <c r="F144" s="167"/>
      <c r="G144" s="160">
        <v>74.94</v>
      </c>
      <c r="H144" s="231" t="s">
        <v>355</v>
      </c>
      <c r="I144" s="167"/>
      <c r="J144" s="167"/>
      <c r="N144" s="234"/>
      <c r="P144" s="139" t="s">
        <v>110</v>
      </c>
    </row>
    <row r="145" spans="1:16" s="14" customFormat="1" ht="13.5" customHeight="1" x14ac:dyDescent="0.25">
      <c r="A145" s="137">
        <v>71</v>
      </c>
      <c r="B145" s="146" t="s">
        <v>106</v>
      </c>
      <c r="C145" s="146" t="s">
        <v>143</v>
      </c>
      <c r="D145" s="193" t="s">
        <v>216</v>
      </c>
      <c r="E145" s="156" t="s">
        <v>453</v>
      </c>
      <c r="F145" s="146" t="s">
        <v>197</v>
      </c>
      <c r="G145" s="157">
        <v>51.94</v>
      </c>
      <c r="H145" s="237">
        <v>0</v>
      </c>
      <c r="I145" s="157">
        <f>ROUND(G145*H145,3)</f>
        <v>0</v>
      </c>
      <c r="J145" s="158">
        <v>0</v>
      </c>
      <c r="K145" s="157">
        <f>G145*J145</f>
        <v>0</v>
      </c>
      <c r="L145" s="158">
        <v>0</v>
      </c>
      <c r="M145" s="157">
        <f>G145*L145</f>
        <v>0</v>
      </c>
      <c r="N145" s="224">
        <v>20</v>
      </c>
      <c r="O145" s="138">
        <v>4</v>
      </c>
      <c r="P145" s="14" t="s">
        <v>110</v>
      </c>
    </row>
    <row r="146" spans="1:16" s="14" customFormat="1" ht="24" customHeight="1" x14ac:dyDescent="0.25">
      <c r="A146" s="137">
        <v>72</v>
      </c>
      <c r="B146" s="169" t="s">
        <v>106</v>
      </c>
      <c r="C146" s="169" t="s">
        <v>143</v>
      </c>
      <c r="D146" s="195" t="s">
        <v>337</v>
      </c>
      <c r="E146" s="168" t="s">
        <v>338</v>
      </c>
      <c r="F146" s="169" t="s">
        <v>138</v>
      </c>
      <c r="G146" s="157">
        <v>59.470999999999997</v>
      </c>
      <c r="H146" s="253">
        <v>0</v>
      </c>
      <c r="I146" s="170">
        <f>ROUND(G146*H146,3)</f>
        <v>0</v>
      </c>
      <c r="J146" s="171">
        <v>4.1700000000000001E-3</v>
      </c>
      <c r="K146" s="170">
        <f>G146*J146</f>
        <v>0.24799406999999998</v>
      </c>
      <c r="L146" s="171">
        <v>0</v>
      </c>
      <c r="M146" s="170">
        <f>G146*L146</f>
        <v>0</v>
      </c>
      <c r="N146" s="230">
        <v>20</v>
      </c>
      <c r="O146" s="149">
        <v>4</v>
      </c>
      <c r="P146" s="150" t="s">
        <v>110</v>
      </c>
    </row>
    <row r="147" spans="1:16" s="14" customFormat="1" ht="13.5" customHeight="1" x14ac:dyDescent="0.25">
      <c r="A147" s="146" t="s">
        <v>355</v>
      </c>
      <c r="B147" s="167"/>
      <c r="C147" s="167"/>
      <c r="D147" s="172"/>
      <c r="E147" s="249" t="s">
        <v>487</v>
      </c>
      <c r="F147" s="167"/>
      <c r="G147" s="254">
        <v>52.271000000000001</v>
      </c>
      <c r="H147" s="231" t="s">
        <v>355</v>
      </c>
      <c r="I147" s="167"/>
      <c r="J147" s="167"/>
      <c r="K147" s="167"/>
      <c r="L147" s="167"/>
      <c r="M147" s="167"/>
      <c r="N147" s="231"/>
      <c r="O147" s="150"/>
      <c r="P147" s="151" t="s">
        <v>110</v>
      </c>
    </row>
    <row r="148" spans="1:16" s="14" customFormat="1" ht="13.5" customHeight="1" x14ac:dyDescent="0.25">
      <c r="A148" s="137" t="s">
        <v>355</v>
      </c>
      <c r="B148" s="167"/>
      <c r="C148" s="167"/>
      <c r="D148" s="172"/>
      <c r="E148" s="249" t="str">
        <f>E119</f>
        <v>"exteriérové stĺpy"</v>
      </c>
      <c r="F148" s="167"/>
      <c r="G148" s="254">
        <v>7.2</v>
      </c>
      <c r="H148" s="231" t="s">
        <v>355</v>
      </c>
      <c r="I148" s="167"/>
      <c r="J148" s="167"/>
      <c r="K148" s="167"/>
      <c r="L148" s="167"/>
      <c r="M148" s="167"/>
      <c r="N148" s="231"/>
      <c r="O148" s="150"/>
      <c r="P148" s="151" t="s">
        <v>110</v>
      </c>
    </row>
    <row r="149" spans="1:16" s="14" customFormat="1" ht="13.5" customHeight="1" x14ac:dyDescent="0.25">
      <c r="A149" s="137" t="s">
        <v>355</v>
      </c>
      <c r="B149" s="167"/>
      <c r="C149" s="167"/>
      <c r="D149" s="173"/>
      <c r="E149" s="174" t="s">
        <v>111</v>
      </c>
      <c r="F149" s="167"/>
      <c r="G149" s="255">
        <v>59.470999999999997</v>
      </c>
      <c r="H149" s="231" t="s">
        <v>355</v>
      </c>
      <c r="I149" s="167"/>
      <c r="J149" s="167"/>
      <c r="K149" s="167"/>
      <c r="L149" s="167"/>
      <c r="M149" s="167"/>
      <c r="N149" s="231"/>
      <c r="O149" s="150"/>
      <c r="P149" s="152" t="s">
        <v>110</v>
      </c>
    </row>
    <row r="150" spans="1:16" s="14" customFormat="1" ht="24" customHeight="1" x14ac:dyDescent="0.25">
      <c r="A150" s="137">
        <v>73</v>
      </c>
      <c r="B150" s="169" t="s">
        <v>106</v>
      </c>
      <c r="C150" s="169" t="s">
        <v>143</v>
      </c>
      <c r="D150" s="195" t="s">
        <v>339</v>
      </c>
      <c r="E150" s="168" t="s">
        <v>340</v>
      </c>
      <c r="F150" s="169" t="s">
        <v>138</v>
      </c>
      <c r="G150" s="170">
        <v>81.801000000000002</v>
      </c>
      <c r="H150" s="253">
        <v>0</v>
      </c>
      <c r="I150" s="170">
        <f>ROUND(G150*H150,3)</f>
        <v>0</v>
      </c>
      <c r="J150" s="171">
        <v>4.1700000000000001E-3</v>
      </c>
      <c r="K150" s="170">
        <f>G150*J150</f>
        <v>0.34111016999999999</v>
      </c>
      <c r="L150" s="171">
        <v>0</v>
      </c>
      <c r="M150" s="170">
        <f>G150*L150</f>
        <v>0</v>
      </c>
      <c r="N150" s="230">
        <v>20</v>
      </c>
      <c r="O150" s="149">
        <v>4</v>
      </c>
      <c r="P150" s="150" t="s">
        <v>110</v>
      </c>
    </row>
    <row r="151" spans="1:16" s="245" customFormat="1" ht="15.75" customHeight="1" x14ac:dyDescent="0.25">
      <c r="A151" s="245" t="s">
        <v>355</v>
      </c>
      <c r="B151" s="256"/>
      <c r="C151" s="256"/>
      <c r="D151" s="159"/>
      <c r="E151" s="249" t="s">
        <v>389</v>
      </c>
      <c r="F151" s="145"/>
      <c r="G151" s="160">
        <v>81.69</v>
      </c>
      <c r="H151" s="257" t="s">
        <v>355</v>
      </c>
      <c r="I151" s="256"/>
      <c r="J151" s="256"/>
      <c r="N151" s="246"/>
      <c r="P151" s="139" t="s">
        <v>110</v>
      </c>
    </row>
    <row r="152" spans="1:16" s="245" customFormat="1" ht="13.5" customHeight="1" x14ac:dyDescent="0.25">
      <c r="A152" s="247" t="s">
        <v>355</v>
      </c>
      <c r="B152" s="145"/>
      <c r="C152" s="145"/>
      <c r="D152" s="161"/>
      <c r="E152" s="162" t="s">
        <v>111</v>
      </c>
      <c r="F152" s="145"/>
      <c r="G152" s="250">
        <v>59.470999999999997</v>
      </c>
      <c r="H152" s="258" t="s">
        <v>355</v>
      </c>
      <c r="I152" s="145"/>
      <c r="J152" s="145"/>
      <c r="K152" s="14"/>
      <c r="L152" s="14"/>
      <c r="M152" s="14"/>
      <c r="N152" s="248"/>
      <c r="O152" s="14"/>
      <c r="P152" s="140" t="s">
        <v>110</v>
      </c>
    </row>
    <row r="153" spans="1:16" s="117" customFormat="1" ht="12.75" customHeight="1" x14ac:dyDescent="0.25">
      <c r="A153" s="117" t="s">
        <v>355</v>
      </c>
      <c r="B153" s="153" t="s">
        <v>61</v>
      </c>
      <c r="C153" s="147"/>
      <c r="D153" s="154" t="s">
        <v>217</v>
      </c>
      <c r="E153" s="154" t="s">
        <v>218</v>
      </c>
      <c r="F153" s="147"/>
      <c r="G153" s="147"/>
      <c r="H153" s="226" t="s">
        <v>355</v>
      </c>
      <c r="I153" s="155">
        <f>I154</f>
        <v>0</v>
      </c>
      <c r="J153" s="147"/>
      <c r="K153" s="155">
        <f>K154</f>
        <v>0</v>
      </c>
      <c r="L153" s="147"/>
      <c r="M153" s="155">
        <f>M154</f>
        <v>0</v>
      </c>
      <c r="N153" s="226"/>
      <c r="P153" s="122" t="s">
        <v>104</v>
      </c>
    </row>
    <row r="154" spans="1:16" s="14" customFormat="1" ht="24" customHeight="1" x14ac:dyDescent="0.25">
      <c r="A154" s="137">
        <v>74</v>
      </c>
      <c r="B154" s="146" t="s">
        <v>106</v>
      </c>
      <c r="C154" s="146" t="s">
        <v>143</v>
      </c>
      <c r="D154" s="193" t="s">
        <v>219</v>
      </c>
      <c r="E154" s="156" t="s">
        <v>220</v>
      </c>
      <c r="F154" s="146" t="s">
        <v>136</v>
      </c>
      <c r="G154" s="157">
        <v>197.197</v>
      </c>
      <c r="H154" s="237">
        <v>0</v>
      </c>
      <c r="I154" s="157">
        <f>ROUND(G154*H154,3)</f>
        <v>0</v>
      </c>
      <c r="J154" s="158">
        <v>0</v>
      </c>
      <c r="K154" s="157">
        <f>G154*J154</f>
        <v>0</v>
      </c>
      <c r="L154" s="158">
        <v>0</v>
      </c>
      <c r="M154" s="157">
        <f>G154*L154</f>
        <v>0</v>
      </c>
      <c r="N154" s="224">
        <v>20</v>
      </c>
      <c r="O154" s="138">
        <v>4</v>
      </c>
      <c r="P154" s="14" t="s">
        <v>110</v>
      </c>
    </row>
    <row r="155" spans="1:16" s="117" customFormat="1" ht="12.75" customHeight="1" x14ac:dyDescent="0.25">
      <c r="A155" s="117" t="s">
        <v>355</v>
      </c>
      <c r="B155" s="175" t="s">
        <v>61</v>
      </c>
      <c r="C155" s="147"/>
      <c r="D155" s="176" t="s">
        <v>48</v>
      </c>
      <c r="E155" s="176" t="s">
        <v>221</v>
      </c>
      <c r="F155" s="147"/>
      <c r="G155" s="147"/>
      <c r="H155" s="226" t="s">
        <v>355</v>
      </c>
      <c r="I155" s="177">
        <f>I156+I169+I182+I196+I222+I227+I233+I243+I246+I254+I262+I269</f>
        <v>0</v>
      </c>
      <c r="J155" s="147"/>
      <c r="K155" s="177">
        <f>K156+K169+K182+K196+K222+K227+K233+K243+K246+K254+K262+K269</f>
        <v>26.493392597799996</v>
      </c>
      <c r="L155" s="147"/>
      <c r="M155" s="177">
        <f>M156+M169+M182+M196+M222+M227+M233+M243+M246+M254+M262+M269</f>
        <v>0</v>
      </c>
      <c r="N155" s="226"/>
      <c r="P155" s="119" t="s">
        <v>103</v>
      </c>
    </row>
    <row r="156" spans="1:16" s="117" customFormat="1" ht="12.75" customHeight="1" x14ac:dyDescent="0.25">
      <c r="A156" s="117" t="s">
        <v>355</v>
      </c>
      <c r="B156" s="153" t="s">
        <v>61</v>
      </c>
      <c r="C156" s="147"/>
      <c r="D156" s="154" t="s">
        <v>222</v>
      </c>
      <c r="E156" s="154" t="s">
        <v>223</v>
      </c>
      <c r="F156" s="147"/>
      <c r="G156" s="147"/>
      <c r="H156" s="226" t="s">
        <v>355</v>
      </c>
      <c r="I156" s="155">
        <f>SUM(I157:I168)</f>
        <v>0</v>
      </c>
      <c r="J156" s="147"/>
      <c r="K156" s="155">
        <f>SUM(K157:K167)</f>
        <v>0.96351670999999994</v>
      </c>
      <c r="L156" s="147"/>
      <c r="M156" s="155">
        <f>SUM(M157:M168)</f>
        <v>0</v>
      </c>
      <c r="N156" s="226"/>
      <c r="P156" s="122" t="s">
        <v>104</v>
      </c>
    </row>
    <row r="157" spans="1:16" s="14" customFormat="1" ht="13.5" customHeight="1" x14ac:dyDescent="0.25">
      <c r="A157" s="137">
        <v>75</v>
      </c>
      <c r="B157" s="146" t="s">
        <v>106</v>
      </c>
      <c r="C157" s="146" t="s">
        <v>222</v>
      </c>
      <c r="D157" s="193" t="s">
        <v>224</v>
      </c>
      <c r="E157" s="156" t="s">
        <v>464</v>
      </c>
      <c r="F157" s="146" t="s">
        <v>138</v>
      </c>
      <c r="G157" s="157">
        <v>126.104</v>
      </c>
      <c r="H157" s="237">
        <v>0</v>
      </c>
      <c r="I157" s="157">
        <f>ROUND(G157*H157,3)</f>
        <v>0</v>
      </c>
      <c r="J157" s="158">
        <v>0</v>
      </c>
      <c r="K157" s="157">
        <f>G157*J157</f>
        <v>0</v>
      </c>
      <c r="L157" s="158">
        <v>0</v>
      </c>
      <c r="M157" s="157">
        <f>G157*L157</f>
        <v>0</v>
      </c>
      <c r="N157" s="224">
        <v>20</v>
      </c>
      <c r="O157" s="138">
        <v>16</v>
      </c>
      <c r="P157" s="14" t="s">
        <v>110</v>
      </c>
    </row>
    <row r="158" spans="1:16" s="14" customFormat="1" ht="15.75" customHeight="1" x14ac:dyDescent="0.25">
      <c r="A158" s="14" t="s">
        <v>355</v>
      </c>
      <c r="B158" s="145"/>
      <c r="C158" s="145"/>
      <c r="D158" s="159"/>
      <c r="E158" s="249" t="s">
        <v>393</v>
      </c>
      <c r="F158" s="145"/>
      <c r="G158" s="160">
        <v>126.104</v>
      </c>
      <c r="H158" s="225" t="s">
        <v>355</v>
      </c>
      <c r="I158" s="145"/>
      <c r="J158" s="145"/>
      <c r="K158" s="145"/>
      <c r="L158" s="145"/>
      <c r="M158" s="145"/>
      <c r="N158" s="225"/>
      <c r="P158" s="139" t="s">
        <v>110</v>
      </c>
    </row>
    <row r="159" spans="1:16" s="14" customFormat="1" ht="13.5" customHeight="1" x14ac:dyDescent="0.25">
      <c r="A159" s="141">
        <v>76</v>
      </c>
      <c r="B159" s="148" t="s">
        <v>151</v>
      </c>
      <c r="C159" s="148" t="s">
        <v>152</v>
      </c>
      <c r="D159" s="194" t="s">
        <v>395</v>
      </c>
      <c r="E159" s="164" t="s">
        <v>394</v>
      </c>
      <c r="F159" s="148" t="s">
        <v>138</v>
      </c>
      <c r="G159" s="165">
        <v>145.02000000000001</v>
      </c>
      <c r="H159" s="251">
        <v>0</v>
      </c>
      <c r="I159" s="165">
        <f>ROUND(G159*H159,3)</f>
        <v>0</v>
      </c>
      <c r="J159" s="166">
        <v>5.4000000000000001E-4</v>
      </c>
      <c r="K159" s="165">
        <f>G159*J159</f>
        <v>7.83108E-2</v>
      </c>
      <c r="L159" s="166">
        <v>0</v>
      </c>
      <c r="M159" s="165">
        <f>G159*L159</f>
        <v>0</v>
      </c>
      <c r="N159" s="227">
        <v>20</v>
      </c>
      <c r="O159" s="142">
        <v>32</v>
      </c>
      <c r="P159" s="143" t="s">
        <v>110</v>
      </c>
    </row>
    <row r="160" spans="1:16" s="14" customFormat="1" ht="24" customHeight="1" x14ac:dyDescent="0.25">
      <c r="A160" s="137">
        <v>77</v>
      </c>
      <c r="B160" s="146" t="s">
        <v>106</v>
      </c>
      <c r="C160" s="146" t="s">
        <v>222</v>
      </c>
      <c r="D160" s="193" t="s">
        <v>225</v>
      </c>
      <c r="E160" s="168" t="s">
        <v>413</v>
      </c>
      <c r="F160" s="146" t="s">
        <v>138</v>
      </c>
      <c r="G160" s="157">
        <v>136.23599999999999</v>
      </c>
      <c r="H160" s="237">
        <v>0</v>
      </c>
      <c r="I160" s="157">
        <f>ROUND(G160*H160,3)</f>
        <v>0</v>
      </c>
      <c r="J160" s="158">
        <v>5.4000000000000001E-4</v>
      </c>
      <c r="K160" s="157">
        <f>G160*J160</f>
        <v>7.3567439999999998E-2</v>
      </c>
      <c r="L160" s="158">
        <v>0</v>
      </c>
      <c r="M160" s="157">
        <f>G160*L160</f>
        <v>0</v>
      </c>
      <c r="N160" s="224">
        <v>20</v>
      </c>
      <c r="O160" s="138">
        <v>16</v>
      </c>
      <c r="P160" s="14" t="s">
        <v>110</v>
      </c>
    </row>
    <row r="161" spans="1:16" s="14" customFormat="1" ht="24" customHeight="1" x14ac:dyDescent="0.25">
      <c r="A161" s="137">
        <v>78</v>
      </c>
      <c r="B161" s="146" t="s">
        <v>106</v>
      </c>
      <c r="C161" s="146" t="s">
        <v>222</v>
      </c>
      <c r="D161" s="193" t="s">
        <v>226</v>
      </c>
      <c r="E161" s="168" t="s">
        <v>414</v>
      </c>
      <c r="F161" s="146" t="s">
        <v>138</v>
      </c>
      <c r="G161" s="157">
        <v>21.716999999999999</v>
      </c>
      <c r="H161" s="237">
        <v>0</v>
      </c>
      <c r="I161" s="157">
        <f>ROUND(G161*H161,3)</f>
        <v>0</v>
      </c>
      <c r="J161" s="158">
        <v>5.4000000000000001E-4</v>
      </c>
      <c r="K161" s="157">
        <f>G161*J161</f>
        <v>1.172718E-2</v>
      </c>
      <c r="L161" s="158">
        <v>0</v>
      </c>
      <c r="M161" s="157">
        <f>G161*L161</f>
        <v>0</v>
      </c>
      <c r="N161" s="224">
        <v>20</v>
      </c>
      <c r="O161" s="138">
        <v>16</v>
      </c>
      <c r="P161" s="14" t="s">
        <v>110</v>
      </c>
    </row>
    <row r="162" spans="1:16" s="14" customFormat="1" ht="13.5" customHeight="1" x14ac:dyDescent="0.25">
      <c r="A162" s="141">
        <v>79</v>
      </c>
      <c r="B162" s="148" t="s">
        <v>151</v>
      </c>
      <c r="C162" s="148" t="s">
        <v>152</v>
      </c>
      <c r="D162" s="194" t="s">
        <v>227</v>
      </c>
      <c r="E162" s="164" t="s">
        <v>228</v>
      </c>
      <c r="F162" s="148" t="s">
        <v>138</v>
      </c>
      <c r="G162" s="165">
        <v>181.64599999999999</v>
      </c>
      <c r="H162" s="251">
        <v>0</v>
      </c>
      <c r="I162" s="165">
        <f>ROUND(G162*H162,3)</f>
        <v>0</v>
      </c>
      <c r="J162" s="166">
        <v>4.2500000000000003E-3</v>
      </c>
      <c r="K162" s="165">
        <f>G162*J162</f>
        <v>0.77199549999999995</v>
      </c>
      <c r="L162" s="166">
        <v>0</v>
      </c>
      <c r="M162" s="165">
        <f>G162*L162</f>
        <v>0</v>
      </c>
      <c r="N162" s="227">
        <v>20</v>
      </c>
      <c r="O162" s="142">
        <v>32</v>
      </c>
      <c r="P162" s="143" t="s">
        <v>110</v>
      </c>
    </row>
    <row r="163" spans="1:16" s="14" customFormat="1" ht="15.75" customHeight="1" x14ac:dyDescent="0.25">
      <c r="A163" s="14" t="s">
        <v>355</v>
      </c>
      <c r="B163" s="145"/>
      <c r="C163" s="145"/>
      <c r="D163" s="159"/>
      <c r="E163" s="249" t="s">
        <v>396</v>
      </c>
      <c r="F163" s="145"/>
      <c r="G163" s="160">
        <v>136.23599999999999</v>
      </c>
      <c r="H163" s="225" t="s">
        <v>355</v>
      </c>
      <c r="I163" s="145"/>
      <c r="J163" s="145"/>
      <c r="K163" s="145"/>
      <c r="L163" s="145"/>
      <c r="M163" s="145"/>
      <c r="N163" s="225"/>
      <c r="P163" s="139" t="s">
        <v>110</v>
      </c>
    </row>
    <row r="164" spans="1:16" s="14" customFormat="1" ht="15.75" customHeight="1" x14ac:dyDescent="0.25">
      <c r="A164" s="14" t="s">
        <v>355</v>
      </c>
      <c r="B164" s="145"/>
      <c r="C164" s="145"/>
      <c r="D164" s="159"/>
      <c r="E164" s="249" t="s">
        <v>397</v>
      </c>
      <c r="F164" s="145"/>
      <c r="G164" s="157">
        <v>21.716999999999999</v>
      </c>
      <c r="H164" s="225" t="s">
        <v>355</v>
      </c>
      <c r="I164" s="145"/>
      <c r="J164" s="145"/>
      <c r="K164" s="145"/>
      <c r="L164" s="145"/>
      <c r="M164" s="145"/>
      <c r="N164" s="225"/>
      <c r="P164" s="139" t="s">
        <v>110</v>
      </c>
    </row>
    <row r="165" spans="1:16" s="14" customFormat="1" ht="15.75" customHeight="1" x14ac:dyDescent="0.25">
      <c r="A165" s="14" t="s">
        <v>355</v>
      </c>
      <c r="B165" s="145"/>
      <c r="C165" s="145"/>
      <c r="D165" s="161"/>
      <c r="E165" s="162" t="s">
        <v>111</v>
      </c>
      <c r="F165" s="145"/>
      <c r="G165" s="250">
        <v>157.95299999999997</v>
      </c>
      <c r="H165" s="225" t="s">
        <v>355</v>
      </c>
      <c r="I165" s="145"/>
      <c r="J165" s="145"/>
      <c r="K165" s="145"/>
      <c r="L165" s="145"/>
      <c r="M165" s="145"/>
      <c r="N165" s="225"/>
      <c r="P165" s="140" t="s">
        <v>110</v>
      </c>
    </row>
    <row r="166" spans="1:16" s="14" customFormat="1" ht="13.5" customHeight="1" x14ac:dyDescent="0.25">
      <c r="A166" s="137">
        <v>80</v>
      </c>
      <c r="B166" s="146" t="s">
        <v>106</v>
      </c>
      <c r="C166" s="146" t="s">
        <v>222</v>
      </c>
      <c r="D166" s="193" t="s">
        <v>229</v>
      </c>
      <c r="E166" s="156" t="s">
        <v>494</v>
      </c>
      <c r="F166" s="146" t="s">
        <v>138</v>
      </c>
      <c r="G166" s="157">
        <v>56.970999999999997</v>
      </c>
      <c r="H166" s="237">
        <v>0</v>
      </c>
      <c r="I166" s="157">
        <f>ROUND(G166*H166,3)</f>
        <v>0</v>
      </c>
      <c r="J166" s="158">
        <v>4.8999999999999998E-4</v>
      </c>
      <c r="K166" s="157">
        <f>G166*J166</f>
        <v>2.7915789999999996E-2</v>
      </c>
      <c r="L166" s="158">
        <v>0</v>
      </c>
      <c r="M166" s="157">
        <f>G166*L166</f>
        <v>0</v>
      </c>
      <c r="N166" s="224">
        <v>20</v>
      </c>
      <c r="O166" s="138">
        <v>16</v>
      </c>
      <c r="P166" s="14" t="s">
        <v>110</v>
      </c>
    </row>
    <row r="167" spans="1:16" s="14" customFormat="1" ht="15.75" customHeight="1" x14ac:dyDescent="0.25">
      <c r="A167" s="14" t="s">
        <v>355</v>
      </c>
      <c r="B167" s="145"/>
      <c r="C167" s="145"/>
      <c r="D167" s="159"/>
      <c r="E167" s="249" t="s">
        <v>488</v>
      </c>
      <c r="F167" s="145"/>
      <c r="G167" s="160">
        <v>56.970999999999997</v>
      </c>
      <c r="H167" s="225" t="s">
        <v>355</v>
      </c>
      <c r="I167" s="145"/>
      <c r="J167" s="145"/>
      <c r="K167" s="145"/>
      <c r="L167" s="145"/>
      <c r="M167" s="145"/>
      <c r="N167" s="225"/>
      <c r="P167" s="139" t="s">
        <v>110</v>
      </c>
    </row>
    <row r="168" spans="1:16" s="14" customFormat="1" ht="13.5" customHeight="1" x14ac:dyDescent="0.25">
      <c r="A168" s="137">
        <v>81</v>
      </c>
      <c r="B168" s="146" t="s">
        <v>106</v>
      </c>
      <c r="C168" s="146" t="s">
        <v>222</v>
      </c>
      <c r="D168" s="193" t="s">
        <v>230</v>
      </c>
      <c r="E168" s="156" t="s">
        <v>231</v>
      </c>
      <c r="F168" s="146" t="s">
        <v>136</v>
      </c>
      <c r="G168" s="157">
        <v>0.96399999999999997</v>
      </c>
      <c r="H168" s="237">
        <v>0</v>
      </c>
      <c r="I168" s="157">
        <f>ROUND(G168*H168,3)</f>
        <v>0</v>
      </c>
      <c r="J168" s="158">
        <v>0</v>
      </c>
      <c r="K168" s="157">
        <f>G168*J168</f>
        <v>0</v>
      </c>
      <c r="L168" s="158">
        <v>0</v>
      </c>
      <c r="M168" s="157">
        <f>G168*L168</f>
        <v>0</v>
      </c>
      <c r="N168" s="224">
        <v>20</v>
      </c>
      <c r="O168" s="138">
        <v>16</v>
      </c>
      <c r="P168" s="14" t="s">
        <v>110</v>
      </c>
    </row>
    <row r="169" spans="1:16" s="117" customFormat="1" ht="12.75" customHeight="1" x14ac:dyDescent="0.25">
      <c r="A169" s="117" t="s">
        <v>355</v>
      </c>
      <c r="B169" s="153" t="s">
        <v>61</v>
      </c>
      <c r="C169" s="147"/>
      <c r="D169" s="154" t="s">
        <v>232</v>
      </c>
      <c r="E169" s="154" t="s">
        <v>233</v>
      </c>
      <c r="F169" s="147"/>
      <c r="G169" s="147"/>
      <c r="H169" s="226" t="s">
        <v>355</v>
      </c>
      <c r="I169" s="155">
        <f>SUM(I170:I181)</f>
        <v>0</v>
      </c>
      <c r="J169" s="147"/>
      <c r="K169" s="155">
        <f>SUM(K170:K180)</f>
        <v>3.9852700000000005E-2</v>
      </c>
      <c r="L169" s="147"/>
      <c r="M169" s="155">
        <f>SUM(M170:M181)</f>
        <v>0</v>
      </c>
      <c r="N169" s="226"/>
      <c r="P169" s="122" t="s">
        <v>104</v>
      </c>
    </row>
    <row r="170" spans="1:16" s="14" customFormat="1" ht="13.5" customHeight="1" x14ac:dyDescent="0.25">
      <c r="A170" s="137">
        <v>82</v>
      </c>
      <c r="B170" s="146" t="s">
        <v>106</v>
      </c>
      <c r="C170" s="146" t="s">
        <v>222</v>
      </c>
      <c r="D170" s="193" t="s">
        <v>234</v>
      </c>
      <c r="E170" s="168" t="s">
        <v>399</v>
      </c>
      <c r="F170" s="146" t="s">
        <v>138</v>
      </c>
      <c r="G170" s="157">
        <v>250.876</v>
      </c>
      <c r="H170" s="237">
        <v>0</v>
      </c>
      <c r="I170" s="157">
        <f>ROUND(G170*H170,3)</f>
        <v>0</v>
      </c>
      <c r="J170" s="158">
        <v>0</v>
      </c>
      <c r="K170" s="157">
        <f>G170*J170</f>
        <v>0</v>
      </c>
      <c r="L170" s="158">
        <v>0</v>
      </c>
      <c r="M170" s="157">
        <f>G170*L170</f>
        <v>0</v>
      </c>
      <c r="N170" s="224">
        <v>20</v>
      </c>
      <c r="O170" s="138">
        <v>16</v>
      </c>
      <c r="P170" s="14" t="s">
        <v>110</v>
      </c>
    </row>
    <row r="171" spans="1:16" s="14" customFormat="1" ht="15.75" customHeight="1" x14ac:dyDescent="0.25">
      <c r="A171" s="14" t="s">
        <v>355</v>
      </c>
      <c r="B171" s="145"/>
      <c r="C171" s="145"/>
      <c r="D171" s="159"/>
      <c r="E171" s="249" t="s">
        <v>398</v>
      </c>
      <c r="F171" s="145"/>
      <c r="G171" s="160">
        <v>114.64</v>
      </c>
      <c r="H171" s="225" t="s">
        <v>355</v>
      </c>
      <c r="I171" s="145"/>
      <c r="J171" s="145"/>
      <c r="K171" s="145"/>
      <c r="L171" s="145"/>
      <c r="M171" s="145"/>
      <c r="N171" s="225"/>
      <c r="P171" s="139" t="s">
        <v>110</v>
      </c>
    </row>
    <row r="172" spans="1:16" s="14" customFormat="1" ht="15.75" customHeight="1" x14ac:dyDescent="0.25">
      <c r="A172" s="14" t="s">
        <v>355</v>
      </c>
      <c r="B172" s="145"/>
      <c r="C172" s="145"/>
      <c r="D172" s="159"/>
      <c r="E172" s="249" t="s">
        <v>449</v>
      </c>
      <c r="F172" s="145"/>
      <c r="G172" s="160">
        <v>136.23599999999999</v>
      </c>
      <c r="H172" s="225" t="s">
        <v>355</v>
      </c>
      <c r="I172" s="145"/>
      <c r="J172" s="145"/>
      <c r="K172" s="145"/>
      <c r="L172" s="145"/>
      <c r="M172" s="145"/>
      <c r="N172" s="225"/>
      <c r="P172" s="139" t="s">
        <v>110</v>
      </c>
    </row>
    <row r="173" spans="1:16" s="14" customFormat="1" ht="15.75" customHeight="1" x14ac:dyDescent="0.25">
      <c r="A173" s="14" t="s">
        <v>355</v>
      </c>
      <c r="B173" s="145"/>
      <c r="C173" s="145"/>
      <c r="D173" s="161"/>
      <c r="E173" s="162" t="s">
        <v>111</v>
      </c>
      <c r="F173" s="145"/>
      <c r="G173" s="250">
        <v>250.876</v>
      </c>
      <c r="H173" s="225" t="s">
        <v>355</v>
      </c>
      <c r="I173" s="145"/>
      <c r="J173" s="145"/>
      <c r="K173" s="145"/>
      <c r="L173" s="145"/>
      <c r="M173" s="145"/>
      <c r="N173" s="225"/>
      <c r="P173" s="140" t="s">
        <v>110</v>
      </c>
    </row>
    <row r="174" spans="1:16" s="14" customFormat="1" ht="13.5" customHeight="1" x14ac:dyDescent="0.25">
      <c r="A174" s="141">
        <v>83</v>
      </c>
      <c r="B174" s="148" t="s">
        <v>151</v>
      </c>
      <c r="C174" s="148" t="s">
        <v>152</v>
      </c>
      <c r="D174" s="194" t="s">
        <v>235</v>
      </c>
      <c r="E174" s="164" t="s">
        <v>236</v>
      </c>
      <c r="F174" s="148" t="s">
        <v>138</v>
      </c>
      <c r="G174" s="165">
        <v>131.83600000000001</v>
      </c>
      <c r="H174" s="251">
        <v>0</v>
      </c>
      <c r="I174" s="165">
        <f>ROUND(G174*H174,3)</f>
        <v>0</v>
      </c>
      <c r="J174" s="166">
        <v>1.8000000000000001E-4</v>
      </c>
      <c r="K174" s="165">
        <f>G174*J174</f>
        <v>2.3730480000000005E-2</v>
      </c>
      <c r="L174" s="166">
        <v>0</v>
      </c>
      <c r="M174" s="165">
        <f>G174*L174</f>
        <v>0</v>
      </c>
      <c r="N174" s="227">
        <v>20</v>
      </c>
      <c r="O174" s="142">
        <v>32</v>
      </c>
      <c r="P174" s="143" t="s">
        <v>110</v>
      </c>
    </row>
    <row r="175" spans="1:16" s="14" customFormat="1" ht="15.75" customHeight="1" x14ac:dyDescent="0.25">
      <c r="A175" s="14" t="s">
        <v>355</v>
      </c>
      <c r="B175" s="145"/>
      <c r="C175" s="145"/>
      <c r="D175" s="145"/>
      <c r="E175" s="163" t="s">
        <v>237</v>
      </c>
      <c r="F175" s="145"/>
      <c r="G175" s="145"/>
      <c r="H175" s="225" t="s">
        <v>355</v>
      </c>
      <c r="I175" s="145"/>
      <c r="J175" s="145"/>
      <c r="K175" s="145"/>
      <c r="L175" s="145"/>
      <c r="M175" s="145"/>
      <c r="N175" s="225"/>
      <c r="P175" s="14" t="s">
        <v>110</v>
      </c>
    </row>
    <row r="176" spans="1:16" s="14" customFormat="1" ht="13.5" customHeight="1" x14ac:dyDescent="0.25">
      <c r="A176" s="141">
        <v>84</v>
      </c>
      <c r="B176" s="148" t="s">
        <v>151</v>
      </c>
      <c r="C176" s="148" t="s">
        <v>152</v>
      </c>
      <c r="D176" s="194" t="s">
        <v>238</v>
      </c>
      <c r="E176" s="164" t="s">
        <v>462</v>
      </c>
      <c r="F176" s="148" t="s">
        <v>138</v>
      </c>
      <c r="G176" s="165">
        <v>156.67099999999999</v>
      </c>
      <c r="H176" s="251">
        <v>0</v>
      </c>
      <c r="I176" s="165">
        <f>ROUND(G176*H176,3)</f>
        <v>0</v>
      </c>
      <c r="J176" s="166">
        <v>2.0000000000000002E-5</v>
      </c>
      <c r="K176" s="165">
        <f>G176*J176</f>
        <v>3.13342E-3</v>
      </c>
      <c r="L176" s="166">
        <v>0</v>
      </c>
      <c r="M176" s="165">
        <f>G176*L176</f>
        <v>0</v>
      </c>
      <c r="N176" s="227">
        <v>20</v>
      </c>
      <c r="O176" s="142">
        <v>32</v>
      </c>
      <c r="P176" s="143" t="s">
        <v>110</v>
      </c>
    </row>
    <row r="177" spans="1:16" s="14" customFormat="1" ht="24" customHeight="1" x14ac:dyDescent="0.25">
      <c r="A177" s="137">
        <v>85</v>
      </c>
      <c r="B177" s="146" t="s">
        <v>106</v>
      </c>
      <c r="C177" s="146" t="s">
        <v>222</v>
      </c>
      <c r="D177" s="193" t="s">
        <v>239</v>
      </c>
      <c r="E177" s="156" t="s">
        <v>240</v>
      </c>
      <c r="F177" s="146" t="s">
        <v>138</v>
      </c>
      <c r="G177" s="157">
        <v>11.765000000000001</v>
      </c>
      <c r="H177" s="237">
        <v>0</v>
      </c>
      <c r="I177" s="157">
        <f>ROUND(G177*H177,3)</f>
        <v>0</v>
      </c>
      <c r="J177" s="158">
        <v>0</v>
      </c>
      <c r="K177" s="157">
        <f>G177*J177</f>
        <v>0</v>
      </c>
      <c r="L177" s="158">
        <v>0</v>
      </c>
      <c r="M177" s="157">
        <f>G177*L177</f>
        <v>0</v>
      </c>
      <c r="N177" s="224">
        <v>20</v>
      </c>
      <c r="O177" s="138">
        <v>16</v>
      </c>
      <c r="P177" s="14" t="s">
        <v>110</v>
      </c>
    </row>
    <row r="178" spans="1:16" s="14" customFormat="1" ht="15.75" customHeight="1" x14ac:dyDescent="0.25">
      <c r="A178" s="14" t="s">
        <v>355</v>
      </c>
      <c r="B178" s="145"/>
      <c r="C178" s="145"/>
      <c r="D178" s="159"/>
      <c r="E178" s="249" t="s">
        <v>400</v>
      </c>
      <c r="F178" s="145"/>
      <c r="G178" s="160">
        <v>11.765000000000001</v>
      </c>
      <c r="H178" s="225" t="s">
        <v>355</v>
      </c>
      <c r="I178" s="145"/>
      <c r="J178" s="145"/>
      <c r="K178" s="145"/>
      <c r="L178" s="145"/>
      <c r="M178" s="145"/>
      <c r="N178" s="225"/>
      <c r="P178" s="139" t="s">
        <v>110</v>
      </c>
    </row>
    <row r="179" spans="1:16" s="14" customFormat="1" ht="15.75" customHeight="1" x14ac:dyDescent="0.25">
      <c r="A179" s="14" t="s">
        <v>355</v>
      </c>
      <c r="B179" s="145"/>
      <c r="C179" s="145"/>
      <c r="D179" s="161"/>
      <c r="E179" s="162" t="s">
        <v>111</v>
      </c>
      <c r="F179" s="145"/>
      <c r="G179" s="250">
        <v>11.765000000000001</v>
      </c>
      <c r="H179" s="225" t="s">
        <v>355</v>
      </c>
      <c r="I179" s="145"/>
      <c r="J179" s="145"/>
      <c r="K179" s="145"/>
      <c r="L179" s="145"/>
      <c r="M179" s="145"/>
      <c r="N179" s="225"/>
      <c r="P179" s="140" t="s">
        <v>110</v>
      </c>
    </row>
    <row r="180" spans="1:16" s="14" customFormat="1" ht="13.5" customHeight="1" x14ac:dyDescent="0.25">
      <c r="A180" s="141">
        <v>86</v>
      </c>
      <c r="B180" s="148" t="s">
        <v>151</v>
      </c>
      <c r="C180" s="148" t="s">
        <v>152</v>
      </c>
      <c r="D180" s="194" t="s">
        <v>241</v>
      </c>
      <c r="E180" s="164" t="s">
        <v>242</v>
      </c>
      <c r="F180" s="148" t="s">
        <v>138</v>
      </c>
      <c r="G180" s="165">
        <v>13.53</v>
      </c>
      <c r="H180" s="251">
        <v>0</v>
      </c>
      <c r="I180" s="165">
        <f>ROUND(G180*H180,3)</f>
        <v>0</v>
      </c>
      <c r="J180" s="166">
        <v>9.6000000000000002E-4</v>
      </c>
      <c r="K180" s="165">
        <f>G180*J180</f>
        <v>1.29888E-2</v>
      </c>
      <c r="L180" s="166">
        <v>0</v>
      </c>
      <c r="M180" s="165">
        <f>G180*L180</f>
        <v>0</v>
      </c>
      <c r="N180" s="227">
        <v>20</v>
      </c>
      <c r="O180" s="142">
        <v>32</v>
      </c>
      <c r="P180" s="143" t="s">
        <v>110</v>
      </c>
    </row>
    <row r="181" spans="1:16" s="14" customFormat="1" ht="13.5" customHeight="1" x14ac:dyDescent="0.25">
      <c r="A181" s="137">
        <v>87</v>
      </c>
      <c r="B181" s="146" t="s">
        <v>106</v>
      </c>
      <c r="C181" s="146" t="s">
        <v>222</v>
      </c>
      <c r="D181" s="193" t="s">
        <v>243</v>
      </c>
      <c r="E181" s="156" t="s">
        <v>244</v>
      </c>
      <c r="F181" s="146" t="s">
        <v>136</v>
      </c>
      <c r="G181" s="157">
        <v>0.04</v>
      </c>
      <c r="H181" s="237">
        <v>0</v>
      </c>
      <c r="I181" s="157">
        <f>ROUND(G181*H181,3)</f>
        <v>0</v>
      </c>
      <c r="J181" s="158">
        <v>0</v>
      </c>
      <c r="K181" s="157">
        <f>G181*J181</f>
        <v>0</v>
      </c>
      <c r="L181" s="158">
        <v>0</v>
      </c>
      <c r="M181" s="157">
        <f>G181*L181</f>
        <v>0</v>
      </c>
      <c r="N181" s="224">
        <v>20</v>
      </c>
      <c r="O181" s="138">
        <v>16</v>
      </c>
      <c r="P181" s="14" t="s">
        <v>110</v>
      </c>
    </row>
    <row r="182" spans="1:16" s="117" customFormat="1" ht="12.75" customHeight="1" x14ac:dyDescent="0.25">
      <c r="A182" s="117" t="s">
        <v>355</v>
      </c>
      <c r="B182" s="153" t="s">
        <v>61</v>
      </c>
      <c r="C182" s="147"/>
      <c r="D182" s="154" t="s">
        <v>245</v>
      </c>
      <c r="E182" s="154" t="s">
        <v>246</v>
      </c>
      <c r="F182" s="147"/>
      <c r="G182" s="147"/>
      <c r="H182" s="226" t="s">
        <v>355</v>
      </c>
      <c r="I182" s="155">
        <f>SUM(I183:I195)</f>
        <v>0</v>
      </c>
      <c r="J182" s="147"/>
      <c r="K182" s="155">
        <f>SUM(K183:K194)</f>
        <v>2.3614633</v>
      </c>
      <c r="L182" s="147"/>
      <c r="M182" s="155">
        <f>SUM(M183:M195)</f>
        <v>0</v>
      </c>
      <c r="N182" s="226"/>
      <c r="P182" s="122" t="s">
        <v>104</v>
      </c>
    </row>
    <row r="183" spans="1:16" s="14" customFormat="1" ht="13.5" customHeight="1" x14ac:dyDescent="0.25">
      <c r="A183" s="137">
        <v>88</v>
      </c>
      <c r="B183" s="146" t="s">
        <v>106</v>
      </c>
      <c r="C183" s="146" t="s">
        <v>245</v>
      </c>
      <c r="D183" s="193" t="s">
        <v>247</v>
      </c>
      <c r="E183" s="156" t="s">
        <v>248</v>
      </c>
      <c r="F183" s="146" t="s">
        <v>138</v>
      </c>
      <c r="G183" s="157">
        <v>373.34</v>
      </c>
      <c r="H183" s="237">
        <v>0</v>
      </c>
      <c r="I183" s="157">
        <f>ROUND(G183*H183,3)</f>
        <v>0</v>
      </c>
      <c r="J183" s="158">
        <v>0</v>
      </c>
      <c r="K183" s="157">
        <f>G183*J183</f>
        <v>0</v>
      </c>
      <c r="L183" s="158">
        <v>0</v>
      </c>
      <c r="M183" s="157">
        <f>G183*L183</f>
        <v>0</v>
      </c>
      <c r="N183" s="224">
        <v>20</v>
      </c>
      <c r="O183" s="138">
        <v>16</v>
      </c>
      <c r="P183" s="14" t="s">
        <v>110</v>
      </c>
    </row>
    <row r="184" spans="1:16" s="14" customFormat="1" ht="15.75" customHeight="1" x14ac:dyDescent="0.25">
      <c r="A184" s="14" t="s">
        <v>355</v>
      </c>
      <c r="B184" s="145"/>
      <c r="C184" s="145"/>
      <c r="D184" s="159"/>
      <c r="E184" s="249" t="s">
        <v>401</v>
      </c>
      <c r="F184" s="145"/>
      <c r="G184" s="160">
        <v>114.64</v>
      </c>
      <c r="H184" s="225" t="s">
        <v>355</v>
      </c>
      <c r="I184" s="145"/>
      <c r="J184" s="145"/>
      <c r="K184" s="145"/>
      <c r="L184" s="145"/>
      <c r="M184" s="145"/>
      <c r="N184" s="225"/>
      <c r="P184" s="139" t="s">
        <v>110</v>
      </c>
    </row>
    <row r="185" spans="1:16" s="14" customFormat="1" ht="15.75" customHeight="1" x14ac:dyDescent="0.25">
      <c r="A185" s="14" t="s">
        <v>355</v>
      </c>
      <c r="B185" s="145"/>
      <c r="C185" s="145"/>
      <c r="D185" s="159"/>
      <c r="E185" s="249" t="s">
        <v>402</v>
      </c>
      <c r="F185" s="145"/>
      <c r="G185" s="160">
        <v>114.64</v>
      </c>
      <c r="H185" s="225" t="s">
        <v>355</v>
      </c>
      <c r="I185" s="145"/>
      <c r="J185" s="145"/>
      <c r="K185" s="145"/>
      <c r="L185" s="145"/>
      <c r="M185" s="145"/>
      <c r="N185" s="225"/>
      <c r="P185" s="139" t="s">
        <v>110</v>
      </c>
    </row>
    <row r="186" spans="1:16" s="14" customFormat="1" ht="15.75" customHeight="1" x14ac:dyDescent="0.25">
      <c r="A186" s="14" t="s">
        <v>355</v>
      </c>
      <c r="B186" s="145"/>
      <c r="C186" s="145"/>
      <c r="D186" s="159"/>
      <c r="E186" s="249" t="s">
        <v>403</v>
      </c>
      <c r="F186" s="145"/>
      <c r="G186" s="160">
        <v>144.06</v>
      </c>
      <c r="H186" s="225" t="s">
        <v>355</v>
      </c>
      <c r="I186" s="145"/>
      <c r="J186" s="145"/>
      <c r="K186" s="145"/>
      <c r="L186" s="145"/>
      <c r="M186" s="145"/>
      <c r="N186" s="225"/>
      <c r="P186" s="139" t="s">
        <v>110</v>
      </c>
    </row>
    <row r="187" spans="1:16" s="14" customFormat="1" ht="15.75" customHeight="1" x14ac:dyDescent="0.25">
      <c r="A187" s="14" t="s">
        <v>355</v>
      </c>
      <c r="B187" s="145"/>
      <c r="C187" s="145"/>
      <c r="D187" s="161"/>
      <c r="E187" s="162" t="s">
        <v>111</v>
      </c>
      <c r="F187" s="145"/>
      <c r="G187" s="250">
        <v>373.34</v>
      </c>
      <c r="H187" s="225" t="s">
        <v>355</v>
      </c>
      <c r="I187" s="145"/>
      <c r="J187" s="145"/>
      <c r="K187" s="145"/>
      <c r="L187" s="145"/>
      <c r="M187" s="145"/>
      <c r="N187" s="225"/>
      <c r="P187" s="140" t="s">
        <v>110</v>
      </c>
    </row>
    <row r="188" spans="1:16" s="14" customFormat="1" ht="13.5" customHeight="1" x14ac:dyDescent="0.25">
      <c r="A188" s="141">
        <v>89</v>
      </c>
      <c r="B188" s="148" t="s">
        <v>151</v>
      </c>
      <c r="C188" s="148" t="s">
        <v>152</v>
      </c>
      <c r="D188" s="194" t="s">
        <v>249</v>
      </c>
      <c r="E188" s="164" t="s">
        <v>489</v>
      </c>
      <c r="F188" s="148" t="s">
        <v>138</v>
      </c>
      <c r="G188" s="259">
        <v>116.93300000000001</v>
      </c>
      <c r="H188" s="251">
        <v>0</v>
      </c>
      <c r="I188" s="165">
        <f>ROUND(G188*H188,3)</f>
        <v>0</v>
      </c>
      <c r="J188" s="166">
        <v>7.0000000000000001E-3</v>
      </c>
      <c r="K188" s="165">
        <f>G188*J188</f>
        <v>0.81853100000000012</v>
      </c>
      <c r="L188" s="166">
        <v>0</v>
      </c>
      <c r="M188" s="165">
        <f>G188*L188</f>
        <v>0</v>
      </c>
      <c r="N188" s="227">
        <v>20</v>
      </c>
      <c r="O188" s="142">
        <v>32</v>
      </c>
      <c r="P188" s="143" t="s">
        <v>110</v>
      </c>
    </row>
    <row r="189" spans="1:16" s="150" customFormat="1" ht="13.5" customHeight="1" x14ac:dyDescent="0.25">
      <c r="A189" s="185">
        <v>90</v>
      </c>
      <c r="B189" s="260" t="s">
        <v>151</v>
      </c>
      <c r="C189" s="260" t="s">
        <v>152</v>
      </c>
      <c r="D189" s="261" t="s">
        <v>364</v>
      </c>
      <c r="E189" s="164" t="s">
        <v>490</v>
      </c>
      <c r="F189" s="260" t="s">
        <v>138</v>
      </c>
      <c r="G189" s="259">
        <v>116.93300000000001</v>
      </c>
      <c r="H189" s="262">
        <v>0</v>
      </c>
      <c r="I189" s="259">
        <f>ROUND(G189*H189,3)</f>
        <v>0</v>
      </c>
      <c r="J189" s="263">
        <v>3.5000000000000001E-3</v>
      </c>
      <c r="K189" s="186">
        <f>G189*J189</f>
        <v>0.40926550000000006</v>
      </c>
      <c r="L189" s="187">
        <v>0</v>
      </c>
      <c r="M189" s="186">
        <f>G189*L189</f>
        <v>0</v>
      </c>
      <c r="N189" s="232">
        <v>20</v>
      </c>
      <c r="O189" s="188">
        <v>32</v>
      </c>
      <c r="P189" s="189" t="s">
        <v>110</v>
      </c>
    </row>
    <row r="190" spans="1:16" s="14" customFormat="1" ht="13.5" customHeight="1" x14ac:dyDescent="0.25">
      <c r="A190" s="141">
        <v>91</v>
      </c>
      <c r="B190" s="148" t="s">
        <v>151</v>
      </c>
      <c r="C190" s="148" t="s">
        <v>152</v>
      </c>
      <c r="D190" s="194" t="s">
        <v>250</v>
      </c>
      <c r="E190" s="164" t="s">
        <v>491</v>
      </c>
      <c r="F190" s="148" t="s">
        <v>138</v>
      </c>
      <c r="G190" s="259">
        <v>146.941</v>
      </c>
      <c r="H190" s="251">
        <v>0</v>
      </c>
      <c r="I190" s="165">
        <f>ROUND(G190*H190,3)</f>
        <v>0</v>
      </c>
      <c r="J190" s="166">
        <v>2.8E-3</v>
      </c>
      <c r="K190" s="165">
        <f>G190*J190</f>
        <v>0.41143479999999999</v>
      </c>
      <c r="L190" s="166">
        <v>0</v>
      </c>
      <c r="M190" s="165">
        <f>G190*L190</f>
        <v>0</v>
      </c>
      <c r="N190" s="227">
        <v>20</v>
      </c>
      <c r="O190" s="142">
        <v>32</v>
      </c>
      <c r="P190" s="143" t="s">
        <v>110</v>
      </c>
    </row>
    <row r="191" spans="1:16" s="14" customFormat="1" ht="13.5" customHeight="1" x14ac:dyDescent="0.25">
      <c r="A191" s="137">
        <v>92</v>
      </c>
      <c r="B191" s="146" t="s">
        <v>106</v>
      </c>
      <c r="C191" s="146" t="s">
        <v>245</v>
      </c>
      <c r="D191" s="195" t="s">
        <v>425</v>
      </c>
      <c r="E191" s="168" t="s">
        <v>368</v>
      </c>
      <c r="F191" s="146" t="s">
        <v>138</v>
      </c>
      <c r="G191" s="160">
        <v>114.64</v>
      </c>
      <c r="H191" s="237">
        <v>0</v>
      </c>
      <c r="I191" s="157">
        <f>ROUND(G191*H191,3)</f>
        <v>0</v>
      </c>
      <c r="J191" s="158">
        <v>0</v>
      </c>
      <c r="K191" s="157">
        <f>G191*J191</f>
        <v>0</v>
      </c>
      <c r="L191" s="158">
        <v>0</v>
      </c>
      <c r="M191" s="157">
        <f>G191*L191</f>
        <v>0</v>
      </c>
      <c r="N191" s="224">
        <v>20</v>
      </c>
      <c r="O191" s="138">
        <v>16</v>
      </c>
      <c r="P191" s="14" t="s">
        <v>110</v>
      </c>
    </row>
    <row r="192" spans="1:16" s="14" customFormat="1" ht="15.75" customHeight="1" x14ac:dyDescent="0.25">
      <c r="A192" s="14" t="s">
        <v>355</v>
      </c>
      <c r="B192" s="145"/>
      <c r="C192" s="145"/>
      <c r="D192" s="159"/>
      <c r="E192" s="249" t="s">
        <v>456</v>
      </c>
      <c r="F192" s="145"/>
      <c r="G192" s="254">
        <v>114.64</v>
      </c>
      <c r="H192" s="225" t="s">
        <v>355</v>
      </c>
      <c r="I192" s="145"/>
      <c r="J192" s="145"/>
      <c r="K192" s="145"/>
      <c r="L192" s="145"/>
      <c r="M192" s="145"/>
      <c r="N192" s="225"/>
      <c r="P192" s="139" t="s">
        <v>110</v>
      </c>
    </row>
    <row r="193" spans="1:16" s="14" customFormat="1" ht="13.5" customHeight="1" x14ac:dyDescent="0.25">
      <c r="A193" s="141">
        <v>93</v>
      </c>
      <c r="B193" s="148" t="s">
        <v>151</v>
      </c>
      <c r="C193" s="148" t="s">
        <v>152</v>
      </c>
      <c r="D193" s="194" t="s">
        <v>424</v>
      </c>
      <c r="E193" s="164" t="s">
        <v>457</v>
      </c>
      <c r="F193" s="148" t="s">
        <v>138</v>
      </c>
      <c r="G193" s="259">
        <v>240.744</v>
      </c>
      <c r="H193" s="251">
        <v>0</v>
      </c>
      <c r="I193" s="165">
        <f>ROUND(G193*H193,3)</f>
        <v>0</v>
      </c>
      <c r="J193" s="166">
        <v>3.0000000000000001E-3</v>
      </c>
      <c r="K193" s="165">
        <f>G193*J193</f>
        <v>0.72223199999999999</v>
      </c>
      <c r="L193" s="166">
        <v>0</v>
      </c>
      <c r="M193" s="165">
        <f>G193*L193</f>
        <v>0</v>
      </c>
      <c r="N193" s="227">
        <v>20</v>
      </c>
      <c r="O193" s="142">
        <v>32</v>
      </c>
      <c r="P193" s="143" t="s">
        <v>110</v>
      </c>
    </row>
    <row r="194" spans="1:16" s="14" customFormat="1" ht="15.75" customHeight="1" x14ac:dyDescent="0.25">
      <c r="A194" s="14" t="s">
        <v>355</v>
      </c>
      <c r="B194" s="145"/>
      <c r="C194" s="145"/>
      <c r="D194" s="145"/>
      <c r="E194" s="163" t="s">
        <v>363</v>
      </c>
      <c r="F194" s="145"/>
      <c r="G194" s="145"/>
      <c r="H194" s="225" t="s">
        <v>355</v>
      </c>
      <c r="I194" s="145"/>
      <c r="J194" s="145"/>
      <c r="K194" s="145"/>
      <c r="L194" s="145"/>
      <c r="M194" s="145"/>
      <c r="N194" s="225"/>
      <c r="P194" s="14" t="s">
        <v>110</v>
      </c>
    </row>
    <row r="195" spans="1:16" s="14" customFormat="1" ht="13.5" customHeight="1" x14ac:dyDescent="0.25">
      <c r="A195" s="137">
        <v>94</v>
      </c>
      <c r="B195" s="146" t="s">
        <v>106</v>
      </c>
      <c r="C195" s="146" t="s">
        <v>245</v>
      </c>
      <c r="D195" s="193" t="s">
        <v>251</v>
      </c>
      <c r="E195" s="156" t="s">
        <v>252</v>
      </c>
      <c r="F195" s="146" t="s">
        <v>136</v>
      </c>
      <c r="G195" s="157">
        <v>2.3610000000000002</v>
      </c>
      <c r="H195" s="237">
        <v>0</v>
      </c>
      <c r="I195" s="157">
        <f>ROUND(G195*H195,3)</f>
        <v>0</v>
      </c>
      <c r="J195" s="158">
        <v>0</v>
      </c>
      <c r="K195" s="157">
        <f>G195*J195</f>
        <v>0</v>
      </c>
      <c r="L195" s="158">
        <v>0</v>
      </c>
      <c r="M195" s="157">
        <f>G195*L195</f>
        <v>0</v>
      </c>
      <c r="N195" s="224">
        <v>20</v>
      </c>
      <c r="O195" s="138">
        <v>16</v>
      </c>
      <c r="P195" s="14" t="s">
        <v>110</v>
      </c>
    </row>
    <row r="196" spans="1:16" s="117" customFormat="1" ht="12.75" customHeight="1" x14ac:dyDescent="0.25">
      <c r="A196" s="117" t="s">
        <v>355</v>
      </c>
      <c r="B196" s="153" t="s">
        <v>61</v>
      </c>
      <c r="C196" s="147"/>
      <c r="D196" s="154" t="s">
        <v>253</v>
      </c>
      <c r="E196" s="154" t="s">
        <v>254</v>
      </c>
      <c r="F196" s="147"/>
      <c r="G196" s="147"/>
      <c r="H196" s="226" t="s">
        <v>355</v>
      </c>
      <c r="I196" s="155">
        <f>SUM(I197:I221)</f>
        <v>0</v>
      </c>
      <c r="J196" s="147"/>
      <c r="K196" s="155">
        <f>SUM(K197:K220)</f>
        <v>8.1714352999999988</v>
      </c>
      <c r="L196" s="147"/>
      <c r="M196" s="155">
        <f>SUM(M197:M221)</f>
        <v>0</v>
      </c>
      <c r="N196" s="226"/>
      <c r="P196" s="122" t="s">
        <v>104</v>
      </c>
    </row>
    <row r="197" spans="1:16" s="14" customFormat="1" ht="13.5" customHeight="1" x14ac:dyDescent="0.25">
      <c r="A197" s="137">
        <v>95</v>
      </c>
      <c r="B197" s="146" t="s">
        <v>106</v>
      </c>
      <c r="C197" s="146" t="s">
        <v>253</v>
      </c>
      <c r="D197" s="193" t="s">
        <v>255</v>
      </c>
      <c r="E197" s="156" t="s">
        <v>256</v>
      </c>
      <c r="F197" s="146" t="s">
        <v>341</v>
      </c>
      <c r="G197" s="157">
        <v>1</v>
      </c>
      <c r="H197" s="237">
        <v>0</v>
      </c>
      <c r="I197" s="157">
        <f>ROUND(G197*H197,3)</f>
        <v>0</v>
      </c>
      <c r="J197" s="158">
        <v>1.536</v>
      </c>
      <c r="K197" s="157">
        <f>G197*J197</f>
        <v>1.536</v>
      </c>
      <c r="L197" s="158">
        <v>0</v>
      </c>
      <c r="M197" s="157">
        <f>G197*L197</f>
        <v>0</v>
      </c>
      <c r="N197" s="224">
        <v>20</v>
      </c>
      <c r="O197" s="138">
        <v>16</v>
      </c>
      <c r="P197" s="14" t="s">
        <v>110</v>
      </c>
    </row>
    <row r="198" spans="1:16" s="191" customFormat="1" ht="26.15" customHeight="1" x14ac:dyDescent="0.25">
      <c r="A198" s="192" t="s">
        <v>355</v>
      </c>
      <c r="B198" s="192"/>
      <c r="C198" s="192"/>
      <c r="D198" s="145"/>
      <c r="E198" s="264" t="s">
        <v>507</v>
      </c>
      <c r="F198" s="192"/>
      <c r="G198" s="192"/>
      <c r="H198" s="235" t="s">
        <v>355</v>
      </c>
      <c r="I198" s="192"/>
      <c r="J198" s="192"/>
      <c r="K198" s="192"/>
      <c r="L198" s="192"/>
      <c r="M198" s="192"/>
      <c r="N198" s="235"/>
      <c r="P198" s="191" t="s">
        <v>110</v>
      </c>
    </row>
    <row r="199" spans="1:16" s="14" customFormat="1" ht="15.75" customHeight="1" x14ac:dyDescent="0.25">
      <c r="A199" s="14" t="s">
        <v>355</v>
      </c>
      <c r="B199" s="145"/>
      <c r="C199" s="145"/>
      <c r="D199" s="159"/>
      <c r="E199" s="249" t="s">
        <v>404</v>
      </c>
      <c r="F199" s="169" t="s">
        <v>109</v>
      </c>
      <c r="G199" s="160">
        <v>5.25</v>
      </c>
      <c r="H199" s="225" t="s">
        <v>355</v>
      </c>
      <c r="I199" s="145"/>
      <c r="J199" s="145"/>
      <c r="K199" s="145"/>
      <c r="L199" s="145"/>
      <c r="M199" s="145"/>
      <c r="N199" s="225"/>
      <c r="P199" s="139" t="s">
        <v>110</v>
      </c>
    </row>
    <row r="200" spans="1:16" s="14" customFormat="1" ht="15.75" customHeight="1" x14ac:dyDescent="0.25">
      <c r="A200" s="14" t="s">
        <v>355</v>
      </c>
      <c r="B200" s="145"/>
      <c r="C200" s="145"/>
      <c r="D200" s="159"/>
      <c r="E200" s="249" t="s">
        <v>506</v>
      </c>
      <c r="F200" s="169" t="s">
        <v>109</v>
      </c>
      <c r="G200" s="160">
        <v>0.67500000000000004</v>
      </c>
      <c r="H200" s="225" t="s">
        <v>355</v>
      </c>
      <c r="I200" s="145"/>
      <c r="J200" s="145"/>
      <c r="K200" s="145"/>
      <c r="L200" s="145"/>
      <c r="M200" s="145"/>
      <c r="N200" s="225"/>
      <c r="P200" s="139" t="s">
        <v>110</v>
      </c>
    </row>
    <row r="201" spans="1:16" s="14" customFormat="1" ht="15.75" customHeight="1" x14ac:dyDescent="0.25">
      <c r="A201" s="14" t="s">
        <v>355</v>
      </c>
      <c r="B201" s="145"/>
      <c r="C201" s="145"/>
      <c r="D201" s="159"/>
      <c r="E201" s="249" t="s">
        <v>405</v>
      </c>
      <c r="F201" s="169" t="s">
        <v>109</v>
      </c>
      <c r="G201" s="160">
        <v>0.60299999999999998</v>
      </c>
      <c r="H201" s="225" t="s">
        <v>355</v>
      </c>
      <c r="I201" s="145"/>
      <c r="J201" s="145"/>
      <c r="K201" s="145"/>
      <c r="L201" s="145"/>
      <c r="M201" s="145"/>
      <c r="N201" s="225"/>
      <c r="P201" s="139" t="s">
        <v>110</v>
      </c>
    </row>
    <row r="202" spans="1:16" s="14" customFormat="1" ht="15.75" customHeight="1" x14ac:dyDescent="0.25">
      <c r="A202" s="14" t="s">
        <v>355</v>
      </c>
      <c r="B202" s="145"/>
      <c r="C202" s="145"/>
      <c r="D202" s="161"/>
      <c r="E202" s="162" t="s">
        <v>111</v>
      </c>
      <c r="F202" s="145"/>
      <c r="G202" s="250">
        <v>6.5279999999999996</v>
      </c>
      <c r="H202" s="225" t="s">
        <v>355</v>
      </c>
      <c r="I202" s="145"/>
      <c r="J202" s="145"/>
      <c r="K202" s="145"/>
      <c r="L202" s="145"/>
      <c r="M202" s="145"/>
      <c r="N202" s="225"/>
      <c r="P202" s="140" t="s">
        <v>110</v>
      </c>
    </row>
    <row r="203" spans="1:16" s="150" customFormat="1" ht="10" x14ac:dyDescent="0.25">
      <c r="A203" s="182">
        <v>96</v>
      </c>
      <c r="B203" s="169" t="s">
        <v>106</v>
      </c>
      <c r="C203" s="169" t="s">
        <v>253</v>
      </c>
      <c r="D203" s="195" t="s">
        <v>458</v>
      </c>
      <c r="E203" s="168" t="s">
        <v>459</v>
      </c>
      <c r="F203" s="169" t="s">
        <v>138</v>
      </c>
      <c r="G203" s="160">
        <v>217.54</v>
      </c>
      <c r="H203" s="237">
        <v>0</v>
      </c>
      <c r="I203" s="170">
        <f>ROUND(G203*H203,3)</f>
        <v>0</v>
      </c>
      <c r="J203" s="171">
        <v>0</v>
      </c>
      <c r="K203" s="170">
        <f>G203*J203</f>
        <v>0</v>
      </c>
      <c r="L203" s="171">
        <v>0</v>
      </c>
      <c r="M203" s="170">
        <f>G203*L203</f>
        <v>0</v>
      </c>
      <c r="N203" s="230">
        <v>20</v>
      </c>
      <c r="O203" s="149">
        <v>16</v>
      </c>
      <c r="P203" s="150" t="s">
        <v>110</v>
      </c>
    </row>
    <row r="204" spans="1:16" s="150" customFormat="1" ht="15.75" customHeight="1" x14ac:dyDescent="0.25">
      <c r="A204" s="167" t="s">
        <v>355</v>
      </c>
      <c r="B204" s="167"/>
      <c r="C204" s="167"/>
      <c r="D204" s="159"/>
      <c r="E204" s="249" t="s">
        <v>480</v>
      </c>
      <c r="F204" s="167"/>
      <c r="G204" s="170">
        <v>217.54</v>
      </c>
      <c r="H204" s="231" t="s">
        <v>355</v>
      </c>
      <c r="I204" s="167"/>
      <c r="J204" s="167"/>
      <c r="N204" s="234"/>
      <c r="P204" s="139" t="s">
        <v>110</v>
      </c>
    </row>
    <row r="205" spans="1:16" s="150" customFormat="1" ht="15.75" customHeight="1" x14ac:dyDescent="0.25">
      <c r="A205" s="148">
        <v>97</v>
      </c>
      <c r="B205" s="148" t="s">
        <v>151</v>
      </c>
      <c r="C205" s="148" t="s">
        <v>152</v>
      </c>
      <c r="D205" s="194" t="s">
        <v>460</v>
      </c>
      <c r="E205" s="265" t="s">
        <v>461</v>
      </c>
      <c r="F205" s="148" t="s">
        <v>138</v>
      </c>
      <c r="G205" s="165">
        <v>250.17099999999999</v>
      </c>
      <c r="H205" s="251">
        <v>0</v>
      </c>
      <c r="I205" s="165">
        <f>ROUND(G205*H205,3)</f>
        <v>0</v>
      </c>
      <c r="J205" s="166">
        <v>1.35E-2</v>
      </c>
      <c r="K205" s="165">
        <f>G205*J205</f>
        <v>3.3773084999999998</v>
      </c>
      <c r="L205" s="166">
        <v>0</v>
      </c>
      <c r="M205" s="165">
        <f>G205*L205</f>
        <v>0</v>
      </c>
      <c r="N205" s="227">
        <v>20</v>
      </c>
      <c r="O205" s="142">
        <v>32</v>
      </c>
      <c r="P205" s="143" t="s">
        <v>110</v>
      </c>
    </row>
    <row r="206" spans="1:16" s="14" customFormat="1" ht="13.5" customHeight="1" x14ac:dyDescent="0.25">
      <c r="A206" s="137">
        <v>98</v>
      </c>
      <c r="B206" s="146" t="s">
        <v>106</v>
      </c>
      <c r="C206" s="146" t="s">
        <v>253</v>
      </c>
      <c r="D206" s="193" t="s">
        <v>257</v>
      </c>
      <c r="E206" s="156" t="s">
        <v>258</v>
      </c>
      <c r="F206" s="146" t="s">
        <v>197</v>
      </c>
      <c r="G206" s="157">
        <v>702.82</v>
      </c>
      <c r="H206" s="237">
        <v>0</v>
      </c>
      <c r="I206" s="157">
        <f>ROUND(G206*H206,3)</f>
        <v>0</v>
      </c>
      <c r="J206" s="158">
        <v>0</v>
      </c>
      <c r="K206" s="157">
        <f>G206*J206</f>
        <v>0</v>
      </c>
      <c r="L206" s="158">
        <v>0</v>
      </c>
      <c r="M206" s="157">
        <f>G206*L206</f>
        <v>0</v>
      </c>
      <c r="N206" s="224">
        <v>20</v>
      </c>
      <c r="O206" s="138">
        <v>16</v>
      </c>
      <c r="P206" s="14" t="s">
        <v>110</v>
      </c>
    </row>
    <row r="207" spans="1:16" s="14" customFormat="1" ht="15.75" customHeight="1" x14ac:dyDescent="0.25">
      <c r="A207" s="14" t="s">
        <v>355</v>
      </c>
      <c r="B207" s="145"/>
      <c r="C207" s="145"/>
      <c r="D207" s="145"/>
      <c r="E207" s="249" t="s">
        <v>406</v>
      </c>
      <c r="F207" s="145"/>
      <c r="G207" s="145"/>
      <c r="H207" s="225" t="s">
        <v>355</v>
      </c>
      <c r="I207" s="145"/>
      <c r="J207" s="145"/>
      <c r="K207" s="145"/>
      <c r="L207" s="145"/>
      <c r="M207" s="145"/>
      <c r="N207" s="225"/>
      <c r="P207" s="14" t="s">
        <v>110</v>
      </c>
    </row>
    <row r="208" spans="1:16" s="14" customFormat="1" ht="13.5" customHeight="1" x14ac:dyDescent="0.25">
      <c r="A208" s="137">
        <v>99</v>
      </c>
      <c r="B208" s="146" t="s">
        <v>106</v>
      </c>
      <c r="C208" s="146" t="s">
        <v>253</v>
      </c>
      <c r="D208" s="193" t="s">
        <v>259</v>
      </c>
      <c r="E208" s="156" t="s">
        <v>260</v>
      </c>
      <c r="F208" s="146" t="s">
        <v>197</v>
      </c>
      <c r="G208" s="157">
        <v>271.57499999999999</v>
      </c>
      <c r="H208" s="237">
        <v>0</v>
      </c>
      <c r="I208" s="157">
        <f>ROUND(G208*H208,3)</f>
        <v>0</v>
      </c>
      <c r="J208" s="158">
        <v>0</v>
      </c>
      <c r="K208" s="157">
        <f>G208*J208</f>
        <v>0</v>
      </c>
      <c r="L208" s="158">
        <v>0</v>
      </c>
      <c r="M208" s="157">
        <f>G208*L208</f>
        <v>0</v>
      </c>
      <c r="N208" s="224">
        <v>20</v>
      </c>
      <c r="O208" s="138">
        <v>16</v>
      </c>
      <c r="P208" s="14" t="s">
        <v>110</v>
      </c>
    </row>
    <row r="209" spans="1:16" s="14" customFormat="1" ht="15.75" customHeight="1" x14ac:dyDescent="0.25">
      <c r="A209" s="14" t="s">
        <v>355</v>
      </c>
      <c r="B209" s="145"/>
      <c r="C209" s="145"/>
      <c r="D209" s="145"/>
      <c r="E209" s="249" t="s">
        <v>478</v>
      </c>
      <c r="F209" s="145"/>
      <c r="G209" s="145"/>
      <c r="H209" s="225" t="s">
        <v>355</v>
      </c>
      <c r="I209" s="145"/>
      <c r="J209" s="145"/>
      <c r="K209" s="145"/>
      <c r="L209" s="145"/>
      <c r="M209" s="145"/>
      <c r="N209" s="225"/>
      <c r="P209" s="14" t="s">
        <v>110</v>
      </c>
    </row>
    <row r="210" spans="1:16" s="14" customFormat="1" ht="13.5" customHeight="1" x14ac:dyDescent="0.25">
      <c r="A210" s="141">
        <v>100</v>
      </c>
      <c r="B210" s="148" t="s">
        <v>151</v>
      </c>
      <c r="C210" s="148" t="s">
        <v>152</v>
      </c>
      <c r="D210" s="194" t="s">
        <v>261</v>
      </c>
      <c r="E210" s="164" t="s">
        <v>262</v>
      </c>
      <c r="F210" s="148" t="s">
        <v>109</v>
      </c>
      <c r="G210" s="157">
        <v>2.7349999999999999</v>
      </c>
      <c r="H210" s="251">
        <v>0</v>
      </c>
      <c r="I210" s="165">
        <f>ROUND(G210*H210,3)</f>
        <v>0</v>
      </c>
      <c r="J210" s="166">
        <v>0.55000000000000004</v>
      </c>
      <c r="K210" s="165">
        <f>G210*J210</f>
        <v>1.5042500000000001</v>
      </c>
      <c r="L210" s="166">
        <v>0</v>
      </c>
      <c r="M210" s="165">
        <f>G210*L210</f>
        <v>0</v>
      </c>
      <c r="N210" s="227">
        <v>20</v>
      </c>
      <c r="O210" s="142">
        <v>32</v>
      </c>
      <c r="P210" s="143" t="s">
        <v>110</v>
      </c>
    </row>
    <row r="211" spans="1:16" s="14" customFormat="1" ht="15.75" customHeight="1" x14ac:dyDescent="0.25">
      <c r="A211" s="14" t="s">
        <v>355</v>
      </c>
      <c r="B211" s="145"/>
      <c r="C211" s="145"/>
      <c r="D211" s="159"/>
      <c r="E211" s="249" t="str">
        <f>E207</f>
        <v>"latovanie - určiť poďla krytiny; uvažované 30cm, profil 50x50, impregnované"</v>
      </c>
      <c r="F211" s="145"/>
      <c r="G211" s="160">
        <v>1.7569999999999999</v>
      </c>
      <c r="H211" s="225" t="s">
        <v>355</v>
      </c>
      <c r="I211" s="145"/>
      <c r="J211" s="145"/>
      <c r="K211" s="145"/>
      <c r="L211" s="145"/>
      <c r="M211" s="145"/>
      <c r="N211" s="225"/>
      <c r="P211" s="139" t="s">
        <v>110</v>
      </c>
    </row>
    <row r="212" spans="1:16" s="14" customFormat="1" ht="15.75" customHeight="1" x14ac:dyDescent="0.25">
      <c r="A212" s="14" t="s">
        <v>355</v>
      </c>
      <c r="B212" s="145"/>
      <c r="C212" s="145"/>
      <c r="D212" s="159"/>
      <c r="E212" s="249" t="str">
        <f>E209</f>
        <v>"kontralaty - profil 60x60, impregnované"</v>
      </c>
      <c r="F212" s="145"/>
      <c r="G212" s="160">
        <v>0.97799999999999998</v>
      </c>
      <c r="H212" s="225" t="s">
        <v>355</v>
      </c>
      <c r="I212" s="145"/>
      <c r="J212" s="145"/>
      <c r="K212" s="145"/>
      <c r="L212" s="145"/>
      <c r="M212" s="145"/>
      <c r="N212" s="225"/>
      <c r="P212" s="139" t="s">
        <v>110</v>
      </c>
    </row>
    <row r="213" spans="1:16" s="14" customFormat="1" ht="15.75" customHeight="1" x14ac:dyDescent="0.25">
      <c r="A213" s="14" t="s">
        <v>355</v>
      </c>
      <c r="B213" s="145"/>
      <c r="C213" s="145"/>
      <c r="D213" s="161"/>
      <c r="E213" s="162" t="s">
        <v>111</v>
      </c>
      <c r="F213" s="145"/>
      <c r="G213" s="250">
        <v>2.7349999999999999</v>
      </c>
      <c r="H213" s="225" t="s">
        <v>355</v>
      </c>
      <c r="I213" s="145"/>
      <c r="J213" s="145"/>
      <c r="K213" s="145"/>
      <c r="L213" s="145"/>
      <c r="M213" s="145"/>
      <c r="N213" s="225"/>
      <c r="P213" s="140" t="s">
        <v>110</v>
      </c>
    </row>
    <row r="214" spans="1:16" s="14" customFormat="1" ht="15" customHeight="1" x14ac:dyDescent="0.25">
      <c r="A214" s="137">
        <v>101</v>
      </c>
      <c r="B214" s="146" t="s">
        <v>106</v>
      </c>
      <c r="C214" s="146" t="s">
        <v>253</v>
      </c>
      <c r="D214" s="193" t="s">
        <v>263</v>
      </c>
      <c r="E214" s="156" t="s">
        <v>264</v>
      </c>
      <c r="F214" s="146" t="s">
        <v>138</v>
      </c>
      <c r="G214" s="157">
        <v>47.53</v>
      </c>
      <c r="H214" s="237">
        <v>0</v>
      </c>
      <c r="I214" s="157">
        <f>ROUND(G214*H214,3)</f>
        <v>0</v>
      </c>
      <c r="J214" s="158">
        <v>0</v>
      </c>
      <c r="K214" s="157">
        <f>G214*J214</f>
        <v>0</v>
      </c>
      <c r="L214" s="158">
        <v>0</v>
      </c>
      <c r="M214" s="157">
        <f>G214*L214</f>
        <v>0</v>
      </c>
      <c r="N214" s="224">
        <v>20</v>
      </c>
      <c r="O214" s="138">
        <v>16</v>
      </c>
      <c r="P214" s="14" t="s">
        <v>110</v>
      </c>
    </row>
    <row r="215" spans="1:16" s="14" customFormat="1" ht="15" customHeight="1" x14ac:dyDescent="0.25">
      <c r="A215" s="14" t="s">
        <v>355</v>
      </c>
      <c r="B215" s="145"/>
      <c r="C215" s="145"/>
      <c r="D215" s="159"/>
      <c r="E215" s="249" t="s">
        <v>479</v>
      </c>
      <c r="F215" s="145"/>
      <c r="G215" s="254">
        <v>47.53</v>
      </c>
      <c r="H215" s="225" t="s">
        <v>355</v>
      </c>
      <c r="I215" s="145"/>
      <c r="J215" s="145"/>
      <c r="K215" s="145"/>
      <c r="L215" s="145"/>
      <c r="M215" s="145"/>
      <c r="N215" s="225"/>
      <c r="P215" s="139" t="s">
        <v>110</v>
      </c>
    </row>
    <row r="216" spans="1:16" s="14" customFormat="1" ht="15" customHeight="1" x14ac:dyDescent="0.25">
      <c r="A216" s="141">
        <v>102</v>
      </c>
      <c r="B216" s="148" t="s">
        <v>151</v>
      </c>
      <c r="C216" s="148" t="s">
        <v>152</v>
      </c>
      <c r="D216" s="194" t="s">
        <v>460</v>
      </c>
      <c r="E216" s="265" t="s">
        <v>461</v>
      </c>
      <c r="F216" s="148" t="s">
        <v>138</v>
      </c>
      <c r="G216" s="165">
        <v>54.66</v>
      </c>
      <c r="H216" s="251">
        <v>0</v>
      </c>
      <c r="I216" s="165">
        <f>ROUND(G216*H216,3)</f>
        <v>0</v>
      </c>
      <c r="J216" s="166">
        <v>1.35E-2</v>
      </c>
      <c r="K216" s="165">
        <f>G216*J216</f>
        <v>0.73790999999999995</v>
      </c>
      <c r="L216" s="166">
        <v>0</v>
      </c>
      <c r="M216" s="165">
        <f>G216*L216</f>
        <v>0</v>
      </c>
      <c r="N216" s="227">
        <v>20</v>
      </c>
      <c r="O216" s="142">
        <v>32</v>
      </c>
      <c r="P216" s="143" t="s">
        <v>110</v>
      </c>
    </row>
    <row r="217" spans="1:16" s="14" customFormat="1" ht="13.5" customHeight="1" x14ac:dyDescent="0.25">
      <c r="A217" s="137">
        <v>103</v>
      </c>
      <c r="B217" s="146" t="s">
        <v>106</v>
      </c>
      <c r="C217" s="146" t="s">
        <v>253</v>
      </c>
      <c r="D217" s="193" t="s">
        <v>265</v>
      </c>
      <c r="E217" s="156" t="s">
        <v>266</v>
      </c>
      <c r="F217" s="146" t="s">
        <v>138</v>
      </c>
      <c r="G217" s="157">
        <v>81.801000000000002</v>
      </c>
      <c r="H217" s="237">
        <v>0</v>
      </c>
      <c r="I217" s="157">
        <f>ROUND(G217*H217,3)</f>
        <v>0</v>
      </c>
      <c r="J217" s="158">
        <v>0</v>
      </c>
      <c r="K217" s="157">
        <f>G217*J217</f>
        <v>0</v>
      </c>
      <c r="L217" s="158">
        <v>0</v>
      </c>
      <c r="M217" s="157">
        <f>G217*L217</f>
        <v>0</v>
      </c>
      <c r="N217" s="224">
        <v>20</v>
      </c>
      <c r="O217" s="138">
        <v>16</v>
      </c>
      <c r="P217" s="14" t="s">
        <v>110</v>
      </c>
    </row>
    <row r="218" spans="1:16" s="14" customFormat="1" ht="15.75" customHeight="1" x14ac:dyDescent="0.25">
      <c r="A218" s="14" t="s">
        <v>355</v>
      </c>
      <c r="B218" s="145"/>
      <c r="C218" s="145"/>
      <c r="D218" s="145"/>
      <c r="E218" s="163" t="str">
        <f>"- vrátane pomocného dreveného roštu"</f>
        <v>- vrátane pomocného dreveného roštu</v>
      </c>
      <c r="F218" s="145"/>
      <c r="G218" s="145"/>
      <c r="H218" s="225" t="s">
        <v>355</v>
      </c>
      <c r="I218" s="145"/>
      <c r="J218" s="145"/>
      <c r="K218" s="145"/>
      <c r="L218" s="145"/>
      <c r="M218" s="145"/>
      <c r="N218" s="225"/>
      <c r="P218" s="14" t="s">
        <v>110</v>
      </c>
    </row>
    <row r="219" spans="1:16" s="14" customFormat="1" ht="15.75" customHeight="1" x14ac:dyDescent="0.25">
      <c r="A219" s="14" t="s">
        <v>355</v>
      </c>
      <c r="B219" s="145"/>
      <c r="C219" s="145"/>
      <c r="D219" s="159"/>
      <c r="E219" s="249" t="s">
        <v>481</v>
      </c>
      <c r="F219" s="145"/>
      <c r="G219" s="160">
        <v>81.801000000000002</v>
      </c>
      <c r="H219" s="225" t="s">
        <v>355</v>
      </c>
      <c r="I219" s="145"/>
      <c r="J219" s="145"/>
      <c r="K219" s="145"/>
      <c r="L219" s="145"/>
      <c r="M219" s="145"/>
      <c r="N219" s="225"/>
      <c r="P219" s="139" t="s">
        <v>110</v>
      </c>
    </row>
    <row r="220" spans="1:16" s="14" customFormat="1" ht="15.75" customHeight="1" x14ac:dyDescent="0.25">
      <c r="A220" s="148">
        <v>104</v>
      </c>
      <c r="B220" s="148" t="s">
        <v>151</v>
      </c>
      <c r="C220" s="148" t="s">
        <v>152</v>
      </c>
      <c r="D220" s="194" t="s">
        <v>342</v>
      </c>
      <c r="E220" s="164" t="s">
        <v>430</v>
      </c>
      <c r="F220" s="148" t="s">
        <v>138</v>
      </c>
      <c r="G220" s="165">
        <v>94.070999999999998</v>
      </c>
      <c r="H220" s="251">
        <v>0</v>
      </c>
      <c r="I220" s="165">
        <f>ROUND(G220*H220,3)</f>
        <v>0</v>
      </c>
      <c r="J220" s="166">
        <v>1.0800000000000001E-2</v>
      </c>
      <c r="K220" s="165">
        <f>G220*J220</f>
        <v>1.0159667999999999</v>
      </c>
      <c r="L220" s="166">
        <v>0</v>
      </c>
      <c r="M220" s="165">
        <f>G220*L220</f>
        <v>0</v>
      </c>
      <c r="N220" s="227">
        <v>20</v>
      </c>
      <c r="O220" s="142">
        <v>32</v>
      </c>
      <c r="P220" s="143" t="s">
        <v>110</v>
      </c>
    </row>
    <row r="221" spans="1:16" s="14" customFormat="1" ht="13.5" customHeight="1" x14ac:dyDescent="0.25">
      <c r="A221" s="137">
        <v>105</v>
      </c>
      <c r="B221" s="146" t="s">
        <v>106</v>
      </c>
      <c r="C221" s="146" t="s">
        <v>253</v>
      </c>
      <c r="D221" s="193" t="s">
        <v>267</v>
      </c>
      <c r="E221" s="156" t="s">
        <v>268</v>
      </c>
      <c r="F221" s="146" t="s">
        <v>136</v>
      </c>
      <c r="G221" s="157">
        <v>8.1709999999999994</v>
      </c>
      <c r="H221" s="237">
        <v>0</v>
      </c>
      <c r="I221" s="157">
        <f>ROUND(G221*H221,3)</f>
        <v>0</v>
      </c>
      <c r="J221" s="158">
        <v>0</v>
      </c>
      <c r="K221" s="157">
        <f>G221*J221</f>
        <v>0</v>
      </c>
      <c r="L221" s="158">
        <v>0</v>
      </c>
      <c r="M221" s="157">
        <f>G221*L221</f>
        <v>0</v>
      </c>
      <c r="N221" s="224">
        <v>20</v>
      </c>
      <c r="O221" s="138">
        <v>16</v>
      </c>
      <c r="P221" s="14" t="s">
        <v>110</v>
      </c>
    </row>
    <row r="222" spans="1:16" s="117" customFormat="1" ht="12.75" customHeight="1" x14ac:dyDescent="0.25">
      <c r="A222" s="117" t="s">
        <v>355</v>
      </c>
      <c r="B222" s="153" t="s">
        <v>61</v>
      </c>
      <c r="C222" s="147"/>
      <c r="D222" s="154" t="s">
        <v>269</v>
      </c>
      <c r="E222" s="154" t="s">
        <v>270</v>
      </c>
      <c r="F222" s="147"/>
      <c r="G222" s="147"/>
      <c r="H222" s="226" t="s">
        <v>355</v>
      </c>
      <c r="I222" s="155">
        <f>SUM(I223:I226)</f>
        <v>0</v>
      </c>
      <c r="J222" s="147"/>
      <c r="K222" s="155">
        <f>SUM(K223:K225)</f>
        <v>1.6968505478</v>
      </c>
      <c r="L222" s="147"/>
      <c r="M222" s="155">
        <f>SUM(M223:M226)</f>
        <v>0</v>
      </c>
      <c r="N222" s="226"/>
      <c r="P222" s="122" t="s">
        <v>104</v>
      </c>
    </row>
    <row r="223" spans="1:16" s="14" customFormat="1" ht="24" customHeight="1" x14ac:dyDescent="0.25">
      <c r="A223" s="137">
        <v>106</v>
      </c>
      <c r="B223" s="146" t="s">
        <v>106</v>
      </c>
      <c r="C223" s="146" t="s">
        <v>269</v>
      </c>
      <c r="D223" s="193" t="s">
        <v>271</v>
      </c>
      <c r="E223" s="156" t="s">
        <v>272</v>
      </c>
      <c r="F223" s="146" t="s">
        <v>138</v>
      </c>
      <c r="G223" s="157">
        <v>2.73</v>
      </c>
      <c r="H223" s="237">
        <v>0</v>
      </c>
      <c r="I223" s="157">
        <f>ROUND(G223*H223,3)</f>
        <v>0</v>
      </c>
      <c r="J223" s="158">
        <v>2.610086E-2</v>
      </c>
      <c r="K223" s="157">
        <f>G223*J223</f>
        <v>7.1255347799999993E-2</v>
      </c>
      <c r="L223" s="158">
        <v>0</v>
      </c>
      <c r="M223" s="157">
        <f>G223*L223</f>
        <v>0</v>
      </c>
      <c r="N223" s="224">
        <v>20</v>
      </c>
      <c r="O223" s="138">
        <v>16</v>
      </c>
      <c r="P223" s="14" t="s">
        <v>110</v>
      </c>
    </row>
    <row r="224" spans="1:16" s="14" customFormat="1" ht="15.75" customHeight="1" x14ac:dyDescent="0.25">
      <c r="A224" s="14" t="s">
        <v>355</v>
      </c>
      <c r="B224" s="145"/>
      <c r="C224" s="145"/>
      <c r="D224" s="159"/>
      <c r="E224" s="249" t="s">
        <v>407</v>
      </c>
      <c r="F224" s="145"/>
      <c r="G224" s="160">
        <v>2.73</v>
      </c>
      <c r="H224" s="225" t="s">
        <v>355</v>
      </c>
      <c r="I224" s="145"/>
      <c r="J224" s="145"/>
      <c r="K224" s="145"/>
      <c r="L224" s="145"/>
      <c r="M224" s="145"/>
      <c r="N224" s="225"/>
      <c r="P224" s="139" t="s">
        <v>110</v>
      </c>
    </row>
    <row r="225" spans="1:16" s="14" customFormat="1" ht="13.5" customHeight="1" x14ac:dyDescent="0.25">
      <c r="A225" s="137">
        <v>107</v>
      </c>
      <c r="B225" s="146" t="s">
        <v>106</v>
      </c>
      <c r="C225" s="146" t="s">
        <v>269</v>
      </c>
      <c r="D225" s="193" t="s">
        <v>273</v>
      </c>
      <c r="E225" s="156" t="s">
        <v>274</v>
      </c>
      <c r="F225" s="146" t="s">
        <v>138</v>
      </c>
      <c r="G225" s="160">
        <v>114.64</v>
      </c>
      <c r="H225" s="237">
        <v>0</v>
      </c>
      <c r="I225" s="157">
        <f>ROUND(G225*H225,3)</f>
        <v>0</v>
      </c>
      <c r="J225" s="158">
        <v>1.418E-2</v>
      </c>
      <c r="K225" s="157">
        <f>G225*J225</f>
        <v>1.6255952</v>
      </c>
      <c r="L225" s="158">
        <v>0</v>
      </c>
      <c r="M225" s="157">
        <f>G225*L225</f>
        <v>0</v>
      </c>
      <c r="N225" s="224">
        <v>20</v>
      </c>
      <c r="O225" s="138">
        <v>16</v>
      </c>
      <c r="P225" s="14" t="s">
        <v>110</v>
      </c>
    </row>
    <row r="226" spans="1:16" s="14" customFormat="1" ht="13.5" customHeight="1" x14ac:dyDescent="0.25">
      <c r="A226" s="137">
        <v>108</v>
      </c>
      <c r="B226" s="146" t="s">
        <v>106</v>
      </c>
      <c r="C226" s="146" t="s">
        <v>269</v>
      </c>
      <c r="D226" s="193" t="s">
        <v>275</v>
      </c>
      <c r="E226" s="156" t="s">
        <v>411</v>
      </c>
      <c r="F226" s="146" t="s">
        <v>136</v>
      </c>
      <c r="G226" s="157">
        <v>1.6970000000000001</v>
      </c>
      <c r="H226" s="237">
        <v>0</v>
      </c>
      <c r="I226" s="157">
        <f>ROUND(G226*H226,3)</f>
        <v>0</v>
      </c>
      <c r="J226" s="158">
        <v>0</v>
      </c>
      <c r="K226" s="157">
        <f>G226*J226</f>
        <v>0</v>
      </c>
      <c r="L226" s="158">
        <v>0</v>
      </c>
      <c r="M226" s="157">
        <f>G226*L226</f>
        <v>0</v>
      </c>
      <c r="N226" s="224">
        <v>20</v>
      </c>
      <c r="O226" s="138">
        <v>16</v>
      </c>
      <c r="P226" s="14" t="s">
        <v>110</v>
      </c>
    </row>
    <row r="227" spans="1:16" s="117" customFormat="1" ht="12.75" customHeight="1" x14ac:dyDescent="0.25">
      <c r="A227" s="117" t="s">
        <v>355</v>
      </c>
      <c r="B227" s="153" t="s">
        <v>61</v>
      </c>
      <c r="C227" s="147"/>
      <c r="D227" s="154" t="s">
        <v>276</v>
      </c>
      <c r="E227" s="154" t="s">
        <v>277</v>
      </c>
      <c r="F227" s="147"/>
      <c r="G227" s="147"/>
      <c r="H227" s="226" t="s">
        <v>355</v>
      </c>
      <c r="I227" s="155">
        <f>SUM(I228:I232)</f>
        <v>0</v>
      </c>
      <c r="J227" s="147"/>
      <c r="K227" s="155">
        <f>SUM(K228:K231)</f>
        <v>0.10875019999999999</v>
      </c>
      <c r="L227" s="147"/>
      <c r="M227" s="155">
        <f>SUM(M228:M232)</f>
        <v>0</v>
      </c>
      <c r="N227" s="226"/>
      <c r="P227" s="122" t="s">
        <v>104</v>
      </c>
    </row>
    <row r="228" spans="1:16" s="14" customFormat="1" ht="13.5" customHeight="1" x14ac:dyDescent="0.25">
      <c r="A228" s="137">
        <v>109</v>
      </c>
      <c r="B228" s="146" t="s">
        <v>106</v>
      </c>
      <c r="C228" s="146" t="s">
        <v>276</v>
      </c>
      <c r="D228" s="193" t="s">
        <v>278</v>
      </c>
      <c r="E228" s="168" t="s">
        <v>431</v>
      </c>
      <c r="F228" s="146" t="s">
        <v>197</v>
      </c>
      <c r="G228" s="157">
        <v>58.94</v>
      </c>
      <c r="H228" s="237">
        <v>0</v>
      </c>
      <c r="I228" s="157">
        <f>ROUND(G228*H228,3)</f>
        <v>0</v>
      </c>
      <c r="J228" s="158">
        <v>1.2099999999999999E-3</v>
      </c>
      <c r="K228" s="157">
        <f>G228*J228</f>
        <v>7.1317399999999989E-2</v>
      </c>
      <c r="L228" s="158">
        <v>0</v>
      </c>
      <c r="M228" s="157">
        <f>G228*L228</f>
        <v>0</v>
      </c>
      <c r="N228" s="224">
        <v>20</v>
      </c>
      <c r="O228" s="138">
        <v>16</v>
      </c>
      <c r="P228" s="14" t="s">
        <v>110</v>
      </c>
    </row>
    <row r="229" spans="1:16" s="14" customFormat="1" ht="13.5" customHeight="1" x14ac:dyDescent="0.25">
      <c r="A229" s="137">
        <v>110</v>
      </c>
      <c r="B229" s="146" t="s">
        <v>106</v>
      </c>
      <c r="C229" s="146" t="s">
        <v>276</v>
      </c>
      <c r="D229" s="193" t="s">
        <v>279</v>
      </c>
      <c r="E229" s="156" t="s">
        <v>280</v>
      </c>
      <c r="F229" s="146" t="s">
        <v>197</v>
      </c>
      <c r="G229" s="157">
        <v>11.63</v>
      </c>
      <c r="H229" s="237">
        <v>0</v>
      </c>
      <c r="I229" s="157">
        <f>ROUND(G229*H229,3)</f>
        <v>0</v>
      </c>
      <c r="J229" s="158">
        <v>5.5999999999999995E-4</v>
      </c>
      <c r="K229" s="157">
        <f>G229*J229</f>
        <v>6.5128E-3</v>
      </c>
      <c r="L229" s="158">
        <v>0</v>
      </c>
      <c r="M229" s="157">
        <f>G229*L229</f>
        <v>0</v>
      </c>
      <c r="N229" s="224">
        <v>20</v>
      </c>
      <c r="O229" s="138">
        <v>16</v>
      </c>
      <c r="P229" s="14" t="s">
        <v>110</v>
      </c>
    </row>
    <row r="230" spans="1:16" s="14" customFormat="1" ht="13.5" customHeight="1" x14ac:dyDescent="0.25">
      <c r="A230" s="137">
        <v>111</v>
      </c>
      <c r="B230" s="146" t="s">
        <v>106</v>
      </c>
      <c r="C230" s="146" t="s">
        <v>276</v>
      </c>
      <c r="D230" s="193" t="s">
        <v>281</v>
      </c>
      <c r="E230" s="168" t="s">
        <v>432</v>
      </c>
      <c r="F230" s="146" t="s">
        <v>197</v>
      </c>
      <c r="G230" s="157">
        <v>12.8</v>
      </c>
      <c r="H230" s="237">
        <v>0</v>
      </c>
      <c r="I230" s="157">
        <f>ROUND(G230*H230,3)</f>
        <v>0</v>
      </c>
      <c r="J230" s="158">
        <v>2.3999999999999998E-3</v>
      </c>
      <c r="K230" s="157">
        <f>G230*J230</f>
        <v>3.0719999999999997E-2</v>
      </c>
      <c r="L230" s="158">
        <v>0</v>
      </c>
      <c r="M230" s="157">
        <f>G230*L230</f>
        <v>0</v>
      </c>
      <c r="N230" s="224">
        <v>20</v>
      </c>
      <c r="O230" s="138">
        <v>16</v>
      </c>
      <c r="P230" s="14" t="s">
        <v>110</v>
      </c>
    </row>
    <row r="231" spans="1:16" s="150" customFormat="1" ht="24" customHeight="1" x14ac:dyDescent="0.25">
      <c r="A231" s="169">
        <v>112</v>
      </c>
      <c r="B231" s="169" t="s">
        <v>106</v>
      </c>
      <c r="C231" s="169" t="s">
        <v>276</v>
      </c>
      <c r="D231" s="238" t="s">
        <v>428</v>
      </c>
      <c r="E231" s="168" t="s">
        <v>429</v>
      </c>
      <c r="F231" s="169" t="s">
        <v>160</v>
      </c>
      <c r="G231" s="157">
        <v>4</v>
      </c>
      <c r="H231" s="253">
        <v>0</v>
      </c>
      <c r="I231" s="170">
        <f>ROUND(G231*H231,3)</f>
        <v>0</v>
      </c>
      <c r="J231" s="171">
        <v>5.0000000000000002E-5</v>
      </c>
      <c r="K231" s="183">
        <f>G231*J231</f>
        <v>2.0000000000000001E-4</v>
      </c>
      <c r="L231" s="184">
        <v>0</v>
      </c>
      <c r="M231" s="183">
        <f>G231*L231</f>
        <v>0</v>
      </c>
      <c r="N231" s="233">
        <v>20</v>
      </c>
      <c r="O231" s="149">
        <v>16</v>
      </c>
      <c r="P231" s="150" t="s">
        <v>110</v>
      </c>
    </row>
    <row r="232" spans="1:16" s="14" customFormat="1" ht="13.5" customHeight="1" x14ac:dyDescent="0.25">
      <c r="A232" s="137">
        <v>113</v>
      </c>
      <c r="B232" s="146" t="s">
        <v>106</v>
      </c>
      <c r="C232" s="146" t="s">
        <v>276</v>
      </c>
      <c r="D232" s="193" t="s">
        <v>282</v>
      </c>
      <c r="E232" s="156" t="s">
        <v>283</v>
      </c>
      <c r="F232" s="146" t="s">
        <v>136</v>
      </c>
      <c r="G232" s="157">
        <v>0.109</v>
      </c>
      <c r="H232" s="237">
        <v>0</v>
      </c>
      <c r="I232" s="157">
        <f>ROUND(G232*H232,3)</f>
        <v>0</v>
      </c>
      <c r="J232" s="158">
        <v>0</v>
      </c>
      <c r="K232" s="157">
        <f>G232*J232</f>
        <v>0</v>
      </c>
      <c r="L232" s="158">
        <v>0</v>
      </c>
      <c r="M232" s="157">
        <f>G232*L232</f>
        <v>0</v>
      </c>
      <c r="N232" s="224">
        <v>20</v>
      </c>
      <c r="O232" s="138">
        <v>16</v>
      </c>
      <c r="P232" s="14" t="s">
        <v>110</v>
      </c>
    </row>
    <row r="233" spans="1:16" s="117" customFormat="1" ht="12.75" customHeight="1" x14ac:dyDescent="0.25">
      <c r="A233" s="117" t="s">
        <v>355</v>
      </c>
      <c r="B233" s="153" t="s">
        <v>61</v>
      </c>
      <c r="C233" s="147"/>
      <c r="D233" s="154" t="s">
        <v>284</v>
      </c>
      <c r="E233" s="154" t="s">
        <v>285</v>
      </c>
      <c r="F233" s="147"/>
      <c r="G233" s="147"/>
      <c r="H233" s="226" t="s">
        <v>355</v>
      </c>
      <c r="I233" s="155">
        <f>SUM(I234:I242)</f>
        <v>0</v>
      </c>
      <c r="J233" s="147"/>
      <c r="K233" s="155">
        <f>SUM(K234:K241)</f>
        <v>9.7601402200000003</v>
      </c>
      <c r="L233" s="147"/>
      <c r="M233" s="155">
        <f>SUM(M234:M242)</f>
        <v>0</v>
      </c>
      <c r="N233" s="226"/>
      <c r="P233" s="122" t="s">
        <v>104</v>
      </c>
    </row>
    <row r="234" spans="1:16" s="14" customFormat="1" ht="13.5" customHeight="1" x14ac:dyDescent="0.25">
      <c r="A234" s="137">
        <v>114</v>
      </c>
      <c r="B234" s="146" t="s">
        <v>106</v>
      </c>
      <c r="C234" s="146" t="s">
        <v>284</v>
      </c>
      <c r="D234" s="193" t="s">
        <v>343</v>
      </c>
      <c r="E234" s="156" t="s">
        <v>466</v>
      </c>
      <c r="F234" s="146" t="s">
        <v>138</v>
      </c>
      <c r="G234" s="157">
        <v>217.54</v>
      </c>
      <c r="H234" s="237">
        <v>0</v>
      </c>
      <c r="I234" s="157">
        <f t="shared" ref="I234:I242" si="3">ROUND(G234*H234,3)</f>
        <v>0</v>
      </c>
      <c r="J234" s="158">
        <v>4.0239999999999998E-2</v>
      </c>
      <c r="K234" s="157">
        <f t="shared" ref="K234:K242" si="4">G234*J234</f>
        <v>8.7538095999999985</v>
      </c>
      <c r="L234" s="158">
        <v>0</v>
      </c>
      <c r="M234" s="157">
        <f t="shared" ref="M234:M242" si="5">G234*L234</f>
        <v>0</v>
      </c>
      <c r="N234" s="224">
        <v>20</v>
      </c>
      <c r="O234" s="138">
        <v>16</v>
      </c>
      <c r="P234" s="14" t="s">
        <v>110</v>
      </c>
    </row>
    <row r="235" spans="1:16" s="14" customFormat="1" ht="13.5" customHeight="1" x14ac:dyDescent="0.25">
      <c r="A235" s="137">
        <v>115</v>
      </c>
      <c r="B235" s="146" t="s">
        <v>106</v>
      </c>
      <c r="C235" s="146" t="s">
        <v>284</v>
      </c>
      <c r="D235" s="193" t="s">
        <v>344</v>
      </c>
      <c r="E235" s="156" t="s">
        <v>469</v>
      </c>
      <c r="F235" s="146" t="s">
        <v>197</v>
      </c>
      <c r="G235" s="157">
        <v>2.67</v>
      </c>
      <c r="H235" s="237">
        <v>0</v>
      </c>
      <c r="I235" s="157">
        <f t="shared" si="3"/>
        <v>0</v>
      </c>
      <c r="J235" s="158">
        <v>1.328E-2</v>
      </c>
      <c r="K235" s="157">
        <f t="shared" si="4"/>
        <v>3.5457599999999999E-2</v>
      </c>
      <c r="L235" s="158">
        <v>0</v>
      </c>
      <c r="M235" s="157">
        <f t="shared" si="5"/>
        <v>0</v>
      </c>
      <c r="N235" s="224">
        <v>20</v>
      </c>
      <c r="O235" s="138">
        <v>16</v>
      </c>
      <c r="P235" s="14" t="s">
        <v>110</v>
      </c>
    </row>
    <row r="236" spans="1:16" s="14" customFormat="1" ht="13.5" customHeight="1" x14ac:dyDescent="0.25">
      <c r="A236" s="137">
        <v>116</v>
      </c>
      <c r="B236" s="146" t="s">
        <v>106</v>
      </c>
      <c r="C236" s="146" t="s">
        <v>284</v>
      </c>
      <c r="D236" s="193" t="s">
        <v>345</v>
      </c>
      <c r="E236" s="156" t="s">
        <v>470</v>
      </c>
      <c r="F236" s="146" t="s">
        <v>197</v>
      </c>
      <c r="G236" s="157">
        <v>45.392000000000003</v>
      </c>
      <c r="H236" s="237">
        <v>0</v>
      </c>
      <c r="I236" s="157">
        <f t="shared" si="3"/>
        <v>0</v>
      </c>
      <c r="J236" s="158">
        <v>1.374E-2</v>
      </c>
      <c r="K236" s="157">
        <f t="shared" si="4"/>
        <v>0.62368608000000003</v>
      </c>
      <c r="L236" s="158">
        <v>0</v>
      </c>
      <c r="M236" s="157">
        <f t="shared" si="5"/>
        <v>0</v>
      </c>
      <c r="N236" s="224">
        <v>20</v>
      </c>
      <c r="O236" s="138">
        <v>16</v>
      </c>
      <c r="P236" s="14" t="s">
        <v>110</v>
      </c>
    </row>
    <row r="237" spans="1:16" s="14" customFormat="1" ht="13.5" customHeight="1" x14ac:dyDescent="0.25">
      <c r="A237" s="137">
        <v>117</v>
      </c>
      <c r="B237" s="146" t="s">
        <v>106</v>
      </c>
      <c r="C237" s="146" t="s">
        <v>284</v>
      </c>
      <c r="D237" s="193" t="s">
        <v>346</v>
      </c>
      <c r="E237" s="168" t="s">
        <v>467</v>
      </c>
      <c r="F237" s="146" t="s">
        <v>197</v>
      </c>
      <c r="G237" s="157">
        <v>113.14400000000001</v>
      </c>
      <c r="H237" s="237">
        <v>0</v>
      </c>
      <c r="I237" s="157">
        <f t="shared" si="3"/>
        <v>0</v>
      </c>
      <c r="J237" s="158">
        <v>1.3999999999999999E-4</v>
      </c>
      <c r="K237" s="157">
        <f t="shared" si="4"/>
        <v>1.5840159999999999E-2</v>
      </c>
      <c r="L237" s="158">
        <v>0</v>
      </c>
      <c r="M237" s="157">
        <f t="shared" si="5"/>
        <v>0</v>
      </c>
      <c r="N237" s="224">
        <v>20</v>
      </c>
      <c r="O237" s="138">
        <v>16</v>
      </c>
      <c r="P237" s="14" t="s">
        <v>110</v>
      </c>
    </row>
    <row r="238" spans="1:16" s="14" customFormat="1" ht="13.5" customHeight="1" x14ac:dyDescent="0.25">
      <c r="A238" s="137">
        <v>118</v>
      </c>
      <c r="B238" s="146" t="s">
        <v>106</v>
      </c>
      <c r="C238" s="146" t="s">
        <v>284</v>
      </c>
      <c r="D238" s="193" t="s">
        <v>347</v>
      </c>
      <c r="E238" s="156" t="s">
        <v>468</v>
      </c>
      <c r="F238" s="146" t="s">
        <v>197</v>
      </c>
      <c r="G238" s="157">
        <v>4.702</v>
      </c>
      <c r="H238" s="237">
        <v>0</v>
      </c>
      <c r="I238" s="157">
        <f t="shared" si="3"/>
        <v>0</v>
      </c>
      <c r="J238" s="158">
        <v>2.1800000000000001E-3</v>
      </c>
      <c r="K238" s="157">
        <f t="shared" si="4"/>
        <v>1.025036E-2</v>
      </c>
      <c r="L238" s="158">
        <v>0</v>
      </c>
      <c r="M238" s="157">
        <f t="shared" si="5"/>
        <v>0</v>
      </c>
      <c r="N238" s="224">
        <v>20</v>
      </c>
      <c r="O238" s="138">
        <v>16</v>
      </c>
      <c r="P238" s="14" t="s">
        <v>110</v>
      </c>
    </row>
    <row r="239" spans="1:16" s="14" customFormat="1" ht="13.5" customHeight="1" x14ac:dyDescent="0.25">
      <c r="A239" s="137">
        <v>119</v>
      </c>
      <c r="B239" s="146" t="s">
        <v>106</v>
      </c>
      <c r="C239" s="146" t="s">
        <v>284</v>
      </c>
      <c r="D239" s="193" t="s">
        <v>348</v>
      </c>
      <c r="E239" s="156" t="s">
        <v>471</v>
      </c>
      <c r="F239" s="146" t="s">
        <v>197</v>
      </c>
      <c r="G239" s="157">
        <v>58.94</v>
      </c>
      <c r="H239" s="237">
        <v>0</v>
      </c>
      <c r="I239" s="157">
        <f t="shared" si="3"/>
        <v>0</v>
      </c>
      <c r="J239" s="158">
        <v>4.4200000000000003E-3</v>
      </c>
      <c r="K239" s="157">
        <f t="shared" si="4"/>
        <v>0.26051479999999999</v>
      </c>
      <c r="L239" s="158">
        <v>0</v>
      </c>
      <c r="M239" s="157">
        <f t="shared" si="5"/>
        <v>0</v>
      </c>
      <c r="N239" s="224">
        <v>20</v>
      </c>
      <c r="O239" s="138">
        <v>16</v>
      </c>
      <c r="P239" s="14" t="s">
        <v>110</v>
      </c>
    </row>
    <row r="240" spans="1:16" s="14" customFormat="1" ht="13.5" customHeight="1" x14ac:dyDescent="0.25">
      <c r="A240" s="137">
        <v>120</v>
      </c>
      <c r="B240" s="146" t="s">
        <v>106</v>
      </c>
      <c r="C240" s="146" t="s">
        <v>284</v>
      </c>
      <c r="D240" s="193" t="s">
        <v>286</v>
      </c>
      <c r="E240" s="156" t="s">
        <v>472</v>
      </c>
      <c r="F240" s="146" t="s">
        <v>197</v>
      </c>
      <c r="G240" s="157">
        <v>1.44</v>
      </c>
      <c r="H240" s="237">
        <v>0</v>
      </c>
      <c r="I240" s="157">
        <f t="shared" si="3"/>
        <v>0</v>
      </c>
      <c r="J240" s="158">
        <v>3.8500000000000001E-3</v>
      </c>
      <c r="K240" s="157">
        <f t="shared" si="4"/>
        <v>5.5440000000000003E-3</v>
      </c>
      <c r="L240" s="158">
        <v>0</v>
      </c>
      <c r="M240" s="157">
        <f t="shared" si="5"/>
        <v>0</v>
      </c>
      <c r="N240" s="224">
        <v>20</v>
      </c>
      <c r="O240" s="138">
        <v>16</v>
      </c>
      <c r="P240" s="14" t="s">
        <v>110</v>
      </c>
    </row>
    <row r="241" spans="1:16" s="14" customFormat="1" ht="13.5" customHeight="1" x14ac:dyDescent="0.25">
      <c r="A241" s="137">
        <v>121</v>
      </c>
      <c r="B241" s="146" t="s">
        <v>106</v>
      </c>
      <c r="C241" s="146" t="s">
        <v>284</v>
      </c>
      <c r="D241" s="193" t="s">
        <v>287</v>
      </c>
      <c r="E241" s="156" t="s">
        <v>473</v>
      </c>
      <c r="F241" s="146" t="s">
        <v>138</v>
      </c>
      <c r="G241" s="157">
        <v>250.17099999999999</v>
      </c>
      <c r="H241" s="237">
        <v>0</v>
      </c>
      <c r="I241" s="157">
        <f t="shared" si="3"/>
        <v>0</v>
      </c>
      <c r="J241" s="158">
        <v>2.2000000000000001E-4</v>
      </c>
      <c r="K241" s="157">
        <f t="shared" si="4"/>
        <v>5.5037620000000002E-2</v>
      </c>
      <c r="L241" s="158">
        <v>0</v>
      </c>
      <c r="M241" s="157">
        <f t="shared" si="5"/>
        <v>0</v>
      </c>
      <c r="N241" s="224">
        <v>20</v>
      </c>
      <c r="O241" s="138">
        <v>16</v>
      </c>
      <c r="P241" s="14" t="s">
        <v>110</v>
      </c>
    </row>
    <row r="242" spans="1:16" s="14" customFormat="1" ht="13.5" customHeight="1" x14ac:dyDescent="0.25">
      <c r="A242" s="137">
        <v>122</v>
      </c>
      <c r="B242" s="146" t="s">
        <v>106</v>
      </c>
      <c r="C242" s="146" t="s">
        <v>284</v>
      </c>
      <c r="D242" s="193" t="s">
        <v>288</v>
      </c>
      <c r="E242" s="156" t="s">
        <v>289</v>
      </c>
      <c r="F242" s="146" t="s">
        <v>136</v>
      </c>
      <c r="G242" s="157">
        <v>9.76</v>
      </c>
      <c r="H242" s="237">
        <v>0</v>
      </c>
      <c r="I242" s="157">
        <f t="shared" si="3"/>
        <v>0</v>
      </c>
      <c r="J242" s="158">
        <v>0</v>
      </c>
      <c r="K242" s="157">
        <f t="shared" si="4"/>
        <v>0</v>
      </c>
      <c r="L242" s="158">
        <v>0</v>
      </c>
      <c r="M242" s="157">
        <f t="shared" si="5"/>
        <v>0</v>
      </c>
      <c r="N242" s="224">
        <v>20</v>
      </c>
      <c r="O242" s="138">
        <v>16</v>
      </c>
      <c r="P242" s="14" t="s">
        <v>110</v>
      </c>
    </row>
    <row r="243" spans="1:16" s="117" customFormat="1" ht="12.75" customHeight="1" x14ac:dyDescent="0.25">
      <c r="A243" s="117" t="s">
        <v>355</v>
      </c>
      <c r="B243" s="153" t="s">
        <v>61</v>
      </c>
      <c r="C243" s="147"/>
      <c r="D243" s="154" t="s">
        <v>290</v>
      </c>
      <c r="E243" s="154" t="s">
        <v>291</v>
      </c>
      <c r="F243" s="147"/>
      <c r="G243" s="147"/>
      <c r="H243" s="226" t="s">
        <v>355</v>
      </c>
      <c r="I243" s="155">
        <f>SUM(I244:I245)</f>
        <v>0</v>
      </c>
      <c r="J243" s="147"/>
      <c r="K243" s="155">
        <f>SUM(K244:K245)</f>
        <v>0</v>
      </c>
      <c r="L243" s="147"/>
      <c r="M243" s="155">
        <f>SUM(M244:M245)</f>
        <v>0</v>
      </c>
      <c r="N243" s="226"/>
      <c r="P243" s="122" t="s">
        <v>104</v>
      </c>
    </row>
    <row r="244" spans="1:16" s="14" customFormat="1" ht="13.5" customHeight="1" x14ac:dyDescent="0.25">
      <c r="A244" s="137">
        <v>123</v>
      </c>
      <c r="B244" s="146" t="s">
        <v>106</v>
      </c>
      <c r="C244" s="146" t="s">
        <v>290</v>
      </c>
      <c r="D244" s="193" t="s">
        <v>329</v>
      </c>
      <c r="E244" s="156" t="s">
        <v>349</v>
      </c>
      <c r="F244" s="146" t="s">
        <v>161</v>
      </c>
      <c r="G244" s="157">
        <v>1</v>
      </c>
      <c r="H244" s="237">
        <v>0</v>
      </c>
      <c r="I244" s="157">
        <f>ROUND(G244*H244,3)</f>
        <v>0</v>
      </c>
      <c r="J244" s="158">
        <v>0</v>
      </c>
      <c r="K244" s="157">
        <f>G244*J244</f>
        <v>0</v>
      </c>
      <c r="L244" s="158">
        <v>0</v>
      </c>
      <c r="M244" s="157">
        <f>G244*L244</f>
        <v>0</v>
      </c>
      <c r="N244" s="224">
        <v>20</v>
      </c>
      <c r="O244" s="138">
        <v>16</v>
      </c>
      <c r="P244" s="14" t="s">
        <v>110</v>
      </c>
    </row>
    <row r="245" spans="1:16" s="14" customFormat="1" ht="13.5" customHeight="1" x14ac:dyDescent="0.25">
      <c r="A245" s="137">
        <v>124</v>
      </c>
      <c r="B245" s="146" t="s">
        <v>106</v>
      </c>
      <c r="C245" s="146" t="s">
        <v>290</v>
      </c>
      <c r="D245" s="193" t="s">
        <v>329</v>
      </c>
      <c r="E245" s="156" t="s">
        <v>350</v>
      </c>
      <c r="F245" s="146" t="s">
        <v>161</v>
      </c>
      <c r="G245" s="157">
        <v>1</v>
      </c>
      <c r="H245" s="237">
        <v>0</v>
      </c>
      <c r="I245" s="157">
        <f>ROUND(G245*H245,3)</f>
        <v>0</v>
      </c>
      <c r="J245" s="158">
        <v>0</v>
      </c>
      <c r="K245" s="157">
        <f>G245*J245</f>
        <v>0</v>
      </c>
      <c r="L245" s="158">
        <v>0</v>
      </c>
      <c r="M245" s="157">
        <f>G245*L245</f>
        <v>0</v>
      </c>
      <c r="N245" s="224">
        <v>20</v>
      </c>
      <c r="O245" s="138">
        <v>16</v>
      </c>
      <c r="P245" s="14" t="s">
        <v>110</v>
      </c>
    </row>
    <row r="246" spans="1:16" s="117" customFormat="1" ht="12.75" customHeight="1" x14ac:dyDescent="0.25">
      <c r="A246" s="117" t="s">
        <v>355</v>
      </c>
      <c r="B246" s="153" t="s">
        <v>61</v>
      </c>
      <c r="C246" s="147"/>
      <c r="D246" s="154" t="s">
        <v>292</v>
      </c>
      <c r="E246" s="154" t="s">
        <v>293</v>
      </c>
      <c r="F246" s="147"/>
      <c r="G246" s="147"/>
      <c r="H246" s="226" t="s">
        <v>355</v>
      </c>
      <c r="I246" s="155">
        <f>SUM(I247:I253)</f>
        <v>0</v>
      </c>
      <c r="J246" s="147"/>
      <c r="K246" s="155">
        <f>SUM(K247:K252)</f>
        <v>0.35503600000000002</v>
      </c>
      <c r="L246" s="147"/>
      <c r="M246" s="155">
        <f>SUM(M247:M253)</f>
        <v>0</v>
      </c>
      <c r="N246" s="226"/>
      <c r="P246" s="122" t="s">
        <v>104</v>
      </c>
    </row>
    <row r="247" spans="1:16" s="150" customFormat="1" ht="13.5" customHeight="1" x14ac:dyDescent="0.25">
      <c r="A247" s="169">
        <v>125</v>
      </c>
      <c r="B247" s="169" t="s">
        <v>106</v>
      </c>
      <c r="C247" s="169" t="s">
        <v>292</v>
      </c>
      <c r="D247" s="195" t="s">
        <v>371</v>
      </c>
      <c r="E247" s="168" t="s">
        <v>372</v>
      </c>
      <c r="F247" s="169" t="s">
        <v>197</v>
      </c>
      <c r="G247" s="170">
        <v>10.55</v>
      </c>
      <c r="H247" s="253">
        <v>0</v>
      </c>
      <c r="I247" s="170">
        <f>ROUND(G247*H247,3)</f>
        <v>0</v>
      </c>
      <c r="J247" s="171">
        <v>9.3999999999999997E-4</v>
      </c>
      <c r="K247" s="183">
        <f>G247*J247</f>
        <v>9.9170000000000005E-3</v>
      </c>
      <c r="L247" s="184">
        <v>0</v>
      </c>
      <c r="M247" s="183">
        <f>G247*L247</f>
        <v>0</v>
      </c>
      <c r="N247" s="233">
        <v>20</v>
      </c>
      <c r="O247" s="149">
        <v>16</v>
      </c>
      <c r="P247" s="150" t="s">
        <v>110</v>
      </c>
    </row>
    <row r="248" spans="1:16" s="150" customFormat="1" ht="13.5" customHeight="1" x14ac:dyDescent="0.25">
      <c r="A248" s="169">
        <v>126</v>
      </c>
      <c r="B248" s="169" t="s">
        <v>106</v>
      </c>
      <c r="C248" s="169" t="s">
        <v>292</v>
      </c>
      <c r="D248" s="195" t="s">
        <v>294</v>
      </c>
      <c r="E248" s="168" t="s">
        <v>295</v>
      </c>
      <c r="F248" s="169" t="s">
        <v>138</v>
      </c>
      <c r="G248" s="170">
        <v>12.07</v>
      </c>
      <c r="H248" s="253">
        <v>0</v>
      </c>
      <c r="I248" s="170">
        <f>ROUND(G248*H248,3)</f>
        <v>0</v>
      </c>
      <c r="J248" s="171">
        <v>5.3E-3</v>
      </c>
      <c r="K248" s="183">
        <f>G248*J248</f>
        <v>6.3971E-2</v>
      </c>
      <c r="L248" s="184">
        <v>0</v>
      </c>
      <c r="M248" s="183">
        <f>G248*L248</f>
        <v>0</v>
      </c>
      <c r="N248" s="233">
        <v>20</v>
      </c>
      <c r="O248" s="149">
        <v>16</v>
      </c>
      <c r="P248" s="150" t="s">
        <v>110</v>
      </c>
    </row>
    <row r="249" spans="1:16" s="150" customFormat="1" ht="13.5" customHeight="1" x14ac:dyDescent="0.25">
      <c r="A249" s="148">
        <v>127</v>
      </c>
      <c r="B249" s="148" t="s">
        <v>151</v>
      </c>
      <c r="C249" s="148" t="s">
        <v>152</v>
      </c>
      <c r="D249" s="194" t="s">
        <v>296</v>
      </c>
      <c r="E249" s="164" t="s">
        <v>482</v>
      </c>
      <c r="F249" s="148" t="s">
        <v>138</v>
      </c>
      <c r="G249" s="165">
        <v>13.388</v>
      </c>
      <c r="H249" s="251">
        <v>0</v>
      </c>
      <c r="I249" s="165">
        <f>ROUND(G249*H249,3)</f>
        <v>0</v>
      </c>
      <c r="J249" s="166">
        <v>2.1000000000000001E-2</v>
      </c>
      <c r="K249" s="180">
        <f>G249*J249</f>
        <v>0.28114800000000001</v>
      </c>
      <c r="L249" s="181">
        <v>0</v>
      </c>
      <c r="M249" s="180">
        <f>G249*L249</f>
        <v>0</v>
      </c>
      <c r="N249" s="229">
        <v>20</v>
      </c>
      <c r="O249" s="142">
        <v>32</v>
      </c>
      <c r="P249" s="143" t="s">
        <v>110</v>
      </c>
    </row>
    <row r="250" spans="1:16" s="150" customFormat="1" ht="15.75" customHeight="1" x14ac:dyDescent="0.25">
      <c r="A250" s="167" t="s">
        <v>355</v>
      </c>
      <c r="B250" s="167"/>
      <c r="C250" s="167"/>
      <c r="D250" s="159"/>
      <c r="E250" s="249" t="s">
        <v>408</v>
      </c>
      <c r="F250" s="167"/>
      <c r="G250" s="160">
        <v>12.07</v>
      </c>
      <c r="H250" s="231" t="s">
        <v>355</v>
      </c>
      <c r="I250" s="167"/>
      <c r="J250" s="167"/>
      <c r="N250" s="234"/>
      <c r="P250" s="139" t="s">
        <v>110</v>
      </c>
    </row>
    <row r="251" spans="1:16" s="150" customFormat="1" ht="15.75" customHeight="1" x14ac:dyDescent="0.25">
      <c r="A251" s="167" t="s">
        <v>355</v>
      </c>
      <c r="B251" s="167"/>
      <c r="C251" s="167"/>
      <c r="D251" s="159"/>
      <c r="E251" s="249" t="s">
        <v>409</v>
      </c>
      <c r="F251" s="167"/>
      <c r="G251" s="160">
        <v>1.0549999999999999</v>
      </c>
      <c r="H251" s="231" t="s">
        <v>355</v>
      </c>
      <c r="I251" s="167"/>
      <c r="J251" s="167"/>
      <c r="N251" s="234"/>
      <c r="P251" s="139" t="s">
        <v>110</v>
      </c>
    </row>
    <row r="252" spans="1:16" s="150" customFormat="1" ht="15.75" customHeight="1" x14ac:dyDescent="0.25">
      <c r="A252" s="167" t="s">
        <v>355</v>
      </c>
      <c r="B252" s="167"/>
      <c r="C252" s="167"/>
      <c r="D252" s="161"/>
      <c r="E252" s="162" t="s">
        <v>111</v>
      </c>
      <c r="F252" s="167"/>
      <c r="G252" s="250">
        <v>13.125</v>
      </c>
      <c r="H252" s="231" t="s">
        <v>355</v>
      </c>
      <c r="I252" s="167"/>
      <c r="J252" s="167"/>
      <c r="N252" s="234"/>
      <c r="P252" s="140" t="s">
        <v>110</v>
      </c>
    </row>
    <row r="253" spans="1:16" s="14" customFormat="1" ht="13.5" customHeight="1" x14ac:dyDescent="0.25">
      <c r="A253" s="137">
        <v>128</v>
      </c>
      <c r="B253" s="146" t="s">
        <v>106</v>
      </c>
      <c r="C253" s="146" t="s">
        <v>292</v>
      </c>
      <c r="D253" s="193" t="s">
        <v>297</v>
      </c>
      <c r="E253" s="156" t="s">
        <v>298</v>
      </c>
      <c r="F253" s="146" t="s">
        <v>136</v>
      </c>
      <c r="G253" s="157">
        <v>0.35499999999999998</v>
      </c>
      <c r="H253" s="237">
        <v>0</v>
      </c>
      <c r="I253" s="157">
        <f>ROUND(G253*H253,3)</f>
        <v>0</v>
      </c>
      <c r="J253" s="158">
        <v>0</v>
      </c>
      <c r="K253" s="157">
        <f>G253*J253</f>
        <v>0</v>
      </c>
      <c r="L253" s="158">
        <v>0</v>
      </c>
      <c r="M253" s="157">
        <f>G253*L253</f>
        <v>0</v>
      </c>
      <c r="N253" s="224">
        <v>20</v>
      </c>
      <c r="O253" s="138">
        <v>16</v>
      </c>
      <c r="P253" s="14" t="s">
        <v>110</v>
      </c>
    </row>
    <row r="254" spans="1:16" s="117" customFormat="1" ht="12.75" customHeight="1" x14ac:dyDescent="0.25">
      <c r="A254" s="117" t="s">
        <v>355</v>
      </c>
      <c r="B254" s="153" t="s">
        <v>61</v>
      </c>
      <c r="C254" s="147"/>
      <c r="D254" s="154" t="s">
        <v>299</v>
      </c>
      <c r="E254" s="154" t="s">
        <v>300</v>
      </c>
      <c r="F254" s="147"/>
      <c r="G254" s="147"/>
      <c r="H254" s="226" t="s">
        <v>355</v>
      </c>
      <c r="I254" s="155">
        <f>SUM(I255:I261)</f>
        <v>0</v>
      </c>
      <c r="J254" s="147"/>
      <c r="K254" s="155">
        <f>SUM(K255:K260)</f>
        <v>0.94174611999999991</v>
      </c>
      <c r="L254" s="147"/>
      <c r="M254" s="155">
        <f>SUM(M255:M261)</f>
        <v>0</v>
      </c>
      <c r="N254" s="226"/>
      <c r="P254" s="122" t="s">
        <v>104</v>
      </c>
    </row>
    <row r="255" spans="1:16" s="14" customFormat="1" ht="13.5" customHeight="1" x14ac:dyDescent="0.25">
      <c r="A255" s="137">
        <v>129</v>
      </c>
      <c r="B255" s="146" t="s">
        <v>106</v>
      </c>
      <c r="C255" s="146" t="s">
        <v>299</v>
      </c>
      <c r="D255" s="193" t="s">
        <v>301</v>
      </c>
      <c r="E255" s="168" t="s">
        <v>369</v>
      </c>
      <c r="F255" s="146" t="s">
        <v>138</v>
      </c>
      <c r="G255" s="157">
        <v>102.57</v>
      </c>
      <c r="H255" s="237">
        <v>0</v>
      </c>
      <c r="I255" s="157">
        <f t="shared" ref="I255:I261" si="6">ROUND(G255*H255,3)</f>
        <v>0</v>
      </c>
      <c r="J255" s="158">
        <v>0</v>
      </c>
      <c r="K255" s="157">
        <f t="shared" ref="K255:K261" si="7">G255*J255</f>
        <v>0</v>
      </c>
      <c r="L255" s="158">
        <v>0</v>
      </c>
      <c r="M255" s="157">
        <f t="shared" ref="M255:M261" si="8">G255*L255</f>
        <v>0</v>
      </c>
      <c r="N255" s="224">
        <v>20</v>
      </c>
      <c r="O255" s="138">
        <v>16</v>
      </c>
      <c r="P255" s="14" t="s">
        <v>110</v>
      </c>
    </row>
    <row r="256" spans="1:16" s="14" customFormat="1" ht="13.5" customHeight="1" x14ac:dyDescent="0.25">
      <c r="A256" s="141">
        <v>130</v>
      </c>
      <c r="B256" s="148" t="s">
        <v>151</v>
      </c>
      <c r="C256" s="148" t="s">
        <v>152</v>
      </c>
      <c r="D256" s="194" t="s">
        <v>302</v>
      </c>
      <c r="E256" s="164" t="s">
        <v>485</v>
      </c>
      <c r="F256" s="148" t="s">
        <v>138</v>
      </c>
      <c r="G256" s="165">
        <v>104.621</v>
      </c>
      <c r="H256" s="251">
        <v>0</v>
      </c>
      <c r="I256" s="165">
        <f t="shared" si="6"/>
        <v>0</v>
      </c>
      <c r="J256" s="166">
        <v>8.0999999999999996E-3</v>
      </c>
      <c r="K256" s="165">
        <f t="shared" si="7"/>
        <v>0.84743009999999996</v>
      </c>
      <c r="L256" s="166">
        <v>0</v>
      </c>
      <c r="M256" s="165">
        <f t="shared" si="8"/>
        <v>0</v>
      </c>
      <c r="N256" s="227">
        <v>20</v>
      </c>
      <c r="O256" s="142">
        <v>32</v>
      </c>
      <c r="P256" s="143" t="s">
        <v>110</v>
      </c>
    </row>
    <row r="257" spans="1:16" s="14" customFormat="1" ht="13.5" customHeight="1" x14ac:dyDescent="0.25">
      <c r="A257" s="137">
        <v>131</v>
      </c>
      <c r="B257" s="146" t="s">
        <v>106</v>
      </c>
      <c r="C257" s="146" t="s">
        <v>299</v>
      </c>
      <c r="D257" s="193" t="s">
        <v>303</v>
      </c>
      <c r="E257" s="156" t="s">
        <v>304</v>
      </c>
      <c r="F257" s="146" t="s">
        <v>197</v>
      </c>
      <c r="G257" s="157">
        <v>99.185000000000002</v>
      </c>
      <c r="H257" s="237">
        <v>0</v>
      </c>
      <c r="I257" s="157">
        <f t="shared" si="6"/>
        <v>0</v>
      </c>
      <c r="J257" s="158">
        <v>1.8000000000000001E-4</v>
      </c>
      <c r="K257" s="157">
        <f t="shared" si="7"/>
        <v>1.7853300000000003E-2</v>
      </c>
      <c r="L257" s="158">
        <v>0</v>
      </c>
      <c r="M257" s="157">
        <f t="shared" si="8"/>
        <v>0</v>
      </c>
      <c r="N257" s="224">
        <v>20</v>
      </c>
      <c r="O257" s="138">
        <v>16</v>
      </c>
      <c r="P257" s="14" t="s">
        <v>110</v>
      </c>
    </row>
    <row r="258" spans="1:16" s="14" customFormat="1" ht="13.5" customHeight="1" x14ac:dyDescent="0.25">
      <c r="A258" s="141">
        <v>132</v>
      </c>
      <c r="B258" s="148" t="s">
        <v>151</v>
      </c>
      <c r="C258" s="148" t="s">
        <v>152</v>
      </c>
      <c r="D258" s="194" t="s">
        <v>305</v>
      </c>
      <c r="E258" s="164" t="s">
        <v>306</v>
      </c>
      <c r="F258" s="148" t="s">
        <v>197</v>
      </c>
      <c r="G258" s="165">
        <v>100.17700000000001</v>
      </c>
      <c r="H258" s="251">
        <v>0</v>
      </c>
      <c r="I258" s="165">
        <f t="shared" si="6"/>
        <v>0</v>
      </c>
      <c r="J258" s="166">
        <v>6.9999999999999999E-4</v>
      </c>
      <c r="K258" s="165">
        <f t="shared" si="7"/>
        <v>7.0123900000000003E-2</v>
      </c>
      <c r="L258" s="166">
        <v>0</v>
      </c>
      <c r="M258" s="165">
        <f t="shared" si="8"/>
        <v>0</v>
      </c>
      <c r="N258" s="227">
        <v>20</v>
      </c>
      <c r="O258" s="142">
        <v>32</v>
      </c>
      <c r="P258" s="143" t="s">
        <v>110</v>
      </c>
    </row>
    <row r="259" spans="1:16" s="14" customFormat="1" ht="15" customHeight="1" x14ac:dyDescent="0.25">
      <c r="A259" s="137">
        <v>133</v>
      </c>
      <c r="B259" s="146" t="s">
        <v>106</v>
      </c>
      <c r="C259" s="146" t="s">
        <v>299</v>
      </c>
      <c r="D259" s="193" t="s">
        <v>307</v>
      </c>
      <c r="E259" s="168" t="s">
        <v>484</v>
      </c>
      <c r="F259" s="146" t="s">
        <v>138</v>
      </c>
      <c r="G259" s="157">
        <v>102.57</v>
      </c>
      <c r="H259" s="237">
        <v>0</v>
      </c>
      <c r="I259" s="157">
        <f t="shared" si="6"/>
        <v>0</v>
      </c>
      <c r="J259" s="158">
        <v>0</v>
      </c>
      <c r="K259" s="157">
        <f t="shared" si="7"/>
        <v>0</v>
      </c>
      <c r="L259" s="158">
        <v>0</v>
      </c>
      <c r="M259" s="157">
        <f t="shared" si="8"/>
        <v>0</v>
      </c>
      <c r="N259" s="224">
        <v>20</v>
      </c>
      <c r="O259" s="138">
        <v>16</v>
      </c>
      <c r="P259" s="14" t="s">
        <v>110</v>
      </c>
    </row>
    <row r="260" spans="1:16" s="14" customFormat="1" ht="13.5" customHeight="1" x14ac:dyDescent="0.25">
      <c r="A260" s="141">
        <v>134</v>
      </c>
      <c r="B260" s="148" t="s">
        <v>151</v>
      </c>
      <c r="C260" s="148" t="s">
        <v>152</v>
      </c>
      <c r="D260" s="194" t="s">
        <v>308</v>
      </c>
      <c r="E260" s="164" t="s">
        <v>483</v>
      </c>
      <c r="F260" s="148" t="s">
        <v>138</v>
      </c>
      <c r="G260" s="165">
        <v>105.64700000000001</v>
      </c>
      <c r="H260" s="251">
        <v>0</v>
      </c>
      <c r="I260" s="165">
        <f t="shared" si="6"/>
        <v>0</v>
      </c>
      <c r="J260" s="166">
        <v>6.0000000000000002E-5</v>
      </c>
      <c r="K260" s="165">
        <f t="shared" si="7"/>
        <v>6.3388200000000002E-3</v>
      </c>
      <c r="L260" s="166">
        <v>0</v>
      </c>
      <c r="M260" s="165">
        <f t="shared" si="8"/>
        <v>0</v>
      </c>
      <c r="N260" s="227">
        <v>20</v>
      </c>
      <c r="O260" s="142">
        <v>32</v>
      </c>
      <c r="P260" s="143" t="s">
        <v>110</v>
      </c>
    </row>
    <row r="261" spans="1:16" s="14" customFormat="1" ht="13.5" customHeight="1" x14ac:dyDescent="0.25">
      <c r="A261" s="137">
        <v>135</v>
      </c>
      <c r="B261" s="146" t="s">
        <v>106</v>
      </c>
      <c r="C261" s="146" t="s">
        <v>299</v>
      </c>
      <c r="D261" s="193" t="s">
        <v>309</v>
      </c>
      <c r="E261" s="156" t="s">
        <v>310</v>
      </c>
      <c r="F261" s="146" t="s">
        <v>136</v>
      </c>
      <c r="G261" s="157">
        <v>0.94199999999999995</v>
      </c>
      <c r="H261" s="237">
        <v>0</v>
      </c>
      <c r="I261" s="157">
        <f t="shared" si="6"/>
        <v>0</v>
      </c>
      <c r="J261" s="158">
        <v>0</v>
      </c>
      <c r="K261" s="157">
        <f t="shared" si="7"/>
        <v>0</v>
      </c>
      <c r="L261" s="158">
        <v>0</v>
      </c>
      <c r="M261" s="157">
        <f t="shared" si="8"/>
        <v>0</v>
      </c>
      <c r="N261" s="224">
        <v>20</v>
      </c>
      <c r="O261" s="138">
        <v>16</v>
      </c>
      <c r="P261" s="14" t="s">
        <v>110</v>
      </c>
    </row>
    <row r="262" spans="1:16" s="117" customFormat="1" ht="12.75" customHeight="1" x14ac:dyDescent="0.25">
      <c r="A262" s="117" t="s">
        <v>355</v>
      </c>
      <c r="B262" s="153" t="s">
        <v>61</v>
      </c>
      <c r="C262" s="147"/>
      <c r="D262" s="154" t="s">
        <v>311</v>
      </c>
      <c r="E262" s="154" t="s">
        <v>312</v>
      </c>
      <c r="F262" s="147"/>
      <c r="G262" s="147"/>
      <c r="H262" s="226" t="s">
        <v>355</v>
      </c>
      <c r="I262" s="155">
        <f>SUM(I263:I268)</f>
        <v>0</v>
      </c>
      <c r="J262" s="147"/>
      <c r="K262" s="155">
        <f>SUM(K263:K267)</f>
        <v>2.0154173399999999</v>
      </c>
      <c r="L262" s="147"/>
      <c r="M262" s="155">
        <f>SUM(M263:M268)</f>
        <v>0</v>
      </c>
      <c r="N262" s="226"/>
      <c r="P262" s="122" t="s">
        <v>104</v>
      </c>
    </row>
    <row r="263" spans="1:16" s="14" customFormat="1" ht="24" customHeight="1" x14ac:dyDescent="0.25">
      <c r="A263" s="137">
        <v>136</v>
      </c>
      <c r="B263" s="146" t="s">
        <v>106</v>
      </c>
      <c r="C263" s="146" t="s">
        <v>292</v>
      </c>
      <c r="D263" s="193" t="s">
        <v>313</v>
      </c>
      <c r="E263" s="244" t="s">
        <v>492</v>
      </c>
      <c r="F263" s="146" t="s">
        <v>138</v>
      </c>
      <c r="G263" s="157">
        <v>33.499000000000002</v>
      </c>
      <c r="H263" s="237">
        <v>0</v>
      </c>
      <c r="I263" s="157">
        <f>ROUND(G263*H263,3)</f>
        <v>0</v>
      </c>
      <c r="J263" s="158">
        <v>5.3E-3</v>
      </c>
      <c r="K263" s="157">
        <f>G263*J263</f>
        <v>0.1775447</v>
      </c>
      <c r="L263" s="158">
        <v>0</v>
      </c>
      <c r="M263" s="157">
        <f>G263*L263</f>
        <v>0</v>
      </c>
      <c r="N263" s="224">
        <v>20</v>
      </c>
      <c r="O263" s="138">
        <v>16</v>
      </c>
      <c r="P263" s="14" t="s">
        <v>110</v>
      </c>
    </row>
    <row r="264" spans="1:16" s="14" customFormat="1" ht="13.5" customHeight="1" x14ac:dyDescent="0.25">
      <c r="A264" s="141">
        <v>137</v>
      </c>
      <c r="B264" s="148" t="s">
        <v>151</v>
      </c>
      <c r="C264" s="148" t="s">
        <v>152</v>
      </c>
      <c r="D264" s="194" t="s">
        <v>314</v>
      </c>
      <c r="E264" s="164" t="s">
        <v>315</v>
      </c>
      <c r="F264" s="148" t="s">
        <v>138</v>
      </c>
      <c r="G264" s="165">
        <v>34.168999999999997</v>
      </c>
      <c r="H264" s="251">
        <v>0</v>
      </c>
      <c r="I264" s="165">
        <f>ROUND(G264*H264,3)</f>
        <v>0</v>
      </c>
      <c r="J264" s="166">
        <v>2.0500000000000001E-2</v>
      </c>
      <c r="K264" s="165">
        <f>G264*J264</f>
        <v>0.70046449999999993</v>
      </c>
      <c r="L264" s="166">
        <v>0</v>
      </c>
      <c r="M264" s="165">
        <f>G264*L264</f>
        <v>0</v>
      </c>
      <c r="N264" s="227">
        <v>20</v>
      </c>
      <c r="O264" s="142">
        <v>32</v>
      </c>
      <c r="P264" s="143" t="s">
        <v>110</v>
      </c>
    </row>
    <row r="265" spans="1:16" s="14" customFormat="1" ht="13.5" customHeight="1" x14ac:dyDescent="0.25">
      <c r="A265" s="141">
        <v>138</v>
      </c>
      <c r="B265" s="146" t="s">
        <v>106</v>
      </c>
      <c r="C265" s="146" t="s">
        <v>292</v>
      </c>
      <c r="D265" s="193" t="s">
        <v>351</v>
      </c>
      <c r="E265" s="156" t="s">
        <v>352</v>
      </c>
      <c r="F265" s="146" t="s">
        <v>138</v>
      </c>
      <c r="G265" s="157">
        <v>52.271000000000001</v>
      </c>
      <c r="H265" s="237">
        <v>0</v>
      </c>
      <c r="I265" s="157">
        <f>ROUND(G265*H265,3)</f>
        <v>0</v>
      </c>
      <c r="J265" s="158">
        <v>3.4000000000000002E-4</v>
      </c>
      <c r="K265" s="157">
        <f>G265*J265</f>
        <v>1.7772140000000002E-2</v>
      </c>
      <c r="L265" s="158">
        <v>0</v>
      </c>
      <c r="M265" s="157">
        <f>G265*L265</f>
        <v>0</v>
      </c>
      <c r="N265" s="224">
        <v>20</v>
      </c>
      <c r="O265" s="138">
        <v>16</v>
      </c>
      <c r="P265" s="14" t="s">
        <v>110</v>
      </c>
    </row>
    <row r="266" spans="1:16" s="150" customFormat="1" ht="15.75" customHeight="1" x14ac:dyDescent="0.25">
      <c r="A266" s="150" t="s">
        <v>355</v>
      </c>
      <c r="B266" s="167"/>
      <c r="C266" s="167"/>
      <c r="D266" s="159"/>
      <c r="E266" s="249" t="s">
        <v>391</v>
      </c>
      <c r="F266" s="167"/>
      <c r="G266" s="160"/>
      <c r="H266" s="231" t="s">
        <v>355</v>
      </c>
      <c r="I266" s="167"/>
      <c r="J266" s="167"/>
      <c r="K266" s="167"/>
      <c r="L266" s="167"/>
      <c r="M266" s="167"/>
      <c r="N266" s="231"/>
      <c r="P266" s="139" t="s">
        <v>110</v>
      </c>
    </row>
    <row r="267" spans="1:16" s="14" customFormat="1" ht="13.5" customHeight="1" x14ac:dyDescent="0.25">
      <c r="A267" s="141">
        <v>139</v>
      </c>
      <c r="B267" s="148" t="s">
        <v>151</v>
      </c>
      <c r="C267" s="148" t="s">
        <v>152</v>
      </c>
      <c r="D267" s="194" t="s">
        <v>353</v>
      </c>
      <c r="E267" s="164" t="s">
        <v>354</v>
      </c>
      <c r="F267" s="148" t="s">
        <v>138</v>
      </c>
      <c r="G267" s="165">
        <v>53.316000000000003</v>
      </c>
      <c r="H267" s="251">
        <v>0</v>
      </c>
      <c r="I267" s="165">
        <f>ROUND(G267*H267,3)</f>
        <v>0</v>
      </c>
      <c r="J267" s="166">
        <v>2.1000000000000001E-2</v>
      </c>
      <c r="K267" s="165">
        <f>G267*J267</f>
        <v>1.1196360000000001</v>
      </c>
      <c r="L267" s="166">
        <v>0</v>
      </c>
      <c r="M267" s="165">
        <f>G267*L267</f>
        <v>0</v>
      </c>
      <c r="N267" s="227">
        <v>20</v>
      </c>
      <c r="O267" s="142">
        <v>32</v>
      </c>
      <c r="P267" s="143" t="s">
        <v>110</v>
      </c>
    </row>
    <row r="268" spans="1:16" s="150" customFormat="1" ht="13.5" customHeight="1" x14ac:dyDescent="0.25">
      <c r="A268" s="182">
        <v>140</v>
      </c>
      <c r="B268" s="169" t="s">
        <v>106</v>
      </c>
      <c r="C268" s="169" t="s">
        <v>299</v>
      </c>
      <c r="D268" s="195" t="s">
        <v>366</v>
      </c>
      <c r="E268" s="168" t="s">
        <v>367</v>
      </c>
      <c r="F268" s="169" t="s">
        <v>136</v>
      </c>
      <c r="G268" s="170">
        <v>2.0150000000000001</v>
      </c>
      <c r="H268" s="253">
        <v>0</v>
      </c>
      <c r="I268" s="170">
        <f>ROUND(G268*H268,3)</f>
        <v>0</v>
      </c>
      <c r="J268" s="171">
        <v>0</v>
      </c>
      <c r="K268" s="170">
        <f>G268*J268</f>
        <v>0</v>
      </c>
      <c r="L268" s="171">
        <v>0</v>
      </c>
      <c r="M268" s="170">
        <f>G268*L268</f>
        <v>0</v>
      </c>
      <c r="N268" s="230">
        <v>20</v>
      </c>
      <c r="O268" s="149">
        <v>16</v>
      </c>
      <c r="P268" s="150" t="s">
        <v>110</v>
      </c>
    </row>
    <row r="269" spans="1:16" s="117" customFormat="1" ht="12.75" customHeight="1" x14ac:dyDescent="0.25">
      <c r="A269" s="117" t="s">
        <v>355</v>
      </c>
      <c r="B269" s="153" t="s">
        <v>61</v>
      </c>
      <c r="C269" s="147"/>
      <c r="D269" s="154" t="s">
        <v>316</v>
      </c>
      <c r="E269" s="154" t="s">
        <v>317</v>
      </c>
      <c r="F269" s="147"/>
      <c r="G269" s="147"/>
      <c r="H269" s="226" t="s">
        <v>355</v>
      </c>
      <c r="I269" s="155">
        <f>SUM(I270:I273)</f>
        <v>0</v>
      </c>
      <c r="J269" s="147"/>
      <c r="K269" s="155">
        <f>SUM(K270:K273)</f>
        <v>7.9184160000000003E-2</v>
      </c>
      <c r="L269" s="147"/>
      <c r="M269" s="155">
        <f>SUM(M270:M273)</f>
        <v>0</v>
      </c>
      <c r="N269" s="226"/>
      <c r="P269" s="122" t="s">
        <v>104</v>
      </c>
    </row>
    <row r="270" spans="1:16" s="14" customFormat="1" ht="24" customHeight="1" x14ac:dyDescent="0.25">
      <c r="A270" s="137">
        <v>141</v>
      </c>
      <c r="B270" s="146" t="s">
        <v>106</v>
      </c>
      <c r="C270" s="146" t="s">
        <v>316</v>
      </c>
      <c r="D270" s="193" t="s">
        <v>318</v>
      </c>
      <c r="E270" s="156" t="s">
        <v>319</v>
      </c>
      <c r="F270" s="146" t="s">
        <v>138</v>
      </c>
      <c r="G270" s="157">
        <v>439.91199999999998</v>
      </c>
      <c r="H270" s="237">
        <v>0</v>
      </c>
      <c r="I270" s="157">
        <f>ROUND(G270*H270,3)</f>
        <v>0</v>
      </c>
      <c r="J270" s="158">
        <v>1.8000000000000001E-4</v>
      </c>
      <c r="K270" s="157">
        <f>G270*J270</f>
        <v>7.9184160000000003E-2</v>
      </c>
      <c r="L270" s="158">
        <v>0</v>
      </c>
      <c r="M270" s="157">
        <f>G270*L270</f>
        <v>0</v>
      </c>
      <c r="N270" s="224">
        <v>20</v>
      </c>
      <c r="O270" s="138">
        <v>16</v>
      </c>
      <c r="P270" s="14" t="s">
        <v>110</v>
      </c>
    </row>
    <row r="271" spans="1:16" s="14" customFormat="1" ht="15.75" customHeight="1" x14ac:dyDescent="0.25">
      <c r="A271" s="14" t="s">
        <v>355</v>
      </c>
      <c r="B271" s="145"/>
      <c r="C271" s="145"/>
      <c r="D271" s="159"/>
      <c r="E271" s="249" t="s">
        <v>388</v>
      </c>
      <c r="F271" s="145"/>
      <c r="G271" s="160">
        <v>325.27199999999999</v>
      </c>
      <c r="H271" s="225" t="s">
        <v>355</v>
      </c>
      <c r="I271" s="145"/>
      <c r="J271" s="145"/>
      <c r="K271" s="145"/>
      <c r="L271" s="145"/>
      <c r="M271" s="145"/>
      <c r="N271" s="225"/>
      <c r="P271" s="139" t="s">
        <v>110</v>
      </c>
    </row>
    <row r="272" spans="1:16" s="14" customFormat="1" ht="15.75" customHeight="1" x14ac:dyDescent="0.25">
      <c r="A272" s="14" t="s">
        <v>355</v>
      </c>
      <c r="B272" s="145"/>
      <c r="C272" s="145"/>
      <c r="D272" s="159"/>
      <c r="E272" s="249" t="s">
        <v>410</v>
      </c>
      <c r="F272" s="145"/>
      <c r="G272" s="160">
        <v>114.64</v>
      </c>
      <c r="H272" s="225" t="s">
        <v>355</v>
      </c>
      <c r="I272" s="145"/>
      <c r="J272" s="145"/>
      <c r="K272" s="145"/>
      <c r="L272" s="145"/>
      <c r="M272" s="145"/>
      <c r="N272" s="225"/>
      <c r="P272" s="139" t="s">
        <v>110</v>
      </c>
    </row>
    <row r="273" spans="1:16" s="14" customFormat="1" ht="15.75" customHeight="1" x14ac:dyDescent="0.25">
      <c r="A273" s="14" t="s">
        <v>355</v>
      </c>
      <c r="B273" s="145"/>
      <c r="C273" s="145"/>
      <c r="D273" s="161"/>
      <c r="E273" s="162" t="s">
        <v>111</v>
      </c>
      <c r="F273" s="145"/>
      <c r="G273" s="250">
        <v>439.91199999999998</v>
      </c>
      <c r="H273" s="225" t="s">
        <v>355</v>
      </c>
      <c r="I273" s="145"/>
      <c r="J273" s="145"/>
      <c r="K273" s="145"/>
      <c r="L273" s="145"/>
      <c r="M273" s="145"/>
      <c r="N273" s="225"/>
      <c r="P273" s="140" t="s">
        <v>110</v>
      </c>
    </row>
    <row r="274" spans="1:16" s="117" customFormat="1" ht="12.75" customHeight="1" x14ac:dyDescent="0.25">
      <c r="A274" s="117" t="s">
        <v>355</v>
      </c>
      <c r="B274" s="175" t="s">
        <v>61</v>
      </c>
      <c r="C274" s="147"/>
      <c r="D274" s="176" t="s">
        <v>320</v>
      </c>
      <c r="E274" s="176" t="s">
        <v>39</v>
      </c>
      <c r="F274" s="147"/>
      <c r="G274" s="147"/>
      <c r="H274" s="226" t="s">
        <v>355</v>
      </c>
      <c r="I274" s="177">
        <f>I275</f>
        <v>0</v>
      </c>
      <c r="J274" s="147"/>
      <c r="K274" s="177">
        <f>K275</f>
        <v>0</v>
      </c>
      <c r="L274" s="147"/>
      <c r="M274" s="177">
        <f>M275</f>
        <v>0</v>
      </c>
      <c r="N274" s="226"/>
      <c r="P274" s="119" t="s">
        <v>103</v>
      </c>
    </row>
    <row r="275" spans="1:16" s="117" customFormat="1" ht="12.75" customHeight="1" x14ac:dyDescent="0.25">
      <c r="A275" s="117" t="s">
        <v>355</v>
      </c>
      <c r="B275" s="153" t="s">
        <v>61</v>
      </c>
      <c r="C275" s="147"/>
      <c r="D275" s="154" t="s">
        <v>321</v>
      </c>
      <c r="E275" s="154" t="s">
        <v>43</v>
      </c>
      <c r="F275" s="147"/>
      <c r="G275" s="147"/>
      <c r="H275" s="226" t="s">
        <v>355</v>
      </c>
      <c r="I275" s="155">
        <f>SUM(I276:I277)</f>
        <v>0</v>
      </c>
      <c r="J275" s="147"/>
      <c r="K275" s="155">
        <f>SUM(K276:K277)</f>
        <v>0</v>
      </c>
      <c r="L275" s="147"/>
      <c r="M275" s="155">
        <f>SUM(M276:M277)</f>
        <v>0</v>
      </c>
      <c r="N275" s="226"/>
      <c r="P275" s="122" t="s">
        <v>104</v>
      </c>
    </row>
    <row r="276" spans="1:16" s="14" customFormat="1" ht="13.5" customHeight="1" x14ac:dyDescent="0.25">
      <c r="A276" s="137">
        <v>142</v>
      </c>
      <c r="B276" s="146" t="s">
        <v>106</v>
      </c>
      <c r="C276" s="146" t="s">
        <v>322</v>
      </c>
      <c r="D276" s="193" t="s">
        <v>323</v>
      </c>
      <c r="E276" s="156" t="s">
        <v>324</v>
      </c>
      <c r="F276" s="146" t="s">
        <v>161</v>
      </c>
      <c r="G276" s="157">
        <v>1</v>
      </c>
      <c r="H276" s="237">
        <v>0</v>
      </c>
      <c r="I276" s="157">
        <f>ROUND(G276*H276,3)</f>
        <v>0</v>
      </c>
      <c r="J276" s="158">
        <v>0</v>
      </c>
      <c r="K276" s="157">
        <f>G276*J276</f>
        <v>0</v>
      </c>
      <c r="L276" s="158">
        <v>0</v>
      </c>
      <c r="M276" s="157">
        <f>G276*L276</f>
        <v>0</v>
      </c>
      <c r="N276" s="224">
        <v>20</v>
      </c>
      <c r="O276" s="138">
        <v>1024</v>
      </c>
      <c r="P276" s="14" t="s">
        <v>110</v>
      </c>
    </row>
    <row r="277" spans="1:16" s="14" customFormat="1" ht="13.5" customHeight="1" x14ac:dyDescent="0.25">
      <c r="A277" s="137">
        <v>143</v>
      </c>
      <c r="B277" s="146" t="s">
        <v>106</v>
      </c>
      <c r="C277" s="146" t="s">
        <v>322</v>
      </c>
      <c r="D277" s="193" t="s">
        <v>325</v>
      </c>
      <c r="E277" s="168" t="s">
        <v>365</v>
      </c>
      <c r="F277" s="146" t="s">
        <v>161</v>
      </c>
      <c r="G277" s="157">
        <v>1</v>
      </c>
      <c r="H277" s="237">
        <v>0</v>
      </c>
      <c r="I277" s="157">
        <f>ROUND(G277*H277,3)</f>
        <v>0</v>
      </c>
      <c r="J277" s="158">
        <v>0</v>
      </c>
      <c r="K277" s="157">
        <f>G277*J277</f>
        <v>0</v>
      </c>
      <c r="L277" s="158">
        <v>0</v>
      </c>
      <c r="M277" s="157">
        <f>G277*L277</f>
        <v>0</v>
      </c>
      <c r="N277" s="224">
        <v>20</v>
      </c>
      <c r="O277" s="138">
        <v>1024</v>
      </c>
      <c r="P277" s="14" t="s">
        <v>110</v>
      </c>
    </row>
    <row r="278" spans="1:16" s="124" customFormat="1" ht="12.75" customHeight="1" x14ac:dyDescent="0.25">
      <c r="E278" s="125" t="s">
        <v>86</v>
      </c>
      <c r="H278" s="236"/>
      <c r="I278" s="126">
        <f>I14+I155+I274</f>
        <v>0</v>
      </c>
      <c r="K278" s="126">
        <f>K14+K155+K274</f>
        <v>223.80380747279997</v>
      </c>
      <c r="M278" s="126">
        <f>M14+M155+M274</f>
        <v>0</v>
      </c>
      <c r="N278" s="236"/>
    </row>
  </sheetData>
  <printOptions horizontalCentered="1"/>
  <pageMargins left="0.19685039370078741" right="0.19685039370078741" top="0.39370078740157483" bottom="0.39370078740157483" header="0" footer="0"/>
  <pageSetup paperSize="9" scale="5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15" sqref="I15"/>
    </sheetView>
  </sheetViews>
  <sheetFormatPr defaultColWidth="9" defaultRowHeight="12.75" customHeight="1" x14ac:dyDescent="0.25"/>
  <cols>
    <col min="1" max="16384" width="9" style="1"/>
  </cols>
  <sheetData/>
  <pageMargins left="0.69999998807907104" right="0.69999998807907104" top="0.75" bottom="0.75" header="0" footer="0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257616D4A0664EB5B0E19CE663D26B" ma:contentTypeVersion="12" ma:contentTypeDescription="Umožňuje vytvoriť nový dokument." ma:contentTypeScope="" ma:versionID="e3389511fc4ebb7e51b22e75e7c056a7">
  <xsd:schema xmlns:xsd="http://www.w3.org/2001/XMLSchema" xmlns:xs="http://www.w3.org/2001/XMLSchema" xmlns:p="http://schemas.microsoft.com/office/2006/metadata/properties" xmlns:ns2="1a99d2dc-be7d-46bb-a62e-6bcb1d09f158" xmlns:ns3="f3361b31-583a-491d-9ad2-fc5a2bd63445" targetNamespace="http://schemas.microsoft.com/office/2006/metadata/properties" ma:root="true" ma:fieldsID="3450fd04f9c0c3f83dc94b868788fccc" ns2:_="" ns3:_="">
    <xsd:import namespace="1a99d2dc-be7d-46bb-a62e-6bcb1d09f158"/>
    <xsd:import namespace="f3361b31-583a-491d-9ad2-fc5a2bd634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d2dc-be7d-46bb-a62e-6bcb1d09f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61b31-583a-491d-9ad2-fc5a2bd63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36CE3-8213-4407-9D92-3206D05EFAA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5387F1-3131-4078-81A5-2F33CE1D5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3E4D36-7768-4C05-9863-189FFA76A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Krycí list</vt:lpstr>
      <vt:lpstr>Rekapitulácia</vt:lpstr>
      <vt:lpstr>Rozpocet</vt:lpstr>
      <vt:lpstr>#Figury</vt:lpstr>
      <vt:lpstr>Rozpocet!Názvy_tlače</vt:lpstr>
      <vt:lpstr>Rozpocet!Oblasť_tlače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2014-09-18T12:32:37Z</dcterms:created>
  <dcterms:modified xsi:type="dcterms:W3CDTF">2020-11-27T14:55:47Z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0x01010007257616D4A0664EB5B0E19CE663D26B</vt:lpwstr>
  </property>
</Properties>
</file>