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5200" windowHeight="11925" activeTab="1"/>
  </bookViews>
  <sheets>
    <sheet name="Rekapitulace stavby" sheetId="1" r:id="rId1"/>
    <sheet name="SO 01 - Stavební a udržov..." sheetId="2" r:id="rId2"/>
    <sheet name="SO 02 - Stavební a udržov..." sheetId="3" r:id="rId3"/>
    <sheet name="SO 03 - Stavební a udržov..." sheetId="4" r:id="rId4"/>
  </sheets>
  <definedNames>
    <definedName name="_FilterDatabase" localSheetId="1" hidden="1">'SO 01 - Stavební a udržov...'!$C$132:$K$337</definedName>
    <definedName name="_FilterDatabase" localSheetId="2" hidden="1">'SO 02 - Stavební a udržov...'!$C$129:$K$271</definedName>
    <definedName name="_FilterDatabase" localSheetId="3" hidden="1">'SO 03 - Stavební a udržov...'!$C$128:$K$257</definedName>
    <definedName name="_xlnm.Print_Titles" localSheetId="1">'SO 01 - Stavební a udržov...'!$132:$132</definedName>
    <definedName name="_xlnm.Print_Titles" localSheetId="2">'SO 02 - Stavební a udržov...'!$129:$129</definedName>
    <definedName name="_xlnm.Print_Titles" localSheetId="3">'SO 03 - Stavební a udržov...'!$128:$128</definedName>
    <definedName name="_xlnm.Print_Area" localSheetId="0">'Rekapitulace stavby'!$D$4:$AO$76,'Rekapitulace stavby'!$C$82:$AQ$98</definedName>
    <definedName name="_xlnm.Print_Area" localSheetId="1">'SO 01 - Stavební a udržov...'!$C$4:$J$76,'SO 01 - Stavební a udržov...'!$C$82:$J$114,'SO 01 - Stavební a udržov...'!$C$120:$K$337</definedName>
    <definedName name="_xlnm.Print_Area" localSheetId="2">'SO 02 - Stavební a udržov...'!$C$4:$J$76,'SO 02 - Stavební a udržov...'!$C$82:$J$111,'SO 02 - Stavební a udržov...'!$C$117:$K$271</definedName>
    <definedName name="_xlnm.Print_Area" localSheetId="3">'SO 03 - Stavební a udržov...'!$C$4:$J$76,'SO 03 - Stavební a udržov...'!$C$82:$J$110,'SO 03 - Stavební a udržov...'!$C$116:$K$257</definedName>
    <definedName name="Print_Titles" localSheetId="0">'Rekapitulace stavby'!$92:$92</definedName>
  </definedNames>
  <calcPr calcId="145621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/>
  <c r="BI257" i="4"/>
  <c r="BH257" i="4"/>
  <c r="BG257" i="4"/>
  <c r="BF257" i="4"/>
  <c r="T257" i="4"/>
  <c r="T256" i="4"/>
  <c r="R257" i="4"/>
  <c r="R256" i="4" s="1"/>
  <c r="P257" i="4"/>
  <c r="P256" i="4" s="1"/>
  <c r="BK257" i="4"/>
  <c r="BK256" i="4" s="1"/>
  <c r="J256" i="4" s="1"/>
  <c r="J109" i="4" s="1"/>
  <c r="J257" i="4"/>
  <c r="BE257" i="4" s="1"/>
  <c r="BI255" i="4"/>
  <c r="BH255" i="4"/>
  <c r="BG255" i="4"/>
  <c r="BF255" i="4"/>
  <c r="T255" i="4"/>
  <c r="T254" i="4" s="1"/>
  <c r="T253" i="4" s="1"/>
  <c r="R255" i="4"/>
  <c r="R254" i="4"/>
  <c r="R253" i="4" s="1"/>
  <c r="P255" i="4"/>
  <c r="P254" i="4" s="1"/>
  <c r="P253" i="4" s="1"/>
  <c r="BK255" i="4"/>
  <c r="BK254" i="4" s="1"/>
  <c r="J255" i="4"/>
  <c r="BE255" i="4"/>
  <c r="BI251" i="4"/>
  <c r="BH251" i="4"/>
  <c r="BG251" i="4"/>
  <c r="BF251" i="4"/>
  <c r="T251" i="4"/>
  <c r="T250" i="4" s="1"/>
  <c r="R251" i="4"/>
  <c r="R250" i="4" s="1"/>
  <c r="P251" i="4"/>
  <c r="P250" i="4"/>
  <c r="BK251" i="4"/>
  <c r="BK250" i="4" s="1"/>
  <c r="J250" i="4" s="1"/>
  <c r="J106" i="4" s="1"/>
  <c r="J251" i="4"/>
  <c r="BE251" i="4" s="1"/>
  <c r="BI249" i="4"/>
  <c r="BH249" i="4"/>
  <c r="BG249" i="4"/>
  <c r="BF249" i="4"/>
  <c r="T249" i="4"/>
  <c r="T248" i="4" s="1"/>
  <c r="R249" i="4"/>
  <c r="R248" i="4" s="1"/>
  <c r="P249" i="4"/>
  <c r="P248" i="4" s="1"/>
  <c r="BK249" i="4"/>
  <c r="BK248" i="4" s="1"/>
  <c r="J248" i="4" s="1"/>
  <c r="J105" i="4" s="1"/>
  <c r="J249" i="4"/>
  <c r="BE249" i="4"/>
  <c r="BI247" i="4"/>
  <c r="BH247" i="4"/>
  <c r="BG247" i="4"/>
  <c r="BF247" i="4"/>
  <c r="T247" i="4"/>
  <c r="R247" i="4"/>
  <c r="P247" i="4"/>
  <c r="BK247" i="4"/>
  <c r="J247" i="4"/>
  <c r="BE247" i="4" s="1"/>
  <c r="BI244" i="4"/>
  <c r="BH244" i="4"/>
  <c r="BG244" i="4"/>
  <c r="BF244" i="4"/>
  <c r="T244" i="4"/>
  <c r="R244" i="4"/>
  <c r="P244" i="4"/>
  <c r="BK244" i="4"/>
  <c r="J244" i="4"/>
  <c r="BE244" i="4" s="1"/>
  <c r="BI242" i="4"/>
  <c r="BH242" i="4"/>
  <c r="BG242" i="4"/>
  <c r="BF242" i="4"/>
  <c r="T242" i="4"/>
  <c r="R242" i="4"/>
  <c r="P242" i="4"/>
  <c r="BK242" i="4"/>
  <c r="J242" i="4"/>
  <c r="BE242" i="4" s="1"/>
  <c r="BI240" i="4"/>
  <c r="BH240" i="4"/>
  <c r="BG240" i="4"/>
  <c r="BF240" i="4"/>
  <c r="T240" i="4"/>
  <c r="R240" i="4"/>
  <c r="P240" i="4"/>
  <c r="BK240" i="4"/>
  <c r="J240" i="4"/>
  <c r="BE240" i="4" s="1"/>
  <c r="BI238" i="4"/>
  <c r="BH238" i="4"/>
  <c r="BG238" i="4"/>
  <c r="BF238" i="4"/>
  <c r="T238" i="4"/>
  <c r="R238" i="4"/>
  <c r="P238" i="4"/>
  <c r="BK238" i="4"/>
  <c r="J238" i="4"/>
  <c r="BE238" i="4" s="1"/>
  <c r="BI236" i="4"/>
  <c r="BH236" i="4"/>
  <c r="BG236" i="4"/>
  <c r="BF236" i="4"/>
  <c r="T236" i="4"/>
  <c r="R236" i="4"/>
  <c r="P236" i="4"/>
  <c r="BK236" i="4"/>
  <c r="J236" i="4"/>
  <c r="BE236" i="4" s="1"/>
  <c r="BI234" i="4"/>
  <c r="BH234" i="4"/>
  <c r="BG234" i="4"/>
  <c r="BF234" i="4"/>
  <c r="T234" i="4"/>
  <c r="R234" i="4"/>
  <c r="P234" i="4"/>
  <c r="BK234" i="4"/>
  <c r="J234" i="4"/>
  <c r="BE234" i="4" s="1"/>
  <c r="BI232" i="4"/>
  <c r="BH232" i="4"/>
  <c r="BG232" i="4"/>
  <c r="BF232" i="4"/>
  <c r="T232" i="4"/>
  <c r="R232" i="4"/>
  <c r="R231" i="4"/>
  <c r="P232" i="4"/>
  <c r="BK232" i="4"/>
  <c r="J232" i="4"/>
  <c r="BE232" i="4" s="1"/>
  <c r="BI230" i="4"/>
  <c r="BH230" i="4"/>
  <c r="BG230" i="4"/>
  <c r="BF230" i="4"/>
  <c r="T230" i="4"/>
  <c r="R230" i="4"/>
  <c r="P230" i="4"/>
  <c r="BK230" i="4"/>
  <c r="J230" i="4"/>
  <c r="BE230" i="4" s="1"/>
  <c r="BI229" i="4"/>
  <c r="BH229" i="4"/>
  <c r="BG229" i="4"/>
  <c r="BF229" i="4"/>
  <c r="T229" i="4"/>
  <c r="R229" i="4"/>
  <c r="P229" i="4"/>
  <c r="BK229" i="4"/>
  <c r="J229" i="4"/>
  <c r="BE229" i="4" s="1"/>
  <c r="BI228" i="4"/>
  <c r="BH228" i="4"/>
  <c r="BG228" i="4"/>
  <c r="BF228" i="4"/>
  <c r="T228" i="4"/>
  <c r="R228" i="4"/>
  <c r="P228" i="4"/>
  <c r="BK228" i="4"/>
  <c r="J228" i="4"/>
  <c r="BE228" i="4" s="1"/>
  <c r="BI226" i="4"/>
  <c r="BH226" i="4"/>
  <c r="BG226" i="4"/>
  <c r="BF226" i="4"/>
  <c r="T226" i="4"/>
  <c r="R226" i="4"/>
  <c r="P226" i="4"/>
  <c r="BK226" i="4"/>
  <c r="J226" i="4"/>
  <c r="BE226" i="4"/>
  <c r="BI224" i="4"/>
  <c r="BH224" i="4"/>
  <c r="BG224" i="4"/>
  <c r="BF224" i="4"/>
  <c r="T224" i="4"/>
  <c r="R224" i="4"/>
  <c r="P224" i="4"/>
  <c r="BK224" i="4"/>
  <c r="J224" i="4"/>
  <c r="BE224" i="4" s="1"/>
  <c r="BI214" i="4"/>
  <c r="BH214" i="4"/>
  <c r="BG214" i="4"/>
  <c r="BF214" i="4"/>
  <c r="T214" i="4"/>
  <c r="T213" i="4" s="1"/>
  <c r="R214" i="4"/>
  <c r="R213" i="4" s="1"/>
  <c r="P214" i="4"/>
  <c r="P213" i="4" s="1"/>
  <c r="BK214" i="4"/>
  <c r="J214" i="4"/>
  <c r="BE214" i="4" s="1"/>
  <c r="BI211" i="4"/>
  <c r="BH211" i="4"/>
  <c r="BG211" i="4"/>
  <c r="BF211" i="4"/>
  <c r="T211" i="4"/>
  <c r="T210" i="4" s="1"/>
  <c r="R211" i="4"/>
  <c r="R210" i="4" s="1"/>
  <c r="P211" i="4"/>
  <c r="P210" i="4"/>
  <c r="BK211" i="4"/>
  <c r="BK210" i="4" s="1"/>
  <c r="J210" i="4" s="1"/>
  <c r="J101" i="4" s="1"/>
  <c r="J211" i="4"/>
  <c r="BE211" i="4" s="1"/>
  <c r="BI208" i="4"/>
  <c r="BH208" i="4"/>
  <c r="BG208" i="4"/>
  <c r="BF208" i="4"/>
  <c r="T208" i="4"/>
  <c r="R208" i="4"/>
  <c r="P208" i="4"/>
  <c r="BK208" i="4"/>
  <c r="J208" i="4"/>
  <c r="BE208" i="4" s="1"/>
  <c r="BI207" i="4"/>
  <c r="BH207" i="4"/>
  <c r="BG207" i="4"/>
  <c r="BF207" i="4"/>
  <c r="T207" i="4"/>
  <c r="R207" i="4"/>
  <c r="P207" i="4"/>
  <c r="BK207" i="4"/>
  <c r="J207" i="4"/>
  <c r="BE207" i="4" s="1"/>
  <c r="BI204" i="4"/>
  <c r="BH204" i="4"/>
  <c r="BG204" i="4"/>
  <c r="BF204" i="4"/>
  <c r="T204" i="4"/>
  <c r="R204" i="4"/>
  <c r="P204" i="4"/>
  <c r="BK204" i="4"/>
  <c r="J204" i="4"/>
  <c r="BE204" i="4" s="1"/>
  <c r="BI203" i="4"/>
  <c r="BH203" i="4"/>
  <c r="BG203" i="4"/>
  <c r="BF203" i="4"/>
  <c r="T203" i="4"/>
  <c r="R203" i="4"/>
  <c r="P203" i="4"/>
  <c r="BK203" i="4"/>
  <c r="J203" i="4"/>
  <c r="BE203" i="4" s="1"/>
  <c r="BI202" i="4"/>
  <c r="BH202" i="4"/>
  <c r="BG202" i="4"/>
  <c r="BF202" i="4"/>
  <c r="T202" i="4"/>
  <c r="R202" i="4"/>
  <c r="R201" i="4" s="1"/>
  <c r="P202" i="4"/>
  <c r="P201" i="4" s="1"/>
  <c r="BK202" i="4"/>
  <c r="J202" i="4"/>
  <c r="BE202" i="4" s="1"/>
  <c r="BI200" i="4"/>
  <c r="BH200" i="4"/>
  <c r="BG200" i="4"/>
  <c r="BF200" i="4"/>
  <c r="T200" i="4"/>
  <c r="R200" i="4"/>
  <c r="P200" i="4"/>
  <c r="BK200" i="4"/>
  <c r="J200" i="4"/>
  <c r="BE200" i="4" s="1"/>
  <c r="BI195" i="4"/>
  <c r="BH195" i="4"/>
  <c r="BG195" i="4"/>
  <c r="BF195" i="4"/>
  <c r="T195" i="4"/>
  <c r="R195" i="4"/>
  <c r="P195" i="4"/>
  <c r="BK195" i="4"/>
  <c r="J195" i="4"/>
  <c r="BE195" i="4" s="1"/>
  <c r="BI191" i="4"/>
  <c r="BH191" i="4"/>
  <c r="BG191" i="4"/>
  <c r="BF191" i="4"/>
  <c r="T191" i="4"/>
  <c r="R191" i="4"/>
  <c r="P191" i="4"/>
  <c r="BK191" i="4"/>
  <c r="J191" i="4"/>
  <c r="BE191" i="4"/>
  <c r="BI187" i="4"/>
  <c r="BH187" i="4"/>
  <c r="BG187" i="4"/>
  <c r="BF187" i="4"/>
  <c r="T187" i="4"/>
  <c r="R187" i="4"/>
  <c r="P187" i="4"/>
  <c r="BK187" i="4"/>
  <c r="J187" i="4"/>
  <c r="BE187" i="4" s="1"/>
  <c r="BI183" i="4"/>
  <c r="BH183" i="4"/>
  <c r="BG183" i="4"/>
  <c r="BF183" i="4"/>
  <c r="T183" i="4"/>
  <c r="R183" i="4"/>
  <c r="P183" i="4"/>
  <c r="BK183" i="4"/>
  <c r="J183" i="4"/>
  <c r="BE183" i="4" s="1"/>
  <c r="BI178" i="4"/>
  <c r="BH178" i="4"/>
  <c r="BG178" i="4"/>
  <c r="BF178" i="4"/>
  <c r="T178" i="4"/>
  <c r="R178" i="4"/>
  <c r="P178" i="4"/>
  <c r="BK178" i="4"/>
  <c r="J178" i="4"/>
  <c r="BE178" i="4"/>
  <c r="BI176" i="4"/>
  <c r="BH176" i="4"/>
  <c r="BG176" i="4"/>
  <c r="BF176" i="4"/>
  <c r="T176" i="4"/>
  <c r="R176" i="4"/>
  <c r="P176" i="4"/>
  <c r="BK176" i="4"/>
  <c r="J176" i="4"/>
  <c r="BE176" i="4"/>
  <c r="BI175" i="4"/>
  <c r="BH175" i="4"/>
  <c r="BG175" i="4"/>
  <c r="BF175" i="4"/>
  <c r="T175" i="4"/>
  <c r="R175" i="4"/>
  <c r="P175" i="4"/>
  <c r="BK175" i="4"/>
  <c r="J175" i="4"/>
  <c r="BE175" i="4" s="1"/>
  <c r="BI174" i="4"/>
  <c r="BH174" i="4"/>
  <c r="BG174" i="4"/>
  <c r="BF174" i="4"/>
  <c r="T174" i="4"/>
  <c r="R174" i="4"/>
  <c r="P174" i="4"/>
  <c r="BK174" i="4"/>
  <c r="J174" i="4"/>
  <c r="BE174" i="4" s="1"/>
  <c r="BI172" i="4"/>
  <c r="BH172" i="4"/>
  <c r="BG172" i="4"/>
  <c r="BF172" i="4"/>
  <c r="T172" i="4"/>
  <c r="R172" i="4"/>
  <c r="P172" i="4"/>
  <c r="BK172" i="4"/>
  <c r="J172" i="4"/>
  <c r="BE172" i="4"/>
  <c r="BI171" i="4"/>
  <c r="BH171" i="4"/>
  <c r="BG171" i="4"/>
  <c r="BF171" i="4"/>
  <c r="T171" i="4"/>
  <c r="R171" i="4"/>
  <c r="P171" i="4"/>
  <c r="BK171" i="4"/>
  <c r="J171" i="4"/>
  <c r="BE171" i="4" s="1"/>
  <c r="BI170" i="4"/>
  <c r="BH170" i="4"/>
  <c r="BG170" i="4"/>
  <c r="BF170" i="4"/>
  <c r="T170" i="4"/>
  <c r="R170" i="4"/>
  <c r="P170" i="4"/>
  <c r="BK170" i="4"/>
  <c r="J170" i="4"/>
  <c r="BE170" i="4" s="1"/>
  <c r="BI169" i="4"/>
  <c r="BH169" i="4"/>
  <c r="BG169" i="4"/>
  <c r="BF169" i="4"/>
  <c r="T169" i="4"/>
  <c r="R169" i="4"/>
  <c r="P169" i="4"/>
  <c r="BK169" i="4"/>
  <c r="J169" i="4"/>
  <c r="BE169" i="4" s="1"/>
  <c r="BI168" i="4"/>
  <c r="BH168" i="4"/>
  <c r="BG168" i="4"/>
  <c r="BF168" i="4"/>
  <c r="T168" i="4"/>
  <c r="R168" i="4"/>
  <c r="P168" i="4"/>
  <c r="BK168" i="4"/>
  <c r="J168" i="4"/>
  <c r="BE168" i="4" s="1"/>
  <c r="BI167" i="4"/>
  <c r="BH167" i="4"/>
  <c r="BG167" i="4"/>
  <c r="BF167" i="4"/>
  <c r="T167" i="4"/>
  <c r="R167" i="4"/>
  <c r="P167" i="4"/>
  <c r="BK167" i="4"/>
  <c r="J167" i="4"/>
  <c r="BE167" i="4"/>
  <c r="BI164" i="4"/>
  <c r="BH164" i="4"/>
  <c r="BG164" i="4"/>
  <c r="BF164" i="4"/>
  <c r="T164" i="4"/>
  <c r="R164" i="4"/>
  <c r="P164" i="4"/>
  <c r="BK164" i="4"/>
  <c r="J164" i="4"/>
  <c r="BE164" i="4" s="1"/>
  <c r="BI163" i="4"/>
  <c r="BH163" i="4"/>
  <c r="BG163" i="4"/>
  <c r="BF163" i="4"/>
  <c r="T163" i="4"/>
  <c r="R163" i="4"/>
  <c r="R162" i="4"/>
  <c r="P163" i="4"/>
  <c r="BK163" i="4"/>
  <c r="J163" i="4"/>
  <c r="BE163" i="4" s="1"/>
  <c r="BI160" i="4"/>
  <c r="BH160" i="4"/>
  <c r="BG160" i="4"/>
  <c r="BF160" i="4"/>
  <c r="T160" i="4"/>
  <c r="R160" i="4"/>
  <c r="P160" i="4"/>
  <c r="BK160" i="4"/>
  <c r="J160" i="4"/>
  <c r="BE160" i="4" s="1"/>
  <c r="BI159" i="4"/>
  <c r="BH159" i="4"/>
  <c r="BG159" i="4"/>
  <c r="BF159" i="4"/>
  <c r="T159" i="4"/>
  <c r="R159" i="4"/>
  <c r="P159" i="4"/>
  <c r="BK159" i="4"/>
  <c r="J159" i="4"/>
  <c r="BE159" i="4" s="1"/>
  <c r="BI156" i="4"/>
  <c r="BH156" i="4"/>
  <c r="BG156" i="4"/>
  <c r="BF156" i="4"/>
  <c r="T156" i="4"/>
  <c r="R156" i="4"/>
  <c r="P156" i="4"/>
  <c r="BK156" i="4"/>
  <c r="J156" i="4"/>
  <c r="BE156" i="4" s="1"/>
  <c r="BI155" i="4"/>
  <c r="BH155" i="4"/>
  <c r="BG155" i="4"/>
  <c r="BF155" i="4"/>
  <c r="T155" i="4"/>
  <c r="R155" i="4"/>
  <c r="P155" i="4"/>
  <c r="BK155" i="4"/>
  <c r="J155" i="4"/>
  <c r="BE155" i="4"/>
  <c r="BI154" i="4"/>
  <c r="BH154" i="4"/>
  <c r="BG154" i="4"/>
  <c r="BF154" i="4"/>
  <c r="T154" i="4"/>
  <c r="R154" i="4"/>
  <c r="P154" i="4"/>
  <c r="BK154" i="4"/>
  <c r="J154" i="4"/>
  <c r="BE154" i="4"/>
  <c r="BI153" i="4"/>
  <c r="BH153" i="4"/>
  <c r="BG153" i="4"/>
  <c r="BF153" i="4"/>
  <c r="T153" i="4"/>
  <c r="R153" i="4"/>
  <c r="P153" i="4"/>
  <c r="BK153" i="4"/>
  <c r="J153" i="4"/>
  <c r="BE153" i="4" s="1"/>
  <c r="BI152" i="4"/>
  <c r="BH152" i="4"/>
  <c r="BG152" i="4"/>
  <c r="BF152" i="4"/>
  <c r="T152" i="4"/>
  <c r="R152" i="4"/>
  <c r="P152" i="4"/>
  <c r="BK152" i="4"/>
  <c r="J152" i="4"/>
  <c r="BE152" i="4" s="1"/>
  <c r="BI132" i="4"/>
  <c r="BH132" i="4"/>
  <c r="BG132" i="4"/>
  <c r="BF132" i="4"/>
  <c r="T132" i="4"/>
  <c r="R132" i="4"/>
  <c r="R131" i="4" s="1"/>
  <c r="R130" i="4" s="1"/>
  <c r="P132" i="4"/>
  <c r="BK132" i="4"/>
  <c r="J132" i="4"/>
  <c r="BE132" i="4" s="1"/>
  <c r="J126" i="4"/>
  <c r="J125" i="4"/>
  <c r="F123" i="4"/>
  <c r="E121" i="4"/>
  <c r="J92" i="4"/>
  <c r="J91" i="4"/>
  <c r="F89" i="4"/>
  <c r="E87" i="4"/>
  <c r="J18" i="4"/>
  <c r="E18" i="4"/>
  <c r="F126" i="4" s="1"/>
  <c r="J17" i="4"/>
  <c r="J15" i="4"/>
  <c r="E15" i="4"/>
  <c r="J14" i="4"/>
  <c r="J12" i="4"/>
  <c r="J123" i="4" s="1"/>
  <c r="J89" i="4"/>
  <c r="E7" i="4"/>
  <c r="E119" i="4" s="1"/>
  <c r="J37" i="3"/>
  <c r="J36" i="3"/>
  <c r="AY96" i="1"/>
  <c r="J35" i="3"/>
  <c r="AX96" i="1" s="1"/>
  <c r="BI271" i="3"/>
  <c r="BH271" i="3"/>
  <c r="BG271" i="3"/>
  <c r="BF271" i="3"/>
  <c r="T271" i="3"/>
  <c r="T270" i="3" s="1"/>
  <c r="R271" i="3"/>
  <c r="R270" i="3"/>
  <c r="P271" i="3"/>
  <c r="P270" i="3"/>
  <c r="BK271" i="3"/>
  <c r="BK270" i="3" s="1"/>
  <c r="J270" i="3" s="1"/>
  <c r="J110" i="3" s="1"/>
  <c r="J271" i="3"/>
  <c r="BE271" i="3" s="1"/>
  <c r="BI269" i="3"/>
  <c r="BH269" i="3"/>
  <c r="BG269" i="3"/>
  <c r="BF269" i="3"/>
  <c r="T269" i="3"/>
  <c r="T268" i="3"/>
  <c r="R269" i="3"/>
  <c r="R268" i="3"/>
  <c r="R267" i="3" s="1"/>
  <c r="P269" i="3"/>
  <c r="P268" i="3"/>
  <c r="P267" i="3" s="1"/>
  <c r="BK269" i="3"/>
  <c r="BK268" i="3" s="1"/>
  <c r="J268" i="3" s="1"/>
  <c r="J109" i="3" s="1"/>
  <c r="J269" i="3"/>
  <c r="BE269" i="3" s="1"/>
  <c r="BI265" i="3"/>
  <c r="BH265" i="3"/>
  <c r="BG265" i="3"/>
  <c r="BF265" i="3"/>
  <c r="T265" i="3"/>
  <c r="T264" i="3" s="1"/>
  <c r="R265" i="3"/>
  <c r="R264" i="3"/>
  <c r="P265" i="3"/>
  <c r="P264" i="3" s="1"/>
  <c r="BK265" i="3"/>
  <c r="BK264" i="3" s="1"/>
  <c r="J264" i="3" s="1"/>
  <c r="J107" i="3" s="1"/>
  <c r="J265" i="3"/>
  <c r="BE265" i="3" s="1"/>
  <c r="BI263" i="3"/>
  <c r="BH263" i="3"/>
  <c r="BG263" i="3"/>
  <c r="BF263" i="3"/>
  <c r="T263" i="3"/>
  <c r="T262" i="3" s="1"/>
  <c r="R263" i="3"/>
  <c r="R262" i="3" s="1"/>
  <c r="P263" i="3"/>
  <c r="P262" i="3"/>
  <c r="BK263" i="3"/>
  <c r="BK262" i="3" s="1"/>
  <c r="J262" i="3" s="1"/>
  <c r="J106" i="3" s="1"/>
  <c r="J263" i="3"/>
  <c r="BE263" i="3"/>
  <c r="BI261" i="3"/>
  <c r="BH261" i="3"/>
  <c r="BG261" i="3"/>
  <c r="BF261" i="3"/>
  <c r="T261" i="3"/>
  <c r="R261" i="3"/>
  <c r="P261" i="3"/>
  <c r="BK261" i="3"/>
  <c r="J261" i="3"/>
  <c r="BE261" i="3" s="1"/>
  <c r="BI258" i="3"/>
  <c r="BH258" i="3"/>
  <c r="BG258" i="3"/>
  <c r="BF258" i="3"/>
  <c r="T258" i="3"/>
  <c r="R258" i="3"/>
  <c r="P258" i="3"/>
  <c r="BK258" i="3"/>
  <c r="J258" i="3"/>
  <c r="BE258" i="3" s="1"/>
  <c r="BI256" i="3"/>
  <c r="BH256" i="3"/>
  <c r="BG256" i="3"/>
  <c r="BF256" i="3"/>
  <c r="T256" i="3"/>
  <c r="R256" i="3"/>
  <c r="P256" i="3"/>
  <c r="BK256" i="3"/>
  <c r="J256" i="3"/>
  <c r="BE256" i="3" s="1"/>
  <c r="BI254" i="3"/>
  <c r="BH254" i="3"/>
  <c r="BG254" i="3"/>
  <c r="BF254" i="3"/>
  <c r="T254" i="3"/>
  <c r="R254" i="3"/>
  <c r="P254" i="3"/>
  <c r="BK254" i="3"/>
  <c r="J254" i="3"/>
  <c r="BE254" i="3" s="1"/>
  <c r="BI252" i="3"/>
  <c r="BH252" i="3"/>
  <c r="BG252" i="3"/>
  <c r="BF252" i="3"/>
  <c r="T252" i="3"/>
  <c r="R252" i="3"/>
  <c r="P252" i="3"/>
  <c r="BK252" i="3"/>
  <c r="J252" i="3"/>
  <c r="BE252" i="3" s="1"/>
  <c r="BI250" i="3"/>
  <c r="BH250" i="3"/>
  <c r="BG250" i="3"/>
  <c r="BF250" i="3"/>
  <c r="T250" i="3"/>
  <c r="R250" i="3"/>
  <c r="P250" i="3"/>
  <c r="BK250" i="3"/>
  <c r="J250" i="3"/>
  <c r="BE250" i="3" s="1"/>
  <c r="BI248" i="3"/>
  <c r="BH248" i="3"/>
  <c r="BG248" i="3"/>
  <c r="BF248" i="3"/>
  <c r="T248" i="3"/>
  <c r="R248" i="3"/>
  <c r="P248" i="3"/>
  <c r="BK248" i="3"/>
  <c r="J248" i="3"/>
  <c r="BE248" i="3" s="1"/>
  <c r="BI246" i="3"/>
  <c r="BH246" i="3"/>
  <c r="BG246" i="3"/>
  <c r="BF246" i="3"/>
  <c r="T246" i="3"/>
  <c r="R246" i="3"/>
  <c r="P246" i="3"/>
  <c r="BK246" i="3"/>
  <c r="J246" i="3"/>
  <c r="BE246" i="3" s="1"/>
  <c r="BI242" i="3"/>
  <c r="BH242" i="3"/>
  <c r="BG242" i="3"/>
  <c r="BF242" i="3"/>
  <c r="T242" i="3"/>
  <c r="R242" i="3"/>
  <c r="P242" i="3"/>
  <c r="BK242" i="3"/>
  <c r="J242" i="3"/>
  <c r="BE242" i="3" s="1"/>
  <c r="BI236" i="3"/>
  <c r="BH236" i="3"/>
  <c r="BG236" i="3"/>
  <c r="BF236" i="3"/>
  <c r="T236" i="3"/>
  <c r="T235" i="3"/>
  <c r="R236" i="3"/>
  <c r="P236" i="3"/>
  <c r="P235" i="3"/>
  <c r="BK236" i="3"/>
  <c r="J236" i="3"/>
  <c r="BE236" i="3" s="1"/>
  <c r="BI234" i="3"/>
  <c r="BH234" i="3"/>
  <c r="BG234" i="3"/>
  <c r="BF234" i="3"/>
  <c r="T234" i="3"/>
  <c r="R234" i="3"/>
  <c r="P234" i="3"/>
  <c r="BK234" i="3"/>
  <c r="J234" i="3"/>
  <c r="BE234" i="3" s="1"/>
  <c r="BI233" i="3"/>
  <c r="BH233" i="3"/>
  <c r="BG233" i="3"/>
  <c r="BF233" i="3"/>
  <c r="T233" i="3"/>
  <c r="R233" i="3"/>
  <c r="P233" i="3"/>
  <c r="BK233" i="3"/>
  <c r="J233" i="3"/>
  <c r="BE233" i="3"/>
  <c r="BI232" i="3"/>
  <c r="BH232" i="3"/>
  <c r="BG232" i="3"/>
  <c r="BF232" i="3"/>
  <c r="T232" i="3"/>
  <c r="R232" i="3"/>
  <c r="R220" i="3" s="1"/>
  <c r="P232" i="3"/>
  <c r="BK232" i="3"/>
  <c r="J232" i="3"/>
  <c r="BE232" i="3" s="1"/>
  <c r="BI230" i="3"/>
  <c r="BH230" i="3"/>
  <c r="BG230" i="3"/>
  <c r="BF230" i="3"/>
  <c r="T230" i="3"/>
  <c r="R230" i="3"/>
  <c r="P230" i="3"/>
  <c r="BK230" i="3"/>
  <c r="J230" i="3"/>
  <c r="BE230" i="3" s="1"/>
  <c r="BI228" i="3"/>
  <c r="BH228" i="3"/>
  <c r="BG228" i="3"/>
  <c r="BF228" i="3"/>
  <c r="T228" i="3"/>
  <c r="R228" i="3"/>
  <c r="P228" i="3"/>
  <c r="BK228" i="3"/>
  <c r="J228" i="3"/>
  <c r="BE228" i="3"/>
  <c r="BI221" i="3"/>
  <c r="BH221" i="3"/>
  <c r="BG221" i="3"/>
  <c r="BF221" i="3"/>
  <c r="T221" i="3"/>
  <c r="T220" i="3"/>
  <c r="R221" i="3"/>
  <c r="P221" i="3"/>
  <c r="P220" i="3"/>
  <c r="BK221" i="3"/>
  <c r="J221" i="3"/>
  <c r="BE221" i="3" s="1"/>
  <c r="BI219" i="3"/>
  <c r="BH219" i="3"/>
  <c r="BG219" i="3"/>
  <c r="BF219" i="3"/>
  <c r="T219" i="3"/>
  <c r="R219" i="3"/>
  <c r="P219" i="3"/>
  <c r="BK219" i="3"/>
  <c r="J219" i="3"/>
  <c r="BE219" i="3" s="1"/>
  <c r="BI217" i="3"/>
  <c r="BH217" i="3"/>
  <c r="BG217" i="3"/>
  <c r="BF217" i="3"/>
  <c r="T217" i="3"/>
  <c r="R217" i="3"/>
  <c r="P217" i="3"/>
  <c r="BK217" i="3"/>
  <c r="J217" i="3"/>
  <c r="BE217" i="3"/>
  <c r="BI215" i="3"/>
  <c r="BH215" i="3"/>
  <c r="BG215" i="3"/>
  <c r="BF215" i="3"/>
  <c r="T215" i="3"/>
  <c r="R215" i="3"/>
  <c r="P215" i="3"/>
  <c r="BK215" i="3"/>
  <c r="J215" i="3"/>
  <c r="BE215" i="3" s="1"/>
  <c r="BI213" i="3"/>
  <c r="BH213" i="3"/>
  <c r="BG213" i="3"/>
  <c r="BF213" i="3"/>
  <c r="T213" i="3"/>
  <c r="R213" i="3"/>
  <c r="P213" i="3"/>
  <c r="BK213" i="3"/>
  <c r="J213" i="3"/>
  <c r="BE213" i="3" s="1"/>
  <c r="BI212" i="3"/>
  <c r="BH212" i="3"/>
  <c r="BG212" i="3"/>
  <c r="BF212" i="3"/>
  <c r="T212" i="3"/>
  <c r="R212" i="3"/>
  <c r="P212" i="3"/>
  <c r="BK212" i="3"/>
  <c r="J212" i="3"/>
  <c r="BE212" i="3" s="1"/>
  <c r="BI210" i="3"/>
  <c r="BH210" i="3"/>
  <c r="BG210" i="3"/>
  <c r="BF210" i="3"/>
  <c r="T210" i="3"/>
  <c r="R210" i="3"/>
  <c r="P210" i="3"/>
  <c r="BK210" i="3"/>
  <c r="J210" i="3"/>
  <c r="BE210" i="3"/>
  <c r="BI208" i="3"/>
  <c r="BH208" i="3"/>
  <c r="BG208" i="3"/>
  <c r="BF208" i="3"/>
  <c r="T208" i="3"/>
  <c r="R208" i="3"/>
  <c r="P208" i="3"/>
  <c r="BK208" i="3"/>
  <c r="J208" i="3"/>
  <c r="BE208" i="3" s="1"/>
  <c r="BI205" i="3"/>
  <c r="BH205" i="3"/>
  <c r="BG205" i="3"/>
  <c r="BF205" i="3"/>
  <c r="T205" i="3"/>
  <c r="T204" i="3"/>
  <c r="R205" i="3"/>
  <c r="R204" i="3" s="1"/>
  <c r="P205" i="3"/>
  <c r="P204" i="3"/>
  <c r="BK205" i="3"/>
  <c r="J205" i="3"/>
  <c r="BE205" i="3" s="1"/>
  <c r="BI202" i="3"/>
  <c r="BH202" i="3"/>
  <c r="BG202" i="3"/>
  <c r="BF202" i="3"/>
  <c r="T202" i="3"/>
  <c r="T201" i="3"/>
  <c r="R202" i="3"/>
  <c r="R201" i="3"/>
  <c r="P202" i="3"/>
  <c r="P201" i="3"/>
  <c r="BK202" i="3"/>
  <c r="BK201" i="3" s="1"/>
  <c r="J201" i="3" s="1"/>
  <c r="J101" i="3" s="1"/>
  <c r="J202" i="3"/>
  <c r="BE202" i="3" s="1"/>
  <c r="BI199" i="3"/>
  <c r="BH199" i="3"/>
  <c r="BG199" i="3"/>
  <c r="BF199" i="3"/>
  <c r="T199" i="3"/>
  <c r="R199" i="3"/>
  <c r="P199" i="3"/>
  <c r="BK199" i="3"/>
  <c r="J199" i="3"/>
  <c r="BE199" i="3" s="1"/>
  <c r="BI198" i="3"/>
  <c r="BH198" i="3"/>
  <c r="BG198" i="3"/>
  <c r="BF198" i="3"/>
  <c r="T198" i="3"/>
  <c r="R198" i="3"/>
  <c r="P198" i="3"/>
  <c r="BK198" i="3"/>
  <c r="J198" i="3"/>
  <c r="BE198" i="3" s="1"/>
  <c r="BI196" i="3"/>
  <c r="BH196" i="3"/>
  <c r="BG196" i="3"/>
  <c r="BF196" i="3"/>
  <c r="T196" i="3"/>
  <c r="R196" i="3"/>
  <c r="R193" i="3" s="1"/>
  <c r="P196" i="3"/>
  <c r="BK196" i="3"/>
  <c r="J196" i="3"/>
  <c r="BE196" i="3"/>
  <c r="BI195" i="3"/>
  <c r="BH195" i="3"/>
  <c r="BG195" i="3"/>
  <c r="BF195" i="3"/>
  <c r="T195" i="3"/>
  <c r="R195" i="3"/>
  <c r="P195" i="3"/>
  <c r="BK195" i="3"/>
  <c r="J195" i="3"/>
  <c r="BE195" i="3"/>
  <c r="BI194" i="3"/>
  <c r="BH194" i="3"/>
  <c r="BG194" i="3"/>
  <c r="BF194" i="3"/>
  <c r="T194" i="3"/>
  <c r="T193" i="3"/>
  <c r="R194" i="3"/>
  <c r="P194" i="3"/>
  <c r="P193" i="3"/>
  <c r="BK194" i="3"/>
  <c r="J194" i="3"/>
  <c r="BE194" i="3"/>
  <c r="BI192" i="3"/>
  <c r="BH192" i="3"/>
  <c r="BG192" i="3"/>
  <c r="BF192" i="3"/>
  <c r="T192" i="3"/>
  <c r="R192" i="3"/>
  <c r="P192" i="3"/>
  <c r="BK192" i="3"/>
  <c r="J192" i="3"/>
  <c r="BE192" i="3"/>
  <c r="BI190" i="3"/>
  <c r="BH190" i="3"/>
  <c r="BG190" i="3"/>
  <c r="BF190" i="3"/>
  <c r="T190" i="3"/>
  <c r="R190" i="3"/>
  <c r="P190" i="3"/>
  <c r="BK190" i="3"/>
  <c r="J190" i="3"/>
  <c r="BE190" i="3"/>
  <c r="BI186" i="3"/>
  <c r="BH186" i="3"/>
  <c r="BG186" i="3"/>
  <c r="BF186" i="3"/>
  <c r="T186" i="3"/>
  <c r="R186" i="3"/>
  <c r="P186" i="3"/>
  <c r="BK186" i="3"/>
  <c r="J186" i="3"/>
  <c r="BE186" i="3"/>
  <c r="BI184" i="3"/>
  <c r="BH184" i="3"/>
  <c r="BG184" i="3"/>
  <c r="BF184" i="3"/>
  <c r="T184" i="3"/>
  <c r="R184" i="3"/>
  <c r="P184" i="3"/>
  <c r="BK184" i="3"/>
  <c r="J184" i="3"/>
  <c r="BE184" i="3"/>
  <c r="BI180" i="3"/>
  <c r="BH180" i="3"/>
  <c r="BG180" i="3"/>
  <c r="BF180" i="3"/>
  <c r="T180" i="3"/>
  <c r="R180" i="3"/>
  <c r="P180" i="3"/>
  <c r="BK180" i="3"/>
  <c r="J180" i="3"/>
  <c r="BE180" i="3"/>
  <c r="BI178" i="3"/>
  <c r="BH178" i="3"/>
  <c r="BG178" i="3"/>
  <c r="BF178" i="3"/>
  <c r="T178" i="3"/>
  <c r="R178" i="3"/>
  <c r="P178" i="3"/>
  <c r="BK178" i="3"/>
  <c r="J178" i="3"/>
  <c r="BE178" i="3" s="1"/>
  <c r="BI177" i="3"/>
  <c r="BH177" i="3"/>
  <c r="BG177" i="3"/>
  <c r="BF177" i="3"/>
  <c r="T177" i="3"/>
  <c r="R177" i="3"/>
  <c r="P177" i="3"/>
  <c r="BK177" i="3"/>
  <c r="J177" i="3"/>
  <c r="BE177" i="3"/>
  <c r="BI176" i="3"/>
  <c r="BH176" i="3"/>
  <c r="BG176" i="3"/>
  <c r="BF176" i="3"/>
  <c r="T176" i="3"/>
  <c r="R176" i="3"/>
  <c r="P176" i="3"/>
  <c r="BK176" i="3"/>
  <c r="J176" i="3"/>
  <c r="BE176" i="3" s="1"/>
  <c r="BI175" i="3"/>
  <c r="BH175" i="3"/>
  <c r="BG175" i="3"/>
  <c r="BF175" i="3"/>
  <c r="T175" i="3"/>
  <c r="R175" i="3"/>
  <c r="P175" i="3"/>
  <c r="BK175" i="3"/>
  <c r="J175" i="3"/>
  <c r="BE175" i="3"/>
  <c r="BI173" i="3"/>
  <c r="BH173" i="3"/>
  <c r="BG173" i="3"/>
  <c r="BF173" i="3"/>
  <c r="T173" i="3"/>
  <c r="R173" i="3"/>
  <c r="P173" i="3"/>
  <c r="BK173" i="3"/>
  <c r="J173" i="3"/>
  <c r="BE173" i="3" s="1"/>
  <c r="BI172" i="3"/>
  <c r="BH172" i="3"/>
  <c r="BG172" i="3"/>
  <c r="BF172" i="3"/>
  <c r="T172" i="3"/>
  <c r="R172" i="3"/>
  <c r="P172" i="3"/>
  <c r="BK172" i="3"/>
  <c r="J172" i="3"/>
  <c r="BE172" i="3" s="1"/>
  <c r="BI171" i="3"/>
  <c r="BH171" i="3"/>
  <c r="BG171" i="3"/>
  <c r="BF171" i="3"/>
  <c r="T171" i="3"/>
  <c r="R171" i="3"/>
  <c r="P171" i="3"/>
  <c r="BK171" i="3"/>
  <c r="J171" i="3"/>
  <c r="BE171" i="3"/>
  <c r="BI170" i="3"/>
  <c r="BH170" i="3"/>
  <c r="BG170" i="3"/>
  <c r="BF170" i="3"/>
  <c r="T170" i="3"/>
  <c r="R170" i="3"/>
  <c r="P170" i="3"/>
  <c r="BK170" i="3"/>
  <c r="J170" i="3"/>
  <c r="BE170" i="3" s="1"/>
  <c r="BI169" i="3"/>
  <c r="BH169" i="3"/>
  <c r="BG169" i="3"/>
  <c r="BF169" i="3"/>
  <c r="T169" i="3"/>
  <c r="R169" i="3"/>
  <c r="P169" i="3"/>
  <c r="BK169" i="3"/>
  <c r="J169" i="3"/>
  <c r="BE169" i="3"/>
  <c r="BI168" i="3"/>
  <c r="BH168" i="3"/>
  <c r="BG168" i="3"/>
  <c r="BF168" i="3"/>
  <c r="T168" i="3"/>
  <c r="R168" i="3"/>
  <c r="P168" i="3"/>
  <c r="BK168" i="3"/>
  <c r="J168" i="3"/>
  <c r="BE168" i="3" s="1"/>
  <c r="BI165" i="3"/>
  <c r="BH165" i="3"/>
  <c r="BG165" i="3"/>
  <c r="BF165" i="3"/>
  <c r="T165" i="3"/>
  <c r="R165" i="3"/>
  <c r="P165" i="3"/>
  <c r="BK165" i="3"/>
  <c r="J165" i="3"/>
  <c r="BE165" i="3" s="1"/>
  <c r="BI164" i="3"/>
  <c r="BH164" i="3"/>
  <c r="BG164" i="3"/>
  <c r="BF164" i="3"/>
  <c r="T164" i="3"/>
  <c r="T163" i="3"/>
  <c r="R164" i="3"/>
  <c r="R163" i="3"/>
  <c r="P164" i="3"/>
  <c r="P163" i="3"/>
  <c r="BK164" i="3"/>
  <c r="J164" i="3"/>
  <c r="BE164" i="3" s="1"/>
  <c r="BI161" i="3"/>
  <c r="BH161" i="3"/>
  <c r="BG161" i="3"/>
  <c r="BF161" i="3"/>
  <c r="T161" i="3"/>
  <c r="R161" i="3"/>
  <c r="P161" i="3"/>
  <c r="BK161" i="3"/>
  <c r="J161" i="3"/>
  <c r="BE161" i="3"/>
  <c r="BI160" i="3"/>
  <c r="BH160" i="3"/>
  <c r="BG160" i="3"/>
  <c r="BF160" i="3"/>
  <c r="T160" i="3"/>
  <c r="R160" i="3"/>
  <c r="P160" i="3"/>
  <c r="BK160" i="3"/>
  <c r="J160" i="3"/>
  <c r="BE160" i="3" s="1"/>
  <c r="BI157" i="3"/>
  <c r="BH157" i="3"/>
  <c r="BG157" i="3"/>
  <c r="BF157" i="3"/>
  <c r="T157" i="3"/>
  <c r="R157" i="3"/>
  <c r="P157" i="3"/>
  <c r="BK157" i="3"/>
  <c r="J157" i="3"/>
  <c r="BE157" i="3"/>
  <c r="BI156" i="3"/>
  <c r="BH156" i="3"/>
  <c r="BG156" i="3"/>
  <c r="BF156" i="3"/>
  <c r="T156" i="3"/>
  <c r="R156" i="3"/>
  <c r="P156" i="3"/>
  <c r="BK156" i="3"/>
  <c r="J156" i="3"/>
  <c r="BE156" i="3" s="1"/>
  <c r="BI149" i="3"/>
  <c r="BH149" i="3"/>
  <c r="BG149" i="3"/>
  <c r="BF149" i="3"/>
  <c r="T149" i="3"/>
  <c r="R149" i="3"/>
  <c r="R132" i="3" s="1"/>
  <c r="P149" i="3"/>
  <c r="BK149" i="3"/>
  <c r="J149" i="3"/>
  <c r="BE149" i="3"/>
  <c r="BI148" i="3"/>
  <c r="BH148" i="3"/>
  <c r="BG148" i="3"/>
  <c r="BF148" i="3"/>
  <c r="T148" i="3"/>
  <c r="R148" i="3"/>
  <c r="P148" i="3"/>
  <c r="BK148" i="3"/>
  <c r="J148" i="3"/>
  <c r="BE148" i="3" s="1"/>
  <c r="BI133" i="3"/>
  <c r="BH133" i="3"/>
  <c r="BG133" i="3"/>
  <c r="BF133" i="3"/>
  <c r="T133" i="3"/>
  <c r="T132" i="3"/>
  <c r="T131" i="3" s="1"/>
  <c r="R133" i="3"/>
  <c r="P133" i="3"/>
  <c r="P132" i="3"/>
  <c r="P131" i="3" s="1"/>
  <c r="BK133" i="3"/>
  <c r="J133" i="3"/>
  <c r="BE133" i="3" s="1"/>
  <c r="J127" i="3"/>
  <c r="J126" i="3"/>
  <c r="F124" i="3"/>
  <c r="E122" i="3"/>
  <c r="J92" i="3"/>
  <c r="J91" i="3"/>
  <c r="F89" i="3"/>
  <c r="E87" i="3"/>
  <c r="J18" i="3"/>
  <c r="E18" i="3"/>
  <c r="F127" i="3" s="1"/>
  <c r="J17" i="3"/>
  <c r="J15" i="3"/>
  <c r="E15" i="3"/>
  <c r="F91" i="3" s="1"/>
  <c r="J14" i="3"/>
  <c r="J12" i="3"/>
  <c r="J124" i="3"/>
  <c r="J89" i="3"/>
  <c r="E7" i="3"/>
  <c r="E120" i="3" s="1"/>
  <c r="J37" i="2"/>
  <c r="J36" i="2"/>
  <c r="AY95" i="1"/>
  <c r="J35" i="2"/>
  <c r="AX95" i="1" s="1"/>
  <c r="BI337" i="2"/>
  <c r="BH337" i="2"/>
  <c r="BG337" i="2"/>
  <c r="BF337" i="2"/>
  <c r="T337" i="2"/>
  <c r="T336" i="2" s="1"/>
  <c r="R337" i="2"/>
  <c r="R336" i="2" s="1"/>
  <c r="P337" i="2"/>
  <c r="P336" i="2"/>
  <c r="BK337" i="2"/>
  <c r="BK336" i="2" s="1"/>
  <c r="J336" i="2" s="1"/>
  <c r="J113" i="2" s="1"/>
  <c r="J337" i="2"/>
  <c r="BE337" i="2" s="1"/>
  <c r="BI335" i="2"/>
  <c r="BH335" i="2"/>
  <c r="BG335" i="2"/>
  <c r="BF335" i="2"/>
  <c r="T335" i="2"/>
  <c r="T334" i="2" s="1"/>
  <c r="T333" i="2" s="1"/>
  <c r="R335" i="2"/>
  <c r="R334" i="2"/>
  <c r="P335" i="2"/>
  <c r="P334" i="2" s="1"/>
  <c r="P333" i="2" s="1"/>
  <c r="BK335" i="2"/>
  <c r="BK334" i="2" s="1"/>
  <c r="J335" i="2"/>
  <c r="BE335" i="2" s="1"/>
  <c r="BI331" i="2"/>
  <c r="BH331" i="2"/>
  <c r="BG331" i="2"/>
  <c r="BF331" i="2"/>
  <c r="T331" i="2"/>
  <c r="T330" i="2" s="1"/>
  <c r="R331" i="2"/>
  <c r="R330" i="2" s="1"/>
  <c r="P331" i="2"/>
  <c r="P330" i="2" s="1"/>
  <c r="BK331" i="2"/>
  <c r="BK330" i="2" s="1"/>
  <c r="J330" i="2" s="1"/>
  <c r="J110" i="2" s="1"/>
  <c r="J331" i="2"/>
  <c r="BE331" i="2" s="1"/>
  <c r="BI328" i="2"/>
  <c r="BH328" i="2"/>
  <c r="BG328" i="2"/>
  <c r="BF328" i="2"/>
  <c r="T328" i="2"/>
  <c r="T326" i="2" s="1"/>
  <c r="R328" i="2"/>
  <c r="P328" i="2"/>
  <c r="BK328" i="2"/>
  <c r="J328" i="2"/>
  <c r="BE328" i="2"/>
  <c r="BI327" i="2"/>
  <c r="BH327" i="2"/>
  <c r="BG327" i="2"/>
  <c r="BF327" i="2"/>
  <c r="T327" i="2"/>
  <c r="R327" i="2"/>
  <c r="R326" i="2" s="1"/>
  <c r="P327" i="2"/>
  <c r="P326" i="2" s="1"/>
  <c r="BK327" i="2"/>
  <c r="J327" i="2"/>
  <c r="BE327" i="2"/>
  <c r="BI325" i="2"/>
  <c r="BH325" i="2"/>
  <c r="BG325" i="2"/>
  <c r="BF325" i="2"/>
  <c r="T325" i="2"/>
  <c r="R325" i="2"/>
  <c r="P325" i="2"/>
  <c r="BK325" i="2"/>
  <c r="J325" i="2"/>
  <c r="BE325" i="2" s="1"/>
  <c r="BI324" i="2"/>
  <c r="BH324" i="2"/>
  <c r="BG324" i="2"/>
  <c r="BF324" i="2"/>
  <c r="T324" i="2"/>
  <c r="R324" i="2"/>
  <c r="P324" i="2"/>
  <c r="BK324" i="2"/>
  <c r="J324" i="2"/>
  <c r="BE324" i="2" s="1"/>
  <c r="BI323" i="2"/>
  <c r="BH323" i="2"/>
  <c r="BG323" i="2"/>
  <c r="BF323" i="2"/>
  <c r="T323" i="2"/>
  <c r="R323" i="2"/>
  <c r="R322" i="2" s="1"/>
  <c r="P323" i="2"/>
  <c r="BK323" i="2"/>
  <c r="J323" i="2"/>
  <c r="BE323" i="2"/>
  <c r="BI321" i="2"/>
  <c r="BH321" i="2"/>
  <c r="BG321" i="2"/>
  <c r="BF321" i="2"/>
  <c r="T321" i="2"/>
  <c r="R321" i="2"/>
  <c r="P321" i="2"/>
  <c r="BK321" i="2"/>
  <c r="J321" i="2"/>
  <c r="BE321" i="2" s="1"/>
  <c r="BI320" i="2"/>
  <c r="BH320" i="2"/>
  <c r="BG320" i="2"/>
  <c r="BF320" i="2"/>
  <c r="T320" i="2"/>
  <c r="R320" i="2"/>
  <c r="P320" i="2"/>
  <c r="BK320" i="2"/>
  <c r="J320" i="2"/>
  <c r="BE320" i="2" s="1"/>
  <c r="BI319" i="2"/>
  <c r="BH319" i="2"/>
  <c r="BG319" i="2"/>
  <c r="BF319" i="2"/>
  <c r="T319" i="2"/>
  <c r="R319" i="2"/>
  <c r="P319" i="2"/>
  <c r="BK319" i="2"/>
  <c r="J319" i="2"/>
  <c r="BE319" i="2" s="1"/>
  <c r="BI317" i="2"/>
  <c r="BH317" i="2"/>
  <c r="BG317" i="2"/>
  <c r="BF317" i="2"/>
  <c r="T317" i="2"/>
  <c r="R317" i="2"/>
  <c r="R316" i="2"/>
  <c r="P317" i="2"/>
  <c r="P316" i="2" s="1"/>
  <c r="BK317" i="2"/>
  <c r="J317" i="2"/>
  <c r="BE317" i="2" s="1"/>
  <c r="BI315" i="2"/>
  <c r="BH315" i="2"/>
  <c r="BG315" i="2"/>
  <c r="BF315" i="2"/>
  <c r="T315" i="2"/>
  <c r="R315" i="2"/>
  <c r="P315" i="2"/>
  <c r="BK315" i="2"/>
  <c r="J315" i="2"/>
  <c r="BE315" i="2"/>
  <c r="BI308" i="2"/>
  <c r="BH308" i="2"/>
  <c r="BG308" i="2"/>
  <c r="BF308" i="2"/>
  <c r="T308" i="2"/>
  <c r="R308" i="2"/>
  <c r="P308" i="2"/>
  <c r="BK308" i="2"/>
  <c r="J308" i="2"/>
  <c r="BE308" i="2" s="1"/>
  <c r="BI306" i="2"/>
  <c r="BH306" i="2"/>
  <c r="BG306" i="2"/>
  <c r="BF306" i="2"/>
  <c r="T306" i="2"/>
  <c r="R306" i="2"/>
  <c r="P306" i="2"/>
  <c r="BK306" i="2"/>
  <c r="J306" i="2"/>
  <c r="BE306" i="2" s="1"/>
  <c r="BI304" i="2"/>
  <c r="BH304" i="2"/>
  <c r="BG304" i="2"/>
  <c r="BF304" i="2"/>
  <c r="T304" i="2"/>
  <c r="R304" i="2"/>
  <c r="P304" i="2"/>
  <c r="BK304" i="2"/>
  <c r="J304" i="2"/>
  <c r="BE304" i="2"/>
  <c r="BI302" i="2"/>
  <c r="BH302" i="2"/>
  <c r="BG302" i="2"/>
  <c r="BF302" i="2"/>
  <c r="T302" i="2"/>
  <c r="R302" i="2"/>
  <c r="P302" i="2"/>
  <c r="BK302" i="2"/>
  <c r="J302" i="2"/>
  <c r="BE302" i="2" s="1"/>
  <c r="BI300" i="2"/>
  <c r="BH300" i="2"/>
  <c r="BG300" i="2"/>
  <c r="BF300" i="2"/>
  <c r="T300" i="2"/>
  <c r="R300" i="2"/>
  <c r="P300" i="2"/>
  <c r="BK300" i="2"/>
  <c r="J300" i="2"/>
  <c r="BE300" i="2" s="1"/>
  <c r="BI298" i="2"/>
  <c r="BH298" i="2"/>
  <c r="BG298" i="2"/>
  <c r="BF298" i="2"/>
  <c r="T298" i="2"/>
  <c r="R298" i="2"/>
  <c r="P298" i="2"/>
  <c r="P291" i="2" s="1"/>
  <c r="BK298" i="2"/>
  <c r="J298" i="2"/>
  <c r="BE298" i="2" s="1"/>
  <c r="BI294" i="2"/>
  <c r="BH294" i="2"/>
  <c r="BG294" i="2"/>
  <c r="BF294" i="2"/>
  <c r="T294" i="2"/>
  <c r="R294" i="2"/>
  <c r="P294" i="2"/>
  <c r="BK294" i="2"/>
  <c r="J294" i="2"/>
  <c r="BE294" i="2" s="1"/>
  <c r="BI293" i="2"/>
  <c r="BH293" i="2"/>
  <c r="BG293" i="2"/>
  <c r="BF293" i="2"/>
  <c r="T293" i="2"/>
  <c r="R293" i="2"/>
  <c r="P293" i="2"/>
  <c r="BK293" i="2"/>
  <c r="J293" i="2"/>
  <c r="BE293" i="2" s="1"/>
  <c r="BI292" i="2"/>
  <c r="BH292" i="2"/>
  <c r="BG292" i="2"/>
  <c r="BF292" i="2"/>
  <c r="T292" i="2"/>
  <c r="R292" i="2"/>
  <c r="R291" i="2" s="1"/>
  <c r="P292" i="2"/>
  <c r="BK292" i="2"/>
  <c r="J292" i="2"/>
  <c r="BE292" i="2" s="1"/>
  <c r="BI290" i="2"/>
  <c r="BH290" i="2"/>
  <c r="BG290" i="2"/>
  <c r="BF290" i="2"/>
  <c r="T290" i="2"/>
  <c r="R290" i="2"/>
  <c r="P290" i="2"/>
  <c r="BK290" i="2"/>
  <c r="J290" i="2"/>
  <c r="BE290" i="2" s="1"/>
  <c r="BI289" i="2"/>
  <c r="BH289" i="2"/>
  <c r="BG289" i="2"/>
  <c r="BF289" i="2"/>
  <c r="T289" i="2"/>
  <c r="R289" i="2"/>
  <c r="P289" i="2"/>
  <c r="BK289" i="2"/>
  <c r="J289" i="2"/>
  <c r="BE289" i="2" s="1"/>
  <c r="BI287" i="2"/>
  <c r="BH287" i="2"/>
  <c r="BG287" i="2"/>
  <c r="BF287" i="2"/>
  <c r="T287" i="2"/>
  <c r="R287" i="2"/>
  <c r="P287" i="2"/>
  <c r="BK287" i="2"/>
  <c r="J287" i="2"/>
  <c r="BE287" i="2" s="1"/>
  <c r="BI285" i="2"/>
  <c r="BH285" i="2"/>
  <c r="BG285" i="2"/>
  <c r="BF285" i="2"/>
  <c r="T285" i="2"/>
  <c r="R285" i="2"/>
  <c r="P285" i="2"/>
  <c r="BK285" i="2"/>
  <c r="J285" i="2"/>
  <c r="BE285" i="2" s="1"/>
  <c r="BI284" i="2"/>
  <c r="BH284" i="2"/>
  <c r="BG284" i="2"/>
  <c r="BF284" i="2"/>
  <c r="T284" i="2"/>
  <c r="R284" i="2"/>
  <c r="P284" i="2"/>
  <c r="BK284" i="2"/>
  <c r="J284" i="2"/>
  <c r="BE284" i="2"/>
  <c r="BI282" i="2"/>
  <c r="BH282" i="2"/>
  <c r="BG282" i="2"/>
  <c r="BF282" i="2"/>
  <c r="T282" i="2"/>
  <c r="R282" i="2"/>
  <c r="P282" i="2"/>
  <c r="BK282" i="2"/>
  <c r="J282" i="2"/>
  <c r="BE282" i="2" s="1"/>
  <c r="BI264" i="2"/>
  <c r="BH264" i="2"/>
  <c r="BG264" i="2"/>
  <c r="BF264" i="2"/>
  <c r="T264" i="2"/>
  <c r="R264" i="2"/>
  <c r="R263" i="2"/>
  <c r="P264" i="2"/>
  <c r="BK264" i="2"/>
  <c r="J264" i="2"/>
  <c r="BE264" i="2"/>
  <c r="BI262" i="2"/>
  <c r="BH262" i="2"/>
  <c r="BG262" i="2"/>
  <c r="BF262" i="2"/>
  <c r="T262" i="2"/>
  <c r="T258" i="2" s="1"/>
  <c r="R262" i="2"/>
  <c r="P262" i="2"/>
  <c r="BK262" i="2"/>
  <c r="J262" i="2"/>
  <c r="BE262" i="2" s="1"/>
  <c r="BI259" i="2"/>
  <c r="BH259" i="2"/>
  <c r="BG259" i="2"/>
  <c r="BF259" i="2"/>
  <c r="T259" i="2"/>
  <c r="R259" i="2"/>
  <c r="R258" i="2" s="1"/>
  <c r="P259" i="2"/>
  <c r="P258" i="2"/>
  <c r="BK259" i="2"/>
  <c r="J259" i="2"/>
  <c r="BE259" i="2" s="1"/>
  <c r="BI257" i="2"/>
  <c r="BH257" i="2"/>
  <c r="BG257" i="2"/>
  <c r="BF257" i="2"/>
  <c r="T257" i="2"/>
  <c r="R257" i="2"/>
  <c r="P257" i="2"/>
  <c r="BK257" i="2"/>
  <c r="J257" i="2"/>
  <c r="BE257" i="2" s="1"/>
  <c r="BI255" i="2"/>
  <c r="BH255" i="2"/>
  <c r="BG255" i="2"/>
  <c r="BF255" i="2"/>
  <c r="T255" i="2"/>
  <c r="R255" i="2"/>
  <c r="P255" i="2"/>
  <c r="BK255" i="2"/>
  <c r="J255" i="2"/>
  <c r="BE255" i="2"/>
  <c r="BI252" i="2"/>
  <c r="BH252" i="2"/>
  <c r="BG252" i="2"/>
  <c r="BF252" i="2"/>
  <c r="T252" i="2"/>
  <c r="R252" i="2"/>
  <c r="P252" i="2"/>
  <c r="BK252" i="2"/>
  <c r="J252" i="2"/>
  <c r="BE252" i="2" s="1"/>
  <c r="BI250" i="2"/>
  <c r="BH250" i="2"/>
  <c r="BG250" i="2"/>
  <c r="BF250" i="2"/>
  <c r="T250" i="2"/>
  <c r="R250" i="2"/>
  <c r="P250" i="2"/>
  <c r="BK250" i="2"/>
  <c r="J250" i="2"/>
  <c r="BE250" i="2" s="1"/>
  <c r="BI247" i="2"/>
  <c r="BH247" i="2"/>
  <c r="BG247" i="2"/>
  <c r="BF247" i="2"/>
  <c r="T247" i="2"/>
  <c r="T246" i="2" s="1"/>
  <c r="R247" i="2"/>
  <c r="R246" i="2" s="1"/>
  <c r="P247" i="2"/>
  <c r="P246" i="2" s="1"/>
  <c r="BK247" i="2"/>
  <c r="J247" i="2"/>
  <c r="BE247" i="2" s="1"/>
  <c r="BI244" i="2"/>
  <c r="BH244" i="2"/>
  <c r="BG244" i="2"/>
  <c r="BF244" i="2"/>
  <c r="T244" i="2"/>
  <c r="T243" i="2"/>
  <c r="R244" i="2"/>
  <c r="R243" i="2" s="1"/>
  <c r="P244" i="2"/>
  <c r="P243" i="2"/>
  <c r="BK244" i="2"/>
  <c r="BK243" i="2"/>
  <c r="J243" i="2" s="1"/>
  <c r="J101" i="2" s="1"/>
  <c r="J244" i="2"/>
  <c r="BE244" i="2"/>
  <c r="BI241" i="2"/>
  <c r="BH241" i="2"/>
  <c r="BG241" i="2"/>
  <c r="BF241" i="2"/>
  <c r="T241" i="2"/>
  <c r="R241" i="2"/>
  <c r="P241" i="2"/>
  <c r="BK241" i="2"/>
  <c r="J241" i="2"/>
  <c r="BE241" i="2" s="1"/>
  <c r="BI240" i="2"/>
  <c r="BH240" i="2"/>
  <c r="BG240" i="2"/>
  <c r="BF240" i="2"/>
  <c r="T240" i="2"/>
  <c r="R240" i="2"/>
  <c r="P240" i="2"/>
  <c r="BK240" i="2"/>
  <c r="J240" i="2"/>
  <c r="BE240" i="2" s="1"/>
  <c r="BI237" i="2"/>
  <c r="BH237" i="2"/>
  <c r="BG237" i="2"/>
  <c r="BF237" i="2"/>
  <c r="T237" i="2"/>
  <c r="R237" i="2"/>
  <c r="P237" i="2"/>
  <c r="BK237" i="2"/>
  <c r="J237" i="2"/>
  <c r="BE237" i="2"/>
  <c r="BI236" i="2"/>
  <c r="BH236" i="2"/>
  <c r="BG236" i="2"/>
  <c r="BF236" i="2"/>
  <c r="T236" i="2"/>
  <c r="R236" i="2"/>
  <c r="P236" i="2"/>
  <c r="BK236" i="2"/>
  <c r="J236" i="2"/>
  <c r="BE236" i="2" s="1"/>
  <c r="BI235" i="2"/>
  <c r="BH235" i="2"/>
  <c r="BG235" i="2"/>
  <c r="BF235" i="2"/>
  <c r="T235" i="2"/>
  <c r="R235" i="2"/>
  <c r="R234" i="2"/>
  <c r="P235" i="2"/>
  <c r="BK235" i="2"/>
  <c r="J235" i="2"/>
  <c r="BE235" i="2"/>
  <c r="BI233" i="2"/>
  <c r="BH233" i="2"/>
  <c r="BG233" i="2"/>
  <c r="BF233" i="2"/>
  <c r="T233" i="2"/>
  <c r="R233" i="2"/>
  <c r="P233" i="2"/>
  <c r="BK233" i="2"/>
  <c r="J233" i="2"/>
  <c r="BE233" i="2" s="1"/>
  <c r="BI227" i="2"/>
  <c r="BH227" i="2"/>
  <c r="BG227" i="2"/>
  <c r="BF227" i="2"/>
  <c r="T227" i="2"/>
  <c r="R227" i="2"/>
  <c r="P227" i="2"/>
  <c r="BK227" i="2"/>
  <c r="J227" i="2"/>
  <c r="BE227" i="2" s="1"/>
  <c r="BI222" i="2"/>
  <c r="BH222" i="2"/>
  <c r="BG222" i="2"/>
  <c r="BF222" i="2"/>
  <c r="T222" i="2"/>
  <c r="R222" i="2"/>
  <c r="P222" i="2"/>
  <c r="BK222" i="2"/>
  <c r="J222" i="2"/>
  <c r="BE222" i="2" s="1"/>
  <c r="BI215" i="2"/>
  <c r="BH215" i="2"/>
  <c r="BG215" i="2"/>
  <c r="BF215" i="2"/>
  <c r="T215" i="2"/>
  <c r="R215" i="2"/>
  <c r="P215" i="2"/>
  <c r="BK215" i="2"/>
  <c r="J215" i="2"/>
  <c r="BE215" i="2" s="1"/>
  <c r="BI207" i="2"/>
  <c r="BH207" i="2"/>
  <c r="BG207" i="2"/>
  <c r="BF207" i="2"/>
  <c r="T207" i="2"/>
  <c r="R207" i="2"/>
  <c r="P207" i="2"/>
  <c r="BK207" i="2"/>
  <c r="J207" i="2"/>
  <c r="BE207" i="2" s="1"/>
  <c r="BI200" i="2"/>
  <c r="BH200" i="2"/>
  <c r="BG200" i="2"/>
  <c r="BF200" i="2"/>
  <c r="T200" i="2"/>
  <c r="R200" i="2"/>
  <c r="P200" i="2"/>
  <c r="BK200" i="2"/>
  <c r="J200" i="2"/>
  <c r="BE200" i="2" s="1"/>
  <c r="BI197" i="2"/>
  <c r="BH197" i="2"/>
  <c r="BG197" i="2"/>
  <c r="BF197" i="2"/>
  <c r="T197" i="2"/>
  <c r="R197" i="2"/>
  <c r="P197" i="2"/>
  <c r="BK197" i="2"/>
  <c r="J197" i="2"/>
  <c r="BE197" i="2" s="1"/>
  <c r="BI195" i="2"/>
  <c r="BH195" i="2"/>
  <c r="BG195" i="2"/>
  <c r="BF195" i="2"/>
  <c r="T195" i="2"/>
  <c r="R195" i="2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 s="1"/>
  <c r="BI191" i="2"/>
  <c r="BH191" i="2"/>
  <c r="BG191" i="2"/>
  <c r="BF191" i="2"/>
  <c r="T191" i="2"/>
  <c r="R191" i="2"/>
  <c r="P191" i="2"/>
  <c r="BK191" i="2"/>
  <c r="J191" i="2"/>
  <c r="BE191" i="2" s="1"/>
  <c r="BI190" i="2"/>
  <c r="BH190" i="2"/>
  <c r="BG190" i="2"/>
  <c r="BF190" i="2"/>
  <c r="T190" i="2"/>
  <c r="R190" i="2"/>
  <c r="P190" i="2"/>
  <c r="BK190" i="2"/>
  <c r="J190" i="2"/>
  <c r="BE190" i="2" s="1"/>
  <c r="BI188" i="2"/>
  <c r="BH188" i="2"/>
  <c r="BG188" i="2"/>
  <c r="BF188" i="2"/>
  <c r="T188" i="2"/>
  <c r="R188" i="2"/>
  <c r="P188" i="2"/>
  <c r="BK188" i="2"/>
  <c r="J188" i="2"/>
  <c r="BE188" i="2" s="1"/>
  <c r="BI187" i="2"/>
  <c r="BH187" i="2"/>
  <c r="BG187" i="2"/>
  <c r="BF187" i="2"/>
  <c r="T187" i="2"/>
  <c r="R187" i="2"/>
  <c r="P187" i="2"/>
  <c r="BK187" i="2"/>
  <c r="J187" i="2"/>
  <c r="BE187" i="2"/>
  <c r="BI186" i="2"/>
  <c r="BH186" i="2"/>
  <c r="BG186" i="2"/>
  <c r="BF186" i="2"/>
  <c r="T186" i="2"/>
  <c r="R186" i="2"/>
  <c r="P186" i="2"/>
  <c r="BK186" i="2"/>
  <c r="J186" i="2"/>
  <c r="BE186" i="2" s="1"/>
  <c r="BI185" i="2"/>
  <c r="BH185" i="2"/>
  <c r="BG185" i="2"/>
  <c r="BF185" i="2"/>
  <c r="T185" i="2"/>
  <c r="R185" i="2"/>
  <c r="P185" i="2"/>
  <c r="BK185" i="2"/>
  <c r="J185" i="2"/>
  <c r="BE185" i="2" s="1"/>
  <c r="BI184" i="2"/>
  <c r="BH184" i="2"/>
  <c r="BG184" i="2"/>
  <c r="BF184" i="2"/>
  <c r="T184" i="2"/>
  <c r="R184" i="2"/>
  <c r="P184" i="2"/>
  <c r="BK184" i="2"/>
  <c r="J184" i="2"/>
  <c r="BE184" i="2"/>
  <c r="BI183" i="2"/>
  <c r="BH183" i="2"/>
  <c r="BG183" i="2"/>
  <c r="BF183" i="2"/>
  <c r="T183" i="2"/>
  <c r="R183" i="2"/>
  <c r="P183" i="2"/>
  <c r="P178" i="2" s="1"/>
  <c r="BK183" i="2"/>
  <c r="J183" i="2"/>
  <c r="BE183" i="2" s="1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T178" i="2" s="1"/>
  <c r="R179" i="2"/>
  <c r="R178" i="2" s="1"/>
  <c r="P179" i="2"/>
  <c r="BK179" i="2"/>
  <c r="J179" i="2"/>
  <c r="BE179" i="2" s="1"/>
  <c r="BI174" i="2"/>
  <c r="BH174" i="2"/>
  <c r="BG174" i="2"/>
  <c r="BF174" i="2"/>
  <c r="T174" i="2"/>
  <c r="R174" i="2"/>
  <c r="P174" i="2"/>
  <c r="BK174" i="2"/>
  <c r="J174" i="2"/>
  <c r="BE174" i="2" s="1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 s="1"/>
  <c r="BI167" i="2"/>
  <c r="BH167" i="2"/>
  <c r="BG167" i="2"/>
  <c r="BF167" i="2"/>
  <c r="T167" i="2"/>
  <c r="R167" i="2"/>
  <c r="R135" i="2" s="1"/>
  <c r="R134" i="2" s="1"/>
  <c r="P167" i="2"/>
  <c r="BK167" i="2"/>
  <c r="J167" i="2"/>
  <c r="BE167" i="2" s="1"/>
  <c r="BI166" i="2"/>
  <c r="BH166" i="2"/>
  <c r="BG166" i="2"/>
  <c r="BF166" i="2"/>
  <c r="T166" i="2"/>
  <c r="R166" i="2"/>
  <c r="P166" i="2"/>
  <c r="BK166" i="2"/>
  <c r="J166" i="2"/>
  <c r="BE166" i="2" s="1"/>
  <c r="BI136" i="2"/>
  <c r="BH136" i="2"/>
  <c r="BG136" i="2"/>
  <c r="BF136" i="2"/>
  <c r="T136" i="2"/>
  <c r="T135" i="2" s="1"/>
  <c r="R136" i="2"/>
  <c r="P136" i="2"/>
  <c r="P135" i="2" s="1"/>
  <c r="BK136" i="2"/>
  <c r="J136" i="2"/>
  <c r="BE136" i="2"/>
  <c r="J130" i="2"/>
  <c r="J129" i="2"/>
  <c r="F127" i="2"/>
  <c r="E125" i="2"/>
  <c r="J92" i="2"/>
  <c r="J91" i="2"/>
  <c r="F89" i="2"/>
  <c r="E87" i="2"/>
  <c r="J18" i="2"/>
  <c r="E18" i="2"/>
  <c r="F130" i="2" s="1"/>
  <c r="J17" i="2"/>
  <c r="J15" i="2"/>
  <c r="E15" i="2"/>
  <c r="F129" i="2" s="1"/>
  <c r="F91" i="2"/>
  <c r="J14" i="2"/>
  <c r="J12" i="2"/>
  <c r="J89" i="2" s="1"/>
  <c r="E7" i="2"/>
  <c r="E123" i="2"/>
  <c r="E85" i="2"/>
  <c r="AS94" i="1"/>
  <c r="L90" i="1"/>
  <c r="AM90" i="1"/>
  <c r="AM89" i="1"/>
  <c r="L89" i="1"/>
  <c r="AM87" i="1"/>
  <c r="L87" i="1"/>
  <c r="L85" i="1"/>
  <c r="L84" i="1"/>
  <c r="BK326" i="2" l="1"/>
  <c r="J326" i="2" s="1"/>
  <c r="J109" i="2" s="1"/>
  <c r="BK322" i="2"/>
  <c r="J322" i="2" s="1"/>
  <c r="J108" i="2" s="1"/>
  <c r="BK291" i="2"/>
  <c r="J291" i="2" s="1"/>
  <c r="J106" i="2" s="1"/>
  <c r="BK258" i="2"/>
  <c r="J258" i="2" s="1"/>
  <c r="J104" i="2" s="1"/>
  <c r="BK201" i="4"/>
  <c r="J201" i="4" s="1"/>
  <c r="J100" i="4" s="1"/>
  <c r="BK316" i="2"/>
  <c r="J316" i="2" s="1"/>
  <c r="J107" i="2" s="1"/>
  <c r="BK135" i="2"/>
  <c r="J135" i="2" s="1"/>
  <c r="J98" i="2" s="1"/>
  <c r="BK231" i="4"/>
  <c r="J231" i="4" s="1"/>
  <c r="J104" i="4" s="1"/>
  <c r="BK213" i="4"/>
  <c r="BK162" i="4"/>
  <c r="J162" i="4" s="1"/>
  <c r="J99" i="4" s="1"/>
  <c r="J34" i="4"/>
  <c r="AW97" i="1" s="1"/>
  <c r="F34" i="4"/>
  <c r="BA97" i="1" s="1"/>
  <c r="F36" i="4"/>
  <c r="BC97" i="1" s="1"/>
  <c r="BK131" i="4"/>
  <c r="J131" i="4" s="1"/>
  <c r="J98" i="4" s="1"/>
  <c r="F35" i="4"/>
  <c r="BB97" i="1" s="1"/>
  <c r="BK235" i="3"/>
  <c r="J235" i="3" s="1"/>
  <c r="J105" i="3" s="1"/>
  <c r="BK220" i="3"/>
  <c r="J220" i="3" s="1"/>
  <c r="J104" i="3" s="1"/>
  <c r="F37" i="3"/>
  <c r="BD96" i="1" s="1"/>
  <c r="BK193" i="3"/>
  <c r="J193" i="3" s="1"/>
  <c r="J100" i="3" s="1"/>
  <c r="BK163" i="3"/>
  <c r="J163" i="3" s="1"/>
  <c r="J99" i="3" s="1"/>
  <c r="F35" i="3"/>
  <c r="BB96" i="1" s="1"/>
  <c r="J33" i="3"/>
  <c r="AV96" i="1" s="1"/>
  <c r="BK132" i="3"/>
  <c r="J132" i="3" s="1"/>
  <c r="J98" i="3" s="1"/>
  <c r="BK263" i="2"/>
  <c r="J263" i="2" s="1"/>
  <c r="J105" i="2" s="1"/>
  <c r="BK246" i="2"/>
  <c r="BK234" i="2"/>
  <c r="J234" i="2" s="1"/>
  <c r="J100" i="2" s="1"/>
  <c r="J34" i="2"/>
  <c r="AW95" i="1" s="1"/>
  <c r="F36" i="2"/>
  <c r="BC95" i="1" s="1"/>
  <c r="BK178" i="2"/>
  <c r="J178" i="2" s="1"/>
  <c r="J99" i="2" s="1"/>
  <c r="F35" i="2"/>
  <c r="BB95" i="1" s="1"/>
  <c r="F34" i="2"/>
  <c r="BA95" i="1" s="1"/>
  <c r="F33" i="2"/>
  <c r="AZ95" i="1" s="1"/>
  <c r="F37" i="2"/>
  <c r="BD95" i="1" s="1"/>
  <c r="F92" i="2"/>
  <c r="E85" i="3"/>
  <c r="F126" i="3"/>
  <c r="F92" i="3"/>
  <c r="J33" i="2"/>
  <c r="AV95" i="1" s="1"/>
  <c r="P134" i="2"/>
  <c r="J127" i="2"/>
  <c r="T234" i="2"/>
  <c r="T134" i="2" s="1"/>
  <c r="T263" i="2"/>
  <c r="R333" i="2"/>
  <c r="J34" i="3"/>
  <c r="AW96" i="1" s="1"/>
  <c r="F34" i="3"/>
  <c r="BA96" i="1" s="1"/>
  <c r="P131" i="4"/>
  <c r="P231" i="4"/>
  <c r="F125" i="4"/>
  <c r="F91" i="4"/>
  <c r="P263" i="2"/>
  <c r="P245" i="2" s="1"/>
  <c r="T291" i="2"/>
  <c r="T316" i="2"/>
  <c r="T203" i="3"/>
  <c r="T130" i="3" s="1"/>
  <c r="R235" i="3"/>
  <c r="R203" i="3" s="1"/>
  <c r="J33" i="4"/>
  <c r="AV97" i="1" s="1"/>
  <c r="F33" i="4"/>
  <c r="AZ97" i="1" s="1"/>
  <c r="F37" i="4"/>
  <c r="BD97" i="1" s="1"/>
  <c r="T131" i="4"/>
  <c r="T130" i="4" s="1"/>
  <c r="T162" i="4"/>
  <c r="P212" i="4"/>
  <c r="T231" i="4"/>
  <c r="T212" i="4" s="1"/>
  <c r="J254" i="4"/>
  <c r="J108" i="4" s="1"/>
  <c r="BK253" i="4"/>
  <c r="J253" i="4" s="1"/>
  <c r="J107" i="4" s="1"/>
  <c r="R245" i="2"/>
  <c r="R133" i="2" s="1"/>
  <c r="R131" i="3"/>
  <c r="R130" i="3" s="1"/>
  <c r="BK204" i="3"/>
  <c r="P162" i="4"/>
  <c r="T201" i="4"/>
  <c r="R212" i="4"/>
  <c r="R129" i="4" s="1"/>
  <c r="P234" i="2"/>
  <c r="P322" i="2"/>
  <c r="T322" i="2"/>
  <c r="T245" i="2" s="1"/>
  <c r="J334" i="2"/>
  <c r="J112" i="2" s="1"/>
  <c r="BK333" i="2"/>
  <c r="J333" i="2" s="1"/>
  <c r="J111" i="2" s="1"/>
  <c r="F33" i="3"/>
  <c r="AZ96" i="1" s="1"/>
  <c r="F36" i="3"/>
  <c r="BC96" i="1" s="1"/>
  <c r="P203" i="3"/>
  <c r="P130" i="3" s="1"/>
  <c r="AU96" i="1" s="1"/>
  <c r="T267" i="3"/>
  <c r="BK267" i="3"/>
  <c r="J267" i="3" s="1"/>
  <c r="J108" i="3" s="1"/>
  <c r="E85" i="4"/>
  <c r="F92" i="4"/>
  <c r="J213" i="4" l="1"/>
  <c r="J103" i="4" s="1"/>
  <c r="BK212" i="4"/>
  <c r="J212" i="4" s="1"/>
  <c r="J102" i="4" s="1"/>
  <c r="AT97" i="1"/>
  <c r="BK130" i="4"/>
  <c r="J130" i="4" s="1"/>
  <c r="J97" i="4" s="1"/>
  <c r="BB94" i="1"/>
  <c r="W31" i="1" s="1"/>
  <c r="AT96" i="1"/>
  <c r="BK131" i="3"/>
  <c r="J131" i="3" s="1"/>
  <c r="J97" i="3" s="1"/>
  <c r="J246" i="2"/>
  <c r="J103" i="2" s="1"/>
  <c r="BK245" i="2"/>
  <c r="J245" i="2" s="1"/>
  <c r="J102" i="2" s="1"/>
  <c r="AT95" i="1"/>
  <c r="BC94" i="1"/>
  <c r="W32" i="1" s="1"/>
  <c r="BK134" i="2"/>
  <c r="J134" i="2" s="1"/>
  <c r="J97" i="2" s="1"/>
  <c r="BA94" i="1"/>
  <c r="W30" i="1" s="1"/>
  <c r="BD94" i="1"/>
  <c r="W33" i="1" s="1"/>
  <c r="AZ94" i="1"/>
  <c r="W29" i="1" s="1"/>
  <c r="T133" i="2"/>
  <c r="P130" i="4"/>
  <c r="P129" i="4" s="1"/>
  <c r="AU97" i="1" s="1"/>
  <c r="BK203" i="3"/>
  <c r="J203" i="3" s="1"/>
  <c r="J102" i="3" s="1"/>
  <c r="J204" i="3"/>
  <c r="J103" i="3" s="1"/>
  <c r="P133" i="2"/>
  <c r="AU95" i="1" s="1"/>
  <c r="AU94" i="1" s="1"/>
  <c r="T129" i="4"/>
  <c r="BK129" i="4" l="1"/>
  <c r="J129" i="4" s="1"/>
  <c r="J96" i="4" s="1"/>
  <c r="AX94" i="1"/>
  <c r="BK133" i="2"/>
  <c r="J133" i="2" s="1"/>
  <c r="J30" i="2" s="1"/>
  <c r="AW94" i="1"/>
  <c r="AK30" i="1" s="1"/>
  <c r="AY94" i="1"/>
  <c r="AV94" i="1"/>
  <c r="AK29" i="1" s="1"/>
  <c r="BK130" i="3"/>
  <c r="J130" i="3" s="1"/>
  <c r="J30" i="4" l="1"/>
  <c r="J39" i="4" s="1"/>
  <c r="J96" i="2"/>
  <c r="AT94" i="1"/>
  <c r="J96" i="3"/>
  <c r="J30" i="3"/>
  <c r="AG95" i="1"/>
  <c r="J39" i="2"/>
  <c r="AG97" i="1" l="1"/>
  <c r="AN97" i="1" s="1"/>
  <c r="AN95" i="1"/>
  <c r="J39" i="3"/>
  <c r="AG96" i="1"/>
  <c r="AN96" i="1" s="1"/>
  <c r="AG94" i="1" l="1"/>
  <c r="AK26" i="1" l="1"/>
  <c r="AK35" i="1" s="1"/>
  <c r="AN94" i="1"/>
</calcChain>
</file>

<file path=xl/sharedStrings.xml><?xml version="1.0" encoding="utf-8"?>
<sst xmlns="http://schemas.openxmlformats.org/spreadsheetml/2006/main" count="5752" uniqueCount="699">
  <si>
    <t>Export Komplet</t>
  </si>
  <si>
    <t/>
  </si>
  <si>
    <t>2.0</t>
  </si>
  <si>
    <t>ZAMOK</t>
  </si>
  <si>
    <t>False</t>
  </si>
  <si>
    <t>{a74d0348-dc0a-4298-81b8-60eef9c97322}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</si>
  <si>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</si>
  <si>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</si>
  <si>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</si>
  <si>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</si>
  <si>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</si>
  <si>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</si>
  <si>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</si>
  <si>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</si>
  <si>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20191102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</si>
  <si>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</si>
  <si>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</si>
  <si>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Snížení energetické náročnosti budov sv. Anežky České v Českém Krumlově</t>
  </si>
  <si>
    <t>0,1</t>
  </si>
  <si>
    <t>KSO:</t>
  </si>
  <si>
    <t>CC-CZ:</t>
  </si>
  <si>
    <t>1</t>
  </si>
  <si>
    <t>Místo:</t>
  </si>
  <si>
    <t>Český Krumlov</t>
  </si>
  <si>
    <t>Datum:</t>
  </si>
  <si>
    <t>5. 11. 2019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</si>
  <si>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</si>
  <si>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</si>
  <si>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</si>
  <si>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</si>
  <si>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</si>
  <si>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</si>
  <si>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</si>
  <si>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</si>
  <si>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</si>
  <si>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87268728</t>
  </si>
  <si>
    <t>Tomáš Novák</t>
  </si>
  <si>
    <t>True</t>
  </si>
  <si>
    <t>Zpracovatel:</t>
  </si>
  <si>
    <t>75454084</t>
  </si>
  <si>
    <t>Filip Šimek www.rozp.cz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</si>
  <si>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</si>
  <si>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</si>
  <si>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</si>
  <si>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</si>
  <si>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</si>
  <si>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</si>
  <si>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</si>
  <si>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</si>
  <si>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</si>
  <si>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</si>
  <si>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</si>
  <si>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</si>
  <si>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</si>
  <si>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</si>
  <si>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</si>
  <si>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</si>
  <si>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</si>
  <si>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</si>
  <si>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</si>
  <si>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</si>
  <si>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</si>
  <si>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</si>
  <si>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</si>
  <si>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</si>
  <si>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</si>
  <si>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</si>
  <si>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</si>
  <si>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</si>
  <si>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</si>
  <si>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</si>
  <si>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</si>
  <si>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</si>
  <si>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</si>
  <si>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</si>
  <si>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</si>
  <si>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</si>
  <si>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</si>
  <si>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</si>
  <si>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</si>
  <si>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</si>
  <si>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</si>
  <si>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</si>
  <si>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</si>
  <si>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</si>
  <si>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</si>
  <si>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</si>
  <si>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</si>
  <si>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a udržovací práce SO 01</t>
  </si>
  <si>
    <t>STA</t>
  </si>
  <si>
    <t>{5bb178d8-9ca9-4c71-bd35-4fa55ca67911}</t>
  </si>
  <si>
    <t>2</t>
  </si>
  <si>
    <t>SO 02</t>
  </si>
  <si>
    <t>Stavební a udržovací práce SO 02</t>
  </si>
  <si>
    <t>{9b2eb346-3695-4f14-b0db-b62a7a0b717f}</t>
  </si>
  <si>
    <t>SO 03</t>
  </si>
  <si>
    <t>Stavební a udržovací práce SO 03</t>
  </si>
  <si>
    <t>{3f8176d6-497d-4ce3-b907-d22a98b0410e}</t>
  </si>
  <si>
    <t>KRYCÍ LIST SOUPISU PRACÍ</t>
  </si>
  <si>
    <t>Objekt:</t>
  </si>
  <si>
    <t>SO 01 - Stavební a udržovací práce SO 01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</si>
  <si>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</si>
  <si>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</si>
  <si>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</si>
  <si>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</si>
  <si>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</si>
  <si>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</si>
  <si>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</si>
  <si>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</si>
  <si>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</si>
  <si>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</si>
  <si>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</si>
  <si>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</si>
  <si>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</si>
  <si>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</si>
  <si>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</si>
  <si>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</si>
  <si>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</si>
  <si>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782 - Dokončovací práce - obklady z kamene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</si>
  <si>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</si>
  <si>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</si>
  <si>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</si>
  <si>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</si>
  <si>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</si>
  <si>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</si>
  <si>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</si>
  <si>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</si>
  <si>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</si>
  <si>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</si>
  <si>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</si>
  <si>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</si>
  <si>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</si>
  <si>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</si>
  <si>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</si>
  <si>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</si>
  <si>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</si>
  <si>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</si>
  <si>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</si>
  <si>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</si>
  <si>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</si>
  <si>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</si>
  <si>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</si>
  <si>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</si>
  <si>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</si>
  <si>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</si>
  <si>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2015 02</t>
  </si>
  <si>
    <t>4</t>
  </si>
  <si>
    <t>-415094128</t>
  </si>
  <si>
    <t>VV</t>
  </si>
  <si>
    <t>vnitřní</t>
  </si>
  <si>
    <t>okna</t>
  </si>
  <si>
    <t>(1,1*2+1,95*2)*50</t>
  </si>
  <si>
    <t>(0,55*2+1,92*2)*4</t>
  </si>
  <si>
    <t>(1,15*2+1,8*2)*29</t>
  </si>
  <si>
    <t>(2,8*2+0,58*2)</t>
  </si>
  <si>
    <t>(2,08*2+0,58*2)*2</t>
  </si>
  <si>
    <t>(2,8*2+2*2)*2</t>
  </si>
  <si>
    <t>(2,08*2+2*2)*4</t>
  </si>
  <si>
    <t>(2,8*2+2,5*2)</t>
  </si>
  <si>
    <t>(2,08*2+2,5*2)*2</t>
  </si>
  <si>
    <t>(1,42*2+1,96*2)</t>
  </si>
  <si>
    <t>(1,27*2+2,28*2)*3</t>
  </si>
  <si>
    <t>(1,94*2+1,94*2)</t>
  </si>
  <si>
    <t>(0,8*2+1,16*2)</t>
  </si>
  <si>
    <t>(1,02*2+1,72*2)*2</t>
  </si>
  <si>
    <t>dveře</t>
  </si>
  <si>
    <t>1,4*2+2,95*2</t>
  </si>
  <si>
    <t>1,5*2+3,1*2</t>
  </si>
  <si>
    <t>1,6*2+3,725*2</t>
  </si>
  <si>
    <t>0,9*2+2,5*2</t>
  </si>
  <si>
    <t>(0,9*2+2,65*2)*2</t>
  </si>
  <si>
    <t>0,9*2+2,1*2</t>
  </si>
  <si>
    <t>1*2+2,55*2</t>
  </si>
  <si>
    <t>1,2*2+2,1*2</t>
  </si>
  <si>
    <t>Mezisoučet</t>
  </si>
  <si>
    <t>3</t>
  </si>
  <si>
    <t>analogicky vnejší</t>
  </si>
  <si>
    <t>713,97</t>
  </si>
  <si>
    <t>Součet</t>
  </si>
  <si>
    <t>62-001</t>
  </si>
  <si>
    <t>Demontáž a zpětná montáž pamětních desek na fasádě</t>
  </si>
  <si>
    <t>kus</t>
  </si>
  <si>
    <t>1907309698</t>
  </si>
  <si>
    <t>62-002</t>
  </si>
  <si>
    <t>Demontáž a zpětná montáž osvětlneí na fasádě</t>
  </si>
  <si>
    <t>694023177</t>
  </si>
  <si>
    <t>622325503</t>
  </si>
  <si>
    <t>Oprava vnější vápenné nebo vápenocementové štukové omítky složitosti 4 v rozsahu do 30%</t>
  </si>
  <si>
    <t>m2</t>
  </si>
  <si>
    <t>-1168463498</t>
  </si>
  <si>
    <t>5</t>
  </si>
  <si>
    <t>622611132</t>
  </si>
  <si>
    <t>Nátěr silikátový dvojnásobný vnějších omítaných stěn včetně penetrace provedený ručně</t>
  </si>
  <si>
    <t>556217918</t>
  </si>
  <si>
    <t>622613101</t>
  </si>
  <si>
    <t>Hydrofobizační nátěr silikonový vnějších stěn z cihel nebo z přírodního kamene ručně</t>
  </si>
  <si>
    <t>1159665055</t>
  </si>
  <si>
    <t>7</t>
  </si>
  <si>
    <t>622635071</t>
  </si>
  <si>
    <t>Oprava spárování kamenného obkladu v rozsahu do 30 %</t>
  </si>
  <si>
    <t>-461939677</t>
  </si>
  <si>
    <t>sokl</t>
  </si>
  <si>
    <t>34+2,5+3,8</t>
  </si>
  <si>
    <t>8</t>
  </si>
  <si>
    <t>629995101</t>
  </si>
  <si>
    <t>Očištění vnějších ploch tlakovou vodou</t>
  </si>
  <si>
    <t>-1468508064</t>
  </si>
  <si>
    <t>1431,7</t>
  </si>
  <si>
    <t>40,3</t>
  </si>
  <si>
    <t>9</t>
  </si>
  <si>
    <t>Ostatní konstrukce a práce, bourání</t>
  </si>
  <si>
    <t>941111112</t>
  </si>
  <si>
    <t>Montáž lešení řadového trubkového lehkého s podlahami zatížení do 200 kg/m2 š do 0,9 m v do 25 m</t>
  </si>
  <si>
    <t>-1342100404</t>
  </si>
  <si>
    <t>941111212</t>
  </si>
  <si>
    <t>Příplatek k lešení řadovému trubkovému lehkému s podlahami š 0,9 m v 25 m za první a ZKD den použití</t>
  </si>
  <si>
    <t>-1334577390</t>
  </si>
  <si>
    <t>příplatek za 2 měsíce</t>
  </si>
  <si>
    <t>1712,4*30*2</t>
  </si>
  <si>
    <t>11</t>
  </si>
  <si>
    <t>941111812</t>
  </si>
  <si>
    <t>Demontáž lešení řadového trubkového lehkého s podlahami zatížení do 200 kg/m2 š do 0,9 m v do 25 m</t>
  </si>
  <si>
    <t>223036304</t>
  </si>
  <si>
    <t>12</t>
  </si>
  <si>
    <t>944511111</t>
  </si>
  <si>
    <t>Montáž ochranné sítě z textilie z umělých vláken</t>
  </si>
  <si>
    <t>135562517</t>
  </si>
  <si>
    <t>13</t>
  </si>
  <si>
    <t>944511211</t>
  </si>
  <si>
    <t>Příplatek k ochranné síti za první a ZKD den použití</t>
  </si>
  <si>
    <t>1390568911</t>
  </si>
  <si>
    <t>14</t>
  </si>
  <si>
    <t>944511811</t>
  </si>
  <si>
    <t>Demontáž ochranné sítě z textilie z umělých vláken</t>
  </si>
  <si>
    <t>-1620326695</t>
  </si>
  <si>
    <t>944711112</t>
  </si>
  <si>
    <t>Montáž záchytné stříšky š do 2 m</t>
  </si>
  <si>
    <t>642246415</t>
  </si>
  <si>
    <t>16</t>
  </si>
  <si>
    <t>944711212</t>
  </si>
  <si>
    <t>Příplatek k záchytné stříšce š do 2 m za první a ZKD den použití</t>
  </si>
  <si>
    <t>-1723323779</t>
  </si>
  <si>
    <t>8*30*2</t>
  </si>
  <si>
    <t>17</t>
  </si>
  <si>
    <t>944711812</t>
  </si>
  <si>
    <t>Demontáž záchytné stříšky š do 2 m</t>
  </si>
  <si>
    <t>-291942302</t>
  </si>
  <si>
    <t>18</t>
  </si>
  <si>
    <t>949101111</t>
  </si>
  <si>
    <t>Lešení pomocné pro objekty pozemních staveb s lešeňovou podlahou v do 1,9 m zatížení do 150 kg/m2</t>
  </si>
  <si>
    <t>816250689</t>
  </si>
  <si>
    <t>pro SDK</t>
  </si>
  <si>
    <t>51,45</t>
  </si>
  <si>
    <t>19</t>
  </si>
  <si>
    <t>9529011a</t>
  </si>
  <si>
    <t xml:space="preserve">Protiprašná opatření </t>
  </si>
  <si>
    <t>974775226</t>
  </si>
  <si>
    <t>20</t>
  </si>
  <si>
    <t>952901111</t>
  </si>
  <si>
    <t>Vyčištění budov bytové a občanské výstavby při výšce podlaží do 4 m</t>
  </si>
  <si>
    <t>-1121454061</t>
  </si>
  <si>
    <t>575*2</t>
  </si>
  <si>
    <t>968062354</t>
  </si>
  <si>
    <t>Vybourání dřevěných rámů oken dvojitých včetně křídel pl do 1 m2</t>
  </si>
  <si>
    <t>-840977492</t>
  </si>
  <si>
    <t>(0,8*1,16)</t>
  </si>
  <si>
    <t>22</t>
  </si>
  <si>
    <t>968062355</t>
  </si>
  <si>
    <t>Vybourání dřevěných rámů oken dvojitých včetně křídel pl do 2 m2</t>
  </si>
  <si>
    <t>-426557275</t>
  </si>
  <si>
    <t>(0,55*1,92)*4</t>
  </si>
  <si>
    <t>(2,8*0,58)</t>
  </si>
  <si>
    <t>(2,08*0,58)*2</t>
  </si>
  <si>
    <t>(1,02*1,72)*2</t>
  </si>
  <si>
    <t>23</t>
  </si>
  <si>
    <t>968062356</t>
  </si>
  <si>
    <t>Vybourání dřevěných rámů oken dvojitých včetně křídel pl do 4 m2</t>
  </si>
  <si>
    <t>2103731601</t>
  </si>
  <si>
    <t>(1,1*1,95)*50</t>
  </si>
  <si>
    <t>(1,15*1,8)*29</t>
  </si>
  <si>
    <t>(1,42*1,96)</t>
  </si>
  <si>
    <t>(1,27*2,28)*3</t>
  </si>
  <si>
    <t>(1,94*1,94)</t>
  </si>
  <si>
    <t>24</t>
  </si>
  <si>
    <t>968062357</t>
  </si>
  <si>
    <t>Vybourání dřevěných rámů oken dvojitých včetně křídel pl přes 4 m2</t>
  </si>
  <si>
    <t>719958673</t>
  </si>
  <si>
    <t>(2,8*2)*2</t>
  </si>
  <si>
    <t>(2,08*2)*4</t>
  </si>
  <si>
    <t>(2,8*2,5)</t>
  </si>
  <si>
    <t>(2,08*2,5)*2</t>
  </si>
  <si>
    <t>25</t>
  </si>
  <si>
    <t>968062455</t>
  </si>
  <si>
    <t>Vybourání dřevěných dveřních zárubní pl do 2 m2</t>
  </si>
  <si>
    <t>123567115</t>
  </si>
  <si>
    <t>0,9*2,5*2</t>
  </si>
  <si>
    <t>0,9*2,65*2</t>
  </si>
  <si>
    <t>0,9*2,1</t>
  </si>
  <si>
    <t>26</t>
  </si>
  <si>
    <t>968062456</t>
  </si>
  <si>
    <t>Vybourání dřevěných dveřních zárubní pl přes 2 m2</t>
  </si>
  <si>
    <t>1856974510</t>
  </si>
  <si>
    <t>1,4*2,95</t>
  </si>
  <si>
    <t>1,5*3,1</t>
  </si>
  <si>
    <t>1*2,55</t>
  </si>
  <si>
    <t>1,2*2,1</t>
  </si>
  <si>
    <t>27</t>
  </si>
  <si>
    <t>978019341</t>
  </si>
  <si>
    <t>Otlučení vnější vápenné nebo vápenocementové vnější omítky stupně členitosti 3 až 5  rozsahu do 30%</t>
  </si>
  <si>
    <t>-668117673</t>
  </si>
  <si>
    <t>997</t>
  </si>
  <si>
    <t>Přesun sutě</t>
  </si>
  <si>
    <t>28</t>
  </si>
  <si>
    <t>997013215</t>
  </si>
  <si>
    <t>Vnitrostaveništní doprava suti a vybouraných hmot pro budovy v do 18 m ručně</t>
  </si>
  <si>
    <t>t</t>
  </si>
  <si>
    <t>-700214714</t>
  </si>
  <si>
    <t>29</t>
  </si>
  <si>
    <t>997013501</t>
  </si>
  <si>
    <t>Odvoz suti a vybouraných hmot na skládku nebo meziskládku do 1 km se složením</t>
  </si>
  <si>
    <t>1877128463</t>
  </si>
  <si>
    <t>30</t>
  </si>
  <si>
    <t>997013509</t>
  </si>
  <si>
    <t>Příplatek k odvozu suti a vybouraných hmot na skládku ZKD 1 km přes 1 km</t>
  </si>
  <si>
    <t>-43668136</t>
  </si>
  <si>
    <t>15km</t>
  </si>
  <si>
    <t>41,173*15</t>
  </si>
  <si>
    <t>31</t>
  </si>
  <si>
    <t>997013801</t>
  </si>
  <si>
    <t>Poplatek za uložení stavebního betonového odpadu na skládce (skládkovné)</t>
  </si>
  <si>
    <t>-1561225520</t>
  </si>
  <si>
    <t>32</t>
  </si>
  <si>
    <t>997013831</t>
  </si>
  <si>
    <t>Poplatek za uložení stavebního směsného odpadu na skládce (skládkovné)</t>
  </si>
  <si>
    <t>566870419</t>
  </si>
  <si>
    <t>47,315-31,497</t>
  </si>
  <si>
    <t>998</t>
  </si>
  <si>
    <t>Přesun hmot</t>
  </si>
  <si>
    <t>33</t>
  </si>
  <si>
    <t>998011003</t>
  </si>
  <si>
    <t>Přesun hmot pro budovy zděné v do 24 m</t>
  </si>
  <si>
    <t>1290543481</t>
  </si>
  <si>
    <t>PSV</t>
  </si>
  <si>
    <t>Práce a dodávky PSV</t>
  </si>
  <si>
    <t>713</t>
  </si>
  <si>
    <t>Izolace tepelné</t>
  </si>
  <si>
    <t>34</t>
  </si>
  <si>
    <t>713111111</t>
  </si>
  <si>
    <t>Montáž izolace tepelné vrchem stropů volně kladenými rohožemi, pásy, dílci, deskami</t>
  </si>
  <si>
    <t>1028174220</t>
  </si>
  <si>
    <t>půda</t>
  </si>
  <si>
    <t>170</t>
  </si>
  <si>
    <t>35</t>
  </si>
  <si>
    <t>M</t>
  </si>
  <si>
    <t>631507990</t>
  </si>
  <si>
    <t>plsť skelná Isover UNIROL PLUS 5000 x 1200 tl.200 mm</t>
  </si>
  <si>
    <t>278309729</t>
  </si>
  <si>
    <t>170*1,03 'Přepočtené koeficientem množství</t>
  </si>
  <si>
    <t>36</t>
  </si>
  <si>
    <t>713111131</t>
  </si>
  <si>
    <t>Montáž izolace tepelné spodem stropů žebrových s úpravou drátem rohoží, pásů, dílců, desek</t>
  </si>
  <si>
    <t>-504420490</t>
  </si>
  <si>
    <t>mč. 1.20</t>
  </si>
  <si>
    <t>37</t>
  </si>
  <si>
    <t>899150180</t>
  </si>
  <si>
    <t>51,45*1,03 'Přepočtené koeficientem množství</t>
  </si>
  <si>
    <t>38</t>
  </si>
  <si>
    <t>998713103</t>
  </si>
  <si>
    <t>Přesun hmot tonážní pro izolace tepelné v objektech v do 24 m</t>
  </si>
  <si>
    <t>1586697339</t>
  </si>
  <si>
    <t>763</t>
  </si>
  <si>
    <t>Konstrukce suché výstavby</t>
  </si>
  <si>
    <t>39</t>
  </si>
  <si>
    <t>763131412</t>
  </si>
  <si>
    <t>SDK podhled desky 1xA 12,5 TI 100 mm dvouvrstvá spodní kce profil CD+UD</t>
  </si>
  <si>
    <t>73230254</t>
  </si>
  <si>
    <t>40</t>
  </si>
  <si>
    <t>998763102</t>
  </si>
  <si>
    <t>Přesun hmot tonážní pro dřevostavby v objektech v do 24 m</t>
  </si>
  <si>
    <t>1633908692</t>
  </si>
  <si>
    <t>764</t>
  </si>
  <si>
    <t>Konstrukce klempířské</t>
  </si>
  <si>
    <t>41</t>
  </si>
  <si>
    <t>764002851</t>
  </si>
  <si>
    <t>Demontáž oplechování parapetů do suti</t>
  </si>
  <si>
    <t>847428673</t>
  </si>
  <si>
    <t>(1,1)*50</t>
  </si>
  <si>
    <t>(0,55)*4</t>
  </si>
  <si>
    <t>(1,15)*29</t>
  </si>
  <si>
    <t>(2,8)</t>
  </si>
  <si>
    <t>(2,08)*2</t>
  </si>
  <si>
    <t>(2,8)*2</t>
  </si>
  <si>
    <t>(2,08)*4</t>
  </si>
  <si>
    <t>(1,42)</t>
  </si>
  <si>
    <t>(1,27)*3</t>
  </si>
  <si>
    <t>(1,94)</t>
  </si>
  <si>
    <t>(0,8)</t>
  </si>
  <si>
    <t>(1,02)*2</t>
  </si>
  <si>
    <t>128,4*1,05 'Přepočtené koeficientem množství</t>
  </si>
  <si>
    <t>42</t>
  </si>
  <si>
    <t>764004863</t>
  </si>
  <si>
    <t>Demontáž svodu k dalšímu použití</t>
  </si>
  <si>
    <t>-279480397</t>
  </si>
  <si>
    <t>13*2+12*2</t>
  </si>
  <si>
    <t>43</t>
  </si>
  <si>
    <t>764236444</t>
  </si>
  <si>
    <t>Oplechování parapetů rovných celoplošně lepené z Cu plechu rš 330 mm</t>
  </si>
  <si>
    <t>8151782</t>
  </si>
  <si>
    <t>44</t>
  </si>
  <si>
    <t>764236465</t>
  </si>
  <si>
    <t>Příplatek za zvýšenou pracnost oplechování rohů rovných parapetů z Cu plechu rš do 400 mm</t>
  </si>
  <si>
    <t>-85923044</t>
  </si>
  <si>
    <t>103*2</t>
  </si>
  <si>
    <t>45</t>
  </si>
  <si>
    <t>764238404</t>
  </si>
  <si>
    <t>Oplechování římsy rovné mechanicky kotvené z Cu plechu rš 330 mm</t>
  </si>
  <si>
    <t>1747753456</t>
  </si>
  <si>
    <t>58,8</t>
  </si>
  <si>
    <t>46</t>
  </si>
  <si>
    <t>764508131</t>
  </si>
  <si>
    <t>Montáž kruhového svodu</t>
  </si>
  <si>
    <t>1148517596</t>
  </si>
  <si>
    <t>47</t>
  </si>
  <si>
    <t>998764103</t>
  </si>
  <si>
    <t>Přesun hmot tonážní pro konstrukce klempířské v objektech v do 24 m</t>
  </si>
  <si>
    <t>1658732205</t>
  </si>
  <si>
    <t>766</t>
  </si>
  <si>
    <t>Konstrukce truhlářské</t>
  </si>
  <si>
    <t>48</t>
  </si>
  <si>
    <t>766-001</t>
  </si>
  <si>
    <t>D+M dřevěných oken - specifikace tabulka otvorů</t>
  </si>
  <si>
    <t>-1364301454</t>
  </si>
  <si>
    <t>49</t>
  </si>
  <si>
    <t>766-002</t>
  </si>
  <si>
    <t>D+M dřevěných vstupních dveří - specifikace tabulka otvorů</t>
  </si>
  <si>
    <t>648320455</t>
  </si>
  <si>
    <t>50</t>
  </si>
  <si>
    <t>766441812</t>
  </si>
  <si>
    <t>Demontáž parapetních desek dřevěných nebo plastových šířky přes 30 cm délky do 1,0 m</t>
  </si>
  <si>
    <t>-145692551</t>
  </si>
  <si>
    <t>51</t>
  </si>
  <si>
    <t>766441822</t>
  </si>
  <si>
    <t>Demontáž parapetních desek dřevěných nebo plastových šířky přes 30 cm délky přes 1,0 m</t>
  </si>
  <si>
    <t>-720914297</t>
  </si>
  <si>
    <t>50+29+1+2+2+4+1+2+1+2+4+9+1+3+1+2</t>
  </si>
  <si>
    <t>52</t>
  </si>
  <si>
    <t>766694121</t>
  </si>
  <si>
    <t>Montáž parapetních desek dřevěných nebo plastových šířky přes 30 cm délky do 1,0 m</t>
  </si>
  <si>
    <t>134581417</t>
  </si>
  <si>
    <t>4+1</t>
  </si>
  <si>
    <t>53</t>
  </si>
  <si>
    <t>766694122</t>
  </si>
  <si>
    <t>Montáž parapetních desek dřevěných nebo plastových šířky přes 30 cm délky do 1,6 m</t>
  </si>
  <si>
    <t>1292906806</t>
  </si>
  <si>
    <t>50+29+1+2+3+2</t>
  </si>
  <si>
    <t>54</t>
  </si>
  <si>
    <t>766694123</t>
  </si>
  <si>
    <t>Montáž parapetních desek dřevěných nebo plastových šířky přes 30 cm délky do 2,6 m</t>
  </si>
  <si>
    <t>-2124703882</t>
  </si>
  <si>
    <t>2+4+2+4+9+1</t>
  </si>
  <si>
    <t>55</t>
  </si>
  <si>
    <t>766694124</t>
  </si>
  <si>
    <t>Montáž parapetních desek dřevěných nebo plastových šířky přes 30 cm délky přes 2,6 m</t>
  </si>
  <si>
    <t>-780580893</t>
  </si>
  <si>
    <t>1+2+1+1</t>
  </si>
  <si>
    <t>56</t>
  </si>
  <si>
    <t>766694-01</t>
  </si>
  <si>
    <t>Dodváka dřevěných vnitřních parapetů š. do 600 mm vč. povrchové úpravy</t>
  </si>
  <si>
    <t>1903048258</t>
  </si>
  <si>
    <t>1,1*50+0,55*4+1,15*29</t>
  </si>
  <si>
    <t>2,8+2,08*2+2,8*2+2,08*4</t>
  </si>
  <si>
    <t>2,8+2,08*2+1,42+1,2*2+2*4+2*9</t>
  </si>
  <si>
    <t>3,9+1,27*3+1,94+0,8+1,02*2</t>
  </si>
  <si>
    <t>160,7*1,1 'Přepočtené koeficientem množství</t>
  </si>
  <si>
    <t>57</t>
  </si>
  <si>
    <t>998766103</t>
  </si>
  <si>
    <t>Přesun hmot tonážní pro konstrukce truhlářské v objektech v do 24 m</t>
  </si>
  <si>
    <t>-781587752</t>
  </si>
  <si>
    <t>767</t>
  </si>
  <si>
    <t>Konstrukce zámečnické</t>
  </si>
  <si>
    <t>58</t>
  </si>
  <si>
    <t>767-001</t>
  </si>
  <si>
    <t>D4 D+M vnitřní hliníkové steny 1600/3725 mm - specifikazce tabulka otvorů</t>
  </si>
  <si>
    <t>-1590004853</t>
  </si>
  <si>
    <t>1,6*3,725</t>
  </si>
  <si>
    <t>59</t>
  </si>
  <si>
    <t>767-002</t>
  </si>
  <si>
    <t>Demontáž a zpětná montáž prvků na fasádě ( konzole, vlajkonosiče, ... )</t>
  </si>
  <si>
    <t>-114389303</t>
  </si>
  <si>
    <t>60</t>
  </si>
  <si>
    <t>767-003</t>
  </si>
  <si>
    <t>Demontáž a zpětná montáž  okenních mříží 1100/1950 mm</t>
  </si>
  <si>
    <t>-1376010012</t>
  </si>
  <si>
    <t>61</t>
  </si>
  <si>
    <t>998767103</t>
  </si>
  <si>
    <t>Přesun hmot tonážní pro zámečnické konstrukce v objektech v do 24 m</t>
  </si>
  <si>
    <t>-522042878</t>
  </si>
  <si>
    <t>771</t>
  </si>
  <si>
    <t>Podlahy z dlaždic</t>
  </si>
  <si>
    <t>62</t>
  </si>
  <si>
    <t>771-001</t>
  </si>
  <si>
    <t xml:space="preserve">Vyčištění teracové dlažby terasy </t>
  </si>
  <si>
    <t>1541283070</t>
  </si>
  <si>
    <t>63</t>
  </si>
  <si>
    <t>771-002</t>
  </si>
  <si>
    <t>Doplnění kačírku na terase</t>
  </si>
  <si>
    <t>m3</t>
  </si>
  <si>
    <t>1068731923</t>
  </si>
  <si>
    <t>64</t>
  </si>
  <si>
    <t>998771103</t>
  </si>
  <si>
    <t>Přesun hmot tonážní pro podlahy z dlaždic v objektech v do 24 m</t>
  </si>
  <si>
    <t>-14787278</t>
  </si>
  <si>
    <t>782</t>
  </si>
  <si>
    <t>Dokončovací práce - obklady z kamene</t>
  </si>
  <si>
    <t>65</t>
  </si>
  <si>
    <t>782-001</t>
  </si>
  <si>
    <t>Očištění, vyspravení a hydrofobizacční nátěr balustrádového zábradlí</t>
  </si>
  <si>
    <t>1244188001</t>
  </si>
  <si>
    <t>66</t>
  </si>
  <si>
    <t>782-002</t>
  </si>
  <si>
    <t>Očištění, vyspravení a hydrofobizační nátěr kamenného zábradlí terasy</t>
  </si>
  <si>
    <t>-1600328462</t>
  </si>
  <si>
    <t>5,6+10</t>
  </si>
  <si>
    <t>784</t>
  </si>
  <si>
    <t>Dokončovací práce - malby a tapety</t>
  </si>
  <si>
    <t>67</t>
  </si>
  <si>
    <t>784211103</t>
  </si>
  <si>
    <t>Dvojnásobné bílé malby ze směsí za mokra výborně otěruvzdorných v místnostech výšky do 5,00 m</t>
  </si>
  <si>
    <t>633111208</t>
  </si>
  <si>
    <t>575,25*0,5</t>
  </si>
  <si>
    <t>VRN</t>
  </si>
  <si>
    <t>Vedlejší rozpočtové náklady</t>
  </si>
  <si>
    <t>VRN3</t>
  </si>
  <si>
    <t>Zařízení staveniště</t>
  </si>
  <si>
    <t>68</t>
  </si>
  <si>
    <t>031002000</t>
  </si>
  <si>
    <t>…</t>
  </si>
  <si>
    <t>1024</t>
  </si>
  <si>
    <t>-230282546</t>
  </si>
  <si>
    <t>VRN7</t>
  </si>
  <si>
    <t>Provozní vlivy</t>
  </si>
  <si>
    <t>69</t>
  </si>
  <si>
    <t>071002000</t>
  </si>
  <si>
    <t>606189653</t>
  </si>
  <si>
    <t>SO 02 - Stavební a udržovací práce SO 02</t>
  </si>
  <si>
    <t>(1,18*2+1,54*2)*7</t>
  </si>
  <si>
    <t>(1,7*2+1,54*2)*3</t>
  </si>
  <si>
    <t>(0,725*2+1,54*2)*2</t>
  </si>
  <si>
    <t>(0,58*2+0,87*2)*2</t>
  </si>
  <si>
    <t>(0,8*2+2,27*2)</t>
  </si>
  <si>
    <t>(0,8*2+1,97*2)</t>
  </si>
  <si>
    <t>(2,29*2+2,1*2)</t>
  </si>
  <si>
    <t>analogilcky vnější</t>
  </si>
  <si>
    <t>92,84</t>
  </si>
  <si>
    <t>-1198850336</t>
  </si>
  <si>
    <t>622325303</t>
  </si>
  <si>
    <t>Oprava vnější vápenné nebo vápenocementové štukové omítky složitosti 2 v rozsahu do 30%</t>
  </si>
  <si>
    <t>74+95+32+5</t>
  </si>
  <si>
    <t>-0,992-14,953-7,854-3,392</t>
  </si>
  <si>
    <t>-4,809</t>
  </si>
  <si>
    <t>-492937488</t>
  </si>
  <si>
    <t>3,6*30</t>
  </si>
  <si>
    <t>1419153810</t>
  </si>
  <si>
    <t>-225593134</t>
  </si>
  <si>
    <t>174+108</t>
  </si>
  <si>
    <t>příplatek za 1 měsíc</t>
  </si>
  <si>
    <t>320*30</t>
  </si>
  <si>
    <t>-330196393</t>
  </si>
  <si>
    <t>795402683</t>
  </si>
  <si>
    <t>233387565</t>
  </si>
  <si>
    <t>2*30*2</t>
  </si>
  <si>
    <t>0,57*0,87*2</t>
  </si>
  <si>
    <t>1,18*1,54*7</t>
  </si>
  <si>
    <t>0,725*1,54*2</t>
  </si>
  <si>
    <t>1,7*1,54*3</t>
  </si>
  <si>
    <t>0,8*2,27</t>
  </si>
  <si>
    <t>0,8*1,97</t>
  </si>
  <si>
    <t>968062558</t>
  </si>
  <si>
    <t>Vybourání dřevěných vrat pl do 5 m2</t>
  </si>
  <si>
    <t>2115340994</t>
  </si>
  <si>
    <t>2,29*2,1</t>
  </si>
  <si>
    <t>978015341</t>
  </si>
  <si>
    <t>Otlučení vnější vápenné nebo vápenocementové vnější omítky stupně členitosti 1 a 2 rozsahu do 30%</t>
  </si>
  <si>
    <t>4,797*15</t>
  </si>
  <si>
    <t>4,797-2,784</t>
  </si>
  <si>
    <t>S3</t>
  </si>
  <si>
    <t>97,4*2</t>
  </si>
  <si>
    <t>631507960</t>
  </si>
  <si>
    <t>plsť skelná Isover UNIROL PLUS 5000 x 1200 tl.140 mm</t>
  </si>
  <si>
    <t>-1365898832</t>
  </si>
  <si>
    <t>97,4*1,03 'Přepočtené koeficientem množství</t>
  </si>
  <si>
    <t>631507970</t>
  </si>
  <si>
    <t>plsť skelná Isover UNIROL PLUS 5000 x 1200 tl.160 mm</t>
  </si>
  <si>
    <t>713151111</t>
  </si>
  <si>
    <t>Montáž izolace tepelné střech šikmých kladené volně mezi krokve rohoží, pásů, desek</t>
  </si>
  <si>
    <t>1329784618</t>
  </si>
  <si>
    <t>-1682683010</t>
  </si>
  <si>
    <t>78,44*1,03 'Přepočtené koeficientem množství</t>
  </si>
  <si>
    <t>713151121</t>
  </si>
  <si>
    <t>Montáž izolace tepelné střech šikmých kladené volně pod krokve rohoží, pásů, desek</t>
  </si>
  <si>
    <t>-883629312</t>
  </si>
  <si>
    <t>3,7*2*10,6</t>
  </si>
  <si>
    <t>-977511745</t>
  </si>
  <si>
    <t>1,18*7</t>
  </si>
  <si>
    <t>1,7*3</t>
  </si>
  <si>
    <t>0,725*2</t>
  </si>
  <si>
    <t>0,58*2</t>
  </si>
  <si>
    <t>15,97*1,05 'Přepočtené koeficientem množství</t>
  </si>
  <si>
    <t>4*2+7*2</t>
  </si>
  <si>
    <t>16,769*1,05 'Přepočtené koeficientem množství</t>
  </si>
  <si>
    <t>766-003</t>
  </si>
  <si>
    <t>D+M dřevěných garážových - specifikace tabulka otvorů</t>
  </si>
  <si>
    <t>-1923121096</t>
  </si>
  <si>
    <t>1736956320</t>
  </si>
  <si>
    <t>2+2</t>
  </si>
  <si>
    <t>1303498225</t>
  </si>
  <si>
    <t>7+3</t>
  </si>
  <si>
    <t>-983655526</t>
  </si>
  <si>
    <t>-394998850</t>
  </si>
  <si>
    <t>-890977890</t>
  </si>
  <si>
    <t>2097621926</t>
  </si>
  <si>
    <t>1,18*7+1,7*3+0,725*2+0,58*2</t>
  </si>
  <si>
    <t>15,97*1,1 'Přepočtené koeficientem množství</t>
  </si>
  <si>
    <t>1242440937</t>
  </si>
  <si>
    <t>72,98*0,5</t>
  </si>
  <si>
    <t>-1029200927</t>
  </si>
  <si>
    <t>266106522</t>
  </si>
  <si>
    <t>SO 03 - Stavební a udržovací práce SO 03</t>
  </si>
  <si>
    <t>(1,25+2,08*2)*21</t>
  </si>
  <si>
    <t>(1,26+1,37*2)*3</t>
  </si>
  <si>
    <t>(0,65*2+0,75*2)*2</t>
  </si>
  <si>
    <t>(0,6*2+1,37*2)*3</t>
  </si>
  <si>
    <t>1,3*2+1,37*2</t>
  </si>
  <si>
    <t>(0,685*2+0,965*2)*4</t>
  </si>
  <si>
    <t>(1,25*2+1,8*2)*15</t>
  </si>
  <si>
    <t>0,9*2+1,97*2</t>
  </si>
  <si>
    <t>1,8*2+2,4*2</t>
  </si>
  <si>
    <t>1,2*2+2*2</t>
  </si>
  <si>
    <t>0,6*2+2*2</t>
  </si>
  <si>
    <t>0,9*2+2,84*2</t>
  </si>
  <si>
    <t>analogicky vnější</t>
  </si>
  <si>
    <t>286,29</t>
  </si>
  <si>
    <t>1355682879</t>
  </si>
  <si>
    <t>-1360299772</t>
  </si>
  <si>
    <t>622335202</t>
  </si>
  <si>
    <t>Oprava cementové škrábané omítky vnějších stěn v rozsahu do 30%</t>
  </si>
  <si>
    <t>1574681212</t>
  </si>
  <si>
    <t>7,5*4+101,5+11,1</t>
  </si>
  <si>
    <t>-1847257817</t>
  </si>
  <si>
    <t>2031405771</t>
  </si>
  <si>
    <t>594,2+142,6</t>
  </si>
  <si>
    <t>příplatek za měsíc</t>
  </si>
  <si>
    <t>854,7*30</t>
  </si>
  <si>
    <t>-1993868172</t>
  </si>
  <si>
    <t>1128780870</t>
  </si>
  <si>
    <t>1311464571</t>
  </si>
  <si>
    <t>6*30</t>
  </si>
  <si>
    <t>255*2</t>
  </si>
  <si>
    <t>0,65*0,75*2</t>
  </si>
  <si>
    <t>0,6*1,37*3</t>
  </si>
  <si>
    <t>0,685*0,965*4</t>
  </si>
  <si>
    <t>1,26*1,37*3</t>
  </si>
  <si>
    <t>1,3*1,37</t>
  </si>
  <si>
    <t>1,25*2,08*21</t>
  </si>
  <si>
    <t>1,25*1,8*15</t>
  </si>
  <si>
    <t>0,9*1,97</t>
  </si>
  <si>
    <t>0,6*2</t>
  </si>
  <si>
    <t>690012382</t>
  </si>
  <si>
    <t>1,8*2,4</t>
  </si>
  <si>
    <t>1,2*2</t>
  </si>
  <si>
    <t>0,9*2,84</t>
  </si>
  <si>
    <t>978036141</t>
  </si>
  <si>
    <t>Otlučení cementových omítek vnějších ploch rozsahu do 30 %</t>
  </si>
  <si>
    <t>15,172*15</t>
  </si>
  <si>
    <t>16,549-9,507</t>
  </si>
  <si>
    <t>1,25*21</t>
  </si>
  <si>
    <t>1,26*3</t>
  </si>
  <si>
    <t>0,65*2</t>
  </si>
  <si>
    <t>0,6*3</t>
  </si>
  <si>
    <t>1,3</t>
  </si>
  <si>
    <t>0,685*4</t>
  </si>
  <si>
    <t>1,25*15</t>
  </si>
  <si>
    <t>55,92*1,05 'Přepočtené koeficientem množství</t>
  </si>
  <si>
    <t>3,5*4+4,5*4</t>
  </si>
  <si>
    <t>6,085+6,96+88,35</t>
  </si>
  <si>
    <t>2,973+9,276</t>
  </si>
  <si>
    <t>-470067234</t>
  </si>
  <si>
    <t>2+3+4</t>
  </si>
  <si>
    <t>513624720</t>
  </si>
  <si>
    <t>21+3+1+15</t>
  </si>
  <si>
    <t>129733488</t>
  </si>
  <si>
    <t>-1391707065</t>
  </si>
  <si>
    <t>1342773731</t>
  </si>
  <si>
    <t>1,25*21+1,26*3+0,65*2+0,6*3+1,3+0,7*4+1,25*15</t>
  </si>
  <si>
    <t>55,98*1,1 'Přepočtené koeficientem množství</t>
  </si>
  <si>
    <t>689462775</t>
  </si>
  <si>
    <t>255*0,5</t>
  </si>
  <si>
    <t>642802606</t>
  </si>
  <si>
    <t>-1811745450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</si>
</sst>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67" workbookViewId="0">
      <selection activeCell="BE97" sqref="BE9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 x14ac:dyDescent="0.2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 x14ac:dyDescent="0.2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 x14ac:dyDescent="0.2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3"/>
      <c r="AQ5" s="23"/>
      <c r="AR5" s="21"/>
      <c r="BE5" s="300" t="s">
        <v>15</v>
      </c>
      <c r="BS5" s="18" t="s">
        <v>6</v>
      </c>
    </row>
    <row r="6" spans="1:74" s="1" customFormat="1" ht="36.950000000000003" customHeight="1" x14ac:dyDescent="0.2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4" t="s">
        <v>17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3"/>
      <c r="AQ6" s="23"/>
      <c r="AR6" s="21"/>
      <c r="BE6" s="301"/>
      <c r="BS6" s="18" t="s">
        <v>18</v>
      </c>
    </row>
    <row r="7" spans="1:74" s="1" customFormat="1" ht="12" customHeight="1" x14ac:dyDescent="0.2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</v>
      </c>
      <c r="AO7" s="23"/>
      <c r="AP7" s="23"/>
      <c r="AQ7" s="23"/>
      <c r="AR7" s="21"/>
      <c r="BE7" s="301"/>
      <c r="BS7" s="18" t="s">
        <v>21</v>
      </c>
    </row>
    <row r="8" spans="1:74" s="1" customFormat="1" ht="12" customHeight="1" x14ac:dyDescent="0.2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01"/>
      <c r="BS8" s="18" t="s">
        <v>26</v>
      </c>
    </row>
    <row r="9" spans="1:74" s="1" customFormat="1" ht="14.45" customHeight="1" x14ac:dyDescent="0.2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1"/>
      <c r="BS9" s="18" t="s">
        <v>27</v>
      </c>
    </row>
    <row r="10" spans="1:74" s="1" customFormat="1" ht="12" customHeight="1" x14ac:dyDescent="0.2">
      <c r="B10" s="22"/>
      <c r="C10" s="23"/>
      <c r="D10" s="30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29</v>
      </c>
      <c r="AL10" s="23"/>
      <c r="AM10" s="23"/>
      <c r="AN10" s="28" t="s">
        <v>1</v>
      </c>
      <c r="AO10" s="23"/>
      <c r="AP10" s="23"/>
      <c r="AQ10" s="23"/>
      <c r="AR10" s="21"/>
      <c r="BE10" s="301"/>
      <c r="BS10" s="18" t="s">
        <v>18</v>
      </c>
    </row>
    <row r="11" spans="1:74" s="1" customFormat="1" ht="18.399999999999999" customHeight="1" x14ac:dyDescent="0.2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31</v>
      </c>
      <c r="AL11" s="23"/>
      <c r="AM11" s="23"/>
      <c r="AN11" s="28" t="s">
        <v>1</v>
      </c>
      <c r="AO11" s="23"/>
      <c r="AP11" s="23"/>
      <c r="AQ11" s="23"/>
      <c r="AR11" s="21"/>
      <c r="BE11" s="301"/>
      <c r="BS11" s="18" t="s">
        <v>18</v>
      </c>
    </row>
    <row r="12" spans="1:74" s="1" customFormat="1" ht="6.95" customHeight="1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1"/>
      <c r="BS12" s="18" t="s">
        <v>18</v>
      </c>
    </row>
    <row r="13" spans="1:74" s="1" customFormat="1" ht="12" customHeight="1" x14ac:dyDescent="0.2">
      <c r="B13" s="22"/>
      <c r="C13" s="23"/>
      <c r="D13" s="30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29</v>
      </c>
      <c r="AL13" s="23"/>
      <c r="AM13" s="23"/>
      <c r="AN13" s="32" t="s">
        <v>33</v>
      </c>
      <c r="AO13" s="23"/>
      <c r="AP13" s="23"/>
      <c r="AQ13" s="23"/>
      <c r="AR13" s="21"/>
      <c r="BE13" s="301"/>
      <c r="BS13" s="18" t="s">
        <v>18</v>
      </c>
    </row>
    <row r="14" spans="1:74" ht="12.75" x14ac:dyDescent="0.2">
      <c r="B14" s="22"/>
      <c r="C14" s="23"/>
      <c r="D14" s="23"/>
      <c r="E14" s="295" t="s">
        <v>33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30" t="s">
        <v>31</v>
      </c>
      <c r="AL14" s="23"/>
      <c r="AM14" s="23"/>
      <c r="AN14" s="32" t="s">
        <v>33</v>
      </c>
      <c r="AO14" s="23"/>
      <c r="AP14" s="23"/>
      <c r="AQ14" s="23"/>
      <c r="AR14" s="21"/>
      <c r="BE14" s="301"/>
      <c r="BS14" s="18" t="s">
        <v>18</v>
      </c>
    </row>
    <row r="15" spans="1:74" s="1" customFormat="1" ht="6.95" customHeight="1" x14ac:dyDescent="0.2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1"/>
      <c r="BS15" s="18" t="s">
        <v>4</v>
      </c>
    </row>
    <row r="16" spans="1:74" s="1" customFormat="1" ht="12" customHeight="1" x14ac:dyDescent="0.2">
      <c r="B16" s="22"/>
      <c r="C16" s="23"/>
      <c r="D16" s="30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29</v>
      </c>
      <c r="AL16" s="23"/>
      <c r="AM16" s="23"/>
      <c r="AN16" s="28" t="s">
        <v>35</v>
      </c>
      <c r="AO16" s="23"/>
      <c r="AP16" s="23"/>
      <c r="AQ16" s="23"/>
      <c r="AR16" s="21"/>
      <c r="BE16" s="301"/>
      <c r="BS16" s="18" t="s">
        <v>4</v>
      </c>
    </row>
    <row r="17" spans="1:71" s="1" customFormat="1" ht="18.399999999999999" customHeight="1" x14ac:dyDescent="0.2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31</v>
      </c>
      <c r="AL17" s="23"/>
      <c r="AM17" s="23"/>
      <c r="AN17" s="28" t="s">
        <v>1</v>
      </c>
      <c r="AO17" s="23"/>
      <c r="AP17" s="23"/>
      <c r="AQ17" s="23"/>
      <c r="AR17" s="21"/>
      <c r="BE17" s="301"/>
      <c r="BS17" s="18" t="s">
        <v>37</v>
      </c>
    </row>
    <row r="18" spans="1:71" s="1" customFormat="1" ht="6.9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1"/>
      <c r="BS18" s="18" t="s">
        <v>6</v>
      </c>
    </row>
    <row r="19" spans="1:71" s="1" customFormat="1" ht="12" customHeight="1" x14ac:dyDescent="0.2">
      <c r="B19" s="22"/>
      <c r="C19" s="23"/>
      <c r="D19" s="30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29</v>
      </c>
      <c r="AL19" s="23"/>
      <c r="AM19" s="23"/>
      <c r="AN19" s="28" t="s">
        <v>39</v>
      </c>
      <c r="AO19" s="23"/>
      <c r="AP19" s="23"/>
      <c r="AQ19" s="23"/>
      <c r="AR19" s="21"/>
      <c r="BE19" s="301"/>
      <c r="BS19" s="18" t="s">
        <v>6</v>
      </c>
    </row>
    <row r="20" spans="1:71" s="1" customFormat="1" ht="18.399999999999999" customHeight="1" x14ac:dyDescent="0.2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31</v>
      </c>
      <c r="AL20" s="23"/>
      <c r="AM20" s="23"/>
      <c r="AN20" s="28" t="s">
        <v>1</v>
      </c>
      <c r="AO20" s="23"/>
      <c r="AP20" s="23"/>
      <c r="AQ20" s="23"/>
      <c r="AR20" s="21"/>
      <c r="BE20" s="301"/>
      <c r="BS20" s="18" t="s">
        <v>37</v>
      </c>
    </row>
    <row r="21" spans="1:71" s="1" customFormat="1" ht="6.95" customHeight="1" x14ac:dyDescent="0.2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1"/>
    </row>
    <row r="22" spans="1:71" s="1" customFormat="1" ht="12" customHeight="1" x14ac:dyDescent="0.2">
      <c r="B22" s="22"/>
      <c r="C22" s="23"/>
      <c r="D22" s="30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1"/>
    </row>
    <row r="23" spans="1:71" s="1" customFormat="1" ht="16.5" customHeight="1" x14ac:dyDescent="0.2">
      <c r="B23" s="22"/>
      <c r="C23" s="23"/>
      <c r="D23" s="23"/>
      <c r="E23" s="297" t="s">
        <v>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3"/>
      <c r="AP23" s="23"/>
      <c r="AQ23" s="23"/>
      <c r="AR23" s="21"/>
      <c r="BE23" s="301"/>
    </row>
    <row r="24" spans="1:71" s="1" customFormat="1" ht="6.95" customHeight="1" x14ac:dyDescent="0.2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1"/>
    </row>
    <row r="25" spans="1:71" s="1" customFormat="1" ht="6.95" customHeight="1" x14ac:dyDescent="0.2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1"/>
    </row>
    <row r="26" spans="1:71" s="2" customFormat="1" ht="25.9" customHeight="1" x14ac:dyDescent="0.2">
      <c r="A26" s="35"/>
      <c r="B26" s="36"/>
      <c r="C26" s="37"/>
      <c r="D26" s="38" t="s">
        <v>42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8">
        <f>ROUND(AG94,2)</f>
        <v>0</v>
      </c>
      <c r="AL26" s="279"/>
      <c r="AM26" s="279"/>
      <c r="AN26" s="279"/>
      <c r="AO26" s="279"/>
      <c r="AP26" s="37"/>
      <c r="AQ26" s="37"/>
      <c r="AR26" s="40"/>
      <c r="BE26" s="301"/>
    </row>
    <row r="27" spans="1:71" s="2" customFormat="1" ht="6.95" customHeight="1" x14ac:dyDescent="0.2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1"/>
    </row>
    <row r="28" spans="1:71" s="2" customFormat="1" ht="12.75" x14ac:dyDescent="0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8" t="s">
        <v>43</v>
      </c>
      <c r="M28" s="298"/>
      <c r="N28" s="298"/>
      <c r="O28" s="298"/>
      <c r="P28" s="298"/>
      <c r="Q28" s="37"/>
      <c r="R28" s="37"/>
      <c r="S28" s="37"/>
      <c r="T28" s="37"/>
      <c r="U28" s="37"/>
      <c r="V28" s="37"/>
      <c r="W28" s="298" t="s">
        <v>44</v>
      </c>
      <c r="X28" s="298"/>
      <c r="Y28" s="298"/>
      <c r="Z28" s="298"/>
      <c r="AA28" s="298"/>
      <c r="AB28" s="298"/>
      <c r="AC28" s="298"/>
      <c r="AD28" s="298"/>
      <c r="AE28" s="298"/>
      <c r="AF28" s="37"/>
      <c r="AG28" s="37"/>
      <c r="AH28" s="37"/>
      <c r="AI28" s="37"/>
      <c r="AJ28" s="37"/>
      <c r="AK28" s="298" t="s">
        <v>45</v>
      </c>
      <c r="AL28" s="298"/>
      <c r="AM28" s="298"/>
      <c r="AN28" s="298"/>
      <c r="AO28" s="298"/>
      <c r="AP28" s="37"/>
      <c r="AQ28" s="37"/>
      <c r="AR28" s="40"/>
      <c r="BE28" s="301"/>
    </row>
    <row r="29" spans="1:71" s="3" customFormat="1" ht="14.45" customHeight="1" x14ac:dyDescent="0.2">
      <c r="B29" s="41"/>
      <c r="C29" s="42"/>
      <c r="D29" s="30" t="s">
        <v>46</v>
      </c>
      <c r="E29" s="42"/>
      <c r="F29" s="30" t="s">
        <v>47</v>
      </c>
      <c r="G29" s="42"/>
      <c r="H29" s="42"/>
      <c r="I29" s="42"/>
      <c r="J29" s="42"/>
      <c r="K29" s="42"/>
      <c r="L29" s="299">
        <v>0.21</v>
      </c>
      <c r="M29" s="277"/>
      <c r="N29" s="277"/>
      <c r="O29" s="277"/>
      <c r="P29" s="277"/>
      <c r="Q29" s="42"/>
      <c r="R29" s="42"/>
      <c r="S29" s="42"/>
      <c r="T29" s="42"/>
      <c r="U29" s="42"/>
      <c r="V29" s="42"/>
      <c r="W29" s="276">
        <f>ROUND(AZ94, 2)</f>
        <v>0</v>
      </c>
      <c r="X29" s="277"/>
      <c r="Y29" s="277"/>
      <c r="Z29" s="277"/>
      <c r="AA29" s="277"/>
      <c r="AB29" s="277"/>
      <c r="AC29" s="277"/>
      <c r="AD29" s="277"/>
      <c r="AE29" s="277"/>
      <c r="AF29" s="42"/>
      <c r="AG29" s="42"/>
      <c r="AH29" s="42"/>
      <c r="AI29" s="42"/>
      <c r="AJ29" s="42"/>
      <c r="AK29" s="276">
        <f>ROUND(AV94, 2)</f>
        <v>0</v>
      </c>
      <c r="AL29" s="277"/>
      <c r="AM29" s="277"/>
      <c r="AN29" s="277"/>
      <c r="AO29" s="277"/>
      <c r="AP29" s="42"/>
      <c r="AQ29" s="42"/>
      <c r="AR29" s="43"/>
      <c r="BE29" s="302"/>
    </row>
    <row r="30" spans="1:71" s="3" customFormat="1" ht="14.45" customHeight="1" x14ac:dyDescent="0.2">
      <c r="B30" s="41"/>
      <c r="C30" s="42"/>
      <c r="D30" s="42"/>
      <c r="E30" s="42"/>
      <c r="F30" s="30" t="s">
        <v>48</v>
      </c>
      <c r="G30" s="42"/>
      <c r="H30" s="42"/>
      <c r="I30" s="42"/>
      <c r="J30" s="42"/>
      <c r="K30" s="42"/>
      <c r="L30" s="299">
        <v>0.15</v>
      </c>
      <c r="M30" s="277"/>
      <c r="N30" s="277"/>
      <c r="O30" s="277"/>
      <c r="P30" s="277"/>
      <c r="Q30" s="42"/>
      <c r="R30" s="42"/>
      <c r="S30" s="42"/>
      <c r="T30" s="42"/>
      <c r="U30" s="42"/>
      <c r="V30" s="42"/>
      <c r="W30" s="276">
        <f>ROUND(BA94, 2)</f>
        <v>0</v>
      </c>
      <c r="X30" s="277"/>
      <c r="Y30" s="277"/>
      <c r="Z30" s="277"/>
      <c r="AA30" s="277"/>
      <c r="AB30" s="277"/>
      <c r="AC30" s="277"/>
      <c r="AD30" s="277"/>
      <c r="AE30" s="277"/>
      <c r="AF30" s="42"/>
      <c r="AG30" s="42"/>
      <c r="AH30" s="42"/>
      <c r="AI30" s="42"/>
      <c r="AJ30" s="42"/>
      <c r="AK30" s="276">
        <f>ROUND(AW94, 2)</f>
        <v>0</v>
      </c>
      <c r="AL30" s="277"/>
      <c r="AM30" s="277"/>
      <c r="AN30" s="277"/>
      <c r="AO30" s="277"/>
      <c r="AP30" s="42"/>
      <c r="AQ30" s="42"/>
      <c r="AR30" s="43"/>
      <c r="BE30" s="302"/>
    </row>
    <row r="31" spans="1:71" s="3" customFormat="1" ht="14.45" hidden="1" customHeight="1" x14ac:dyDescent="0.2">
      <c r="B31" s="41"/>
      <c r="C31" s="42"/>
      <c r="D31" s="42"/>
      <c r="E31" s="42"/>
      <c r="F31" s="30" t="s">
        <v>49</v>
      </c>
      <c r="G31" s="42"/>
      <c r="H31" s="42"/>
      <c r="I31" s="42"/>
      <c r="J31" s="42"/>
      <c r="K31" s="42"/>
      <c r="L31" s="299">
        <v>0.21</v>
      </c>
      <c r="M31" s="277"/>
      <c r="N31" s="277"/>
      <c r="O31" s="277"/>
      <c r="P31" s="277"/>
      <c r="Q31" s="42"/>
      <c r="R31" s="42"/>
      <c r="S31" s="42"/>
      <c r="T31" s="42"/>
      <c r="U31" s="42"/>
      <c r="V31" s="42"/>
      <c r="W31" s="276">
        <f>ROUND(BB94, 2)</f>
        <v>0</v>
      </c>
      <c r="X31" s="277"/>
      <c r="Y31" s="277"/>
      <c r="Z31" s="277"/>
      <c r="AA31" s="277"/>
      <c r="AB31" s="277"/>
      <c r="AC31" s="277"/>
      <c r="AD31" s="277"/>
      <c r="AE31" s="277"/>
      <c r="AF31" s="42"/>
      <c r="AG31" s="42"/>
      <c r="AH31" s="42"/>
      <c r="AI31" s="42"/>
      <c r="AJ31" s="42"/>
      <c r="AK31" s="276">
        <v>0</v>
      </c>
      <c r="AL31" s="277"/>
      <c r="AM31" s="277"/>
      <c r="AN31" s="277"/>
      <c r="AO31" s="277"/>
      <c r="AP31" s="42"/>
      <c r="AQ31" s="42"/>
      <c r="AR31" s="43"/>
      <c r="BE31" s="302"/>
    </row>
    <row r="32" spans="1:71" s="3" customFormat="1" ht="14.45" hidden="1" customHeight="1" x14ac:dyDescent="0.2">
      <c r="B32" s="41"/>
      <c r="C32" s="42"/>
      <c r="D32" s="42"/>
      <c r="E32" s="42"/>
      <c r="F32" s="30" t="s">
        <v>50</v>
      </c>
      <c r="G32" s="42"/>
      <c r="H32" s="42"/>
      <c r="I32" s="42"/>
      <c r="J32" s="42"/>
      <c r="K32" s="42"/>
      <c r="L32" s="299">
        <v>0.15</v>
      </c>
      <c r="M32" s="277"/>
      <c r="N32" s="277"/>
      <c r="O32" s="277"/>
      <c r="P32" s="277"/>
      <c r="Q32" s="42"/>
      <c r="R32" s="42"/>
      <c r="S32" s="42"/>
      <c r="T32" s="42"/>
      <c r="U32" s="42"/>
      <c r="V32" s="42"/>
      <c r="W32" s="276">
        <f>ROUND(BC94, 2)</f>
        <v>0</v>
      </c>
      <c r="X32" s="277"/>
      <c r="Y32" s="277"/>
      <c r="Z32" s="277"/>
      <c r="AA32" s="277"/>
      <c r="AB32" s="277"/>
      <c r="AC32" s="277"/>
      <c r="AD32" s="277"/>
      <c r="AE32" s="277"/>
      <c r="AF32" s="42"/>
      <c r="AG32" s="42"/>
      <c r="AH32" s="42"/>
      <c r="AI32" s="42"/>
      <c r="AJ32" s="42"/>
      <c r="AK32" s="276">
        <v>0</v>
      </c>
      <c r="AL32" s="277"/>
      <c r="AM32" s="277"/>
      <c r="AN32" s="277"/>
      <c r="AO32" s="277"/>
      <c r="AP32" s="42"/>
      <c r="AQ32" s="42"/>
      <c r="AR32" s="43"/>
      <c r="BE32" s="302"/>
    </row>
    <row r="33" spans="1:57" s="3" customFormat="1" ht="14.45" hidden="1" customHeight="1" x14ac:dyDescent="0.2">
      <c r="B33" s="41"/>
      <c r="C33" s="42"/>
      <c r="D33" s="42"/>
      <c r="E33" s="42"/>
      <c r="F33" s="30" t="s">
        <v>51</v>
      </c>
      <c r="G33" s="42"/>
      <c r="H33" s="42"/>
      <c r="I33" s="42"/>
      <c r="J33" s="42"/>
      <c r="K33" s="42"/>
      <c r="L33" s="299">
        <v>0</v>
      </c>
      <c r="M33" s="277"/>
      <c r="N33" s="277"/>
      <c r="O33" s="277"/>
      <c r="P33" s="277"/>
      <c r="Q33" s="42"/>
      <c r="R33" s="42"/>
      <c r="S33" s="42"/>
      <c r="T33" s="42"/>
      <c r="U33" s="42"/>
      <c r="V33" s="42"/>
      <c r="W33" s="276">
        <f>ROUND(BD94, 2)</f>
        <v>0</v>
      </c>
      <c r="X33" s="277"/>
      <c r="Y33" s="277"/>
      <c r="Z33" s="277"/>
      <c r="AA33" s="277"/>
      <c r="AB33" s="277"/>
      <c r="AC33" s="277"/>
      <c r="AD33" s="277"/>
      <c r="AE33" s="277"/>
      <c r="AF33" s="42"/>
      <c r="AG33" s="42"/>
      <c r="AH33" s="42"/>
      <c r="AI33" s="42"/>
      <c r="AJ33" s="42"/>
      <c r="AK33" s="276">
        <v>0</v>
      </c>
      <c r="AL33" s="277"/>
      <c r="AM33" s="277"/>
      <c r="AN33" s="277"/>
      <c r="AO33" s="277"/>
      <c r="AP33" s="42"/>
      <c r="AQ33" s="42"/>
      <c r="AR33" s="43"/>
      <c r="BE33" s="302"/>
    </row>
    <row r="34" spans="1:57" s="2" customFormat="1" ht="6.95" customHeight="1" x14ac:dyDescent="0.2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1"/>
    </row>
    <row r="35" spans="1:57" s="2" customFormat="1" ht="25.9" customHeight="1" x14ac:dyDescent="0.2">
      <c r="A35" s="35"/>
      <c r="B35" s="36"/>
      <c r="C35" s="44"/>
      <c r="D35" s="45" t="s">
        <v>52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53</v>
      </c>
      <c r="U35" s="46"/>
      <c r="V35" s="46"/>
      <c r="W35" s="46"/>
      <c r="X35" s="309" t="s">
        <v>54</v>
      </c>
      <c r="Y35" s="310"/>
      <c r="Z35" s="310"/>
      <c r="AA35" s="310"/>
      <c r="AB35" s="310"/>
      <c r="AC35" s="46"/>
      <c r="AD35" s="46"/>
      <c r="AE35" s="46"/>
      <c r="AF35" s="46"/>
      <c r="AG35" s="46"/>
      <c r="AH35" s="46"/>
      <c r="AI35" s="46"/>
      <c r="AJ35" s="46"/>
      <c r="AK35" s="311">
        <f>SUM(AK26:AK33)</f>
        <v>0</v>
      </c>
      <c r="AL35" s="310"/>
      <c r="AM35" s="310"/>
      <c r="AN35" s="310"/>
      <c r="AO35" s="312"/>
      <c r="AP35" s="44"/>
      <c r="AQ35" s="44"/>
      <c r="AR35" s="40"/>
      <c r="BE35" s="35"/>
    </row>
    <row r="36" spans="1:57" s="2" customFormat="1" ht="6.95" customHeight="1" x14ac:dyDescent="0.2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 x14ac:dyDescent="0.2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 x14ac:dyDescent="0.2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 x14ac:dyDescent="0.2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 x14ac:dyDescent="0.2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 x14ac:dyDescent="0.2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 x14ac:dyDescent="0.2">
      <c r="B49" s="48"/>
      <c r="C49" s="49"/>
      <c r="D49" s="50" t="s">
        <v>55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x14ac:dyDescent="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x14ac:dyDescent="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x14ac:dyDescent="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x14ac:dyDescent="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x14ac:dyDescent="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x14ac:dyDescent="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x14ac:dyDescent="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x14ac:dyDescent="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x14ac:dyDescent="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x14ac:dyDescent="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 x14ac:dyDescent="0.2">
      <c r="A60" s="35"/>
      <c r="B60" s="36"/>
      <c r="C60" s="37"/>
      <c r="D60" s="53" t="s">
        <v>57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57</v>
      </c>
      <c r="AI60" s="39"/>
      <c r="AJ60" s="39"/>
      <c r="AK60" s="39"/>
      <c r="AL60" s="39"/>
      <c r="AM60" s="53" t="s">
        <v>58</v>
      </c>
      <c r="AN60" s="39"/>
      <c r="AO60" s="39"/>
      <c r="AP60" s="37"/>
      <c r="AQ60" s="37"/>
      <c r="AR60" s="40"/>
      <c r="BE60" s="35"/>
    </row>
    <row r="61" spans="1:57" x14ac:dyDescent="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x14ac:dyDescent="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x14ac:dyDescent="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 x14ac:dyDescent="0.2">
      <c r="A64" s="35"/>
      <c r="B64" s="36"/>
      <c r="C64" s="37"/>
      <c r="D64" s="50" t="s">
        <v>59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60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x14ac:dyDescent="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x14ac:dyDescent="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x14ac:dyDescent="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x14ac:dyDescent="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x14ac:dyDescent="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x14ac:dyDescent="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x14ac:dyDescent="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x14ac:dyDescent="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x14ac:dyDescent="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x14ac:dyDescent="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 x14ac:dyDescent="0.2">
      <c r="A75" s="35"/>
      <c r="B75" s="36"/>
      <c r="C75" s="37"/>
      <c r="D75" s="53" t="s">
        <v>57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57</v>
      </c>
      <c r="AI75" s="39"/>
      <c r="AJ75" s="39"/>
      <c r="AK75" s="39"/>
      <c r="AL75" s="39"/>
      <c r="AM75" s="53" t="s">
        <v>58</v>
      </c>
      <c r="AN75" s="39"/>
      <c r="AO75" s="39"/>
      <c r="AP75" s="37"/>
      <c r="AQ75" s="37"/>
      <c r="AR75" s="40"/>
      <c r="BE75" s="35"/>
    </row>
    <row r="76" spans="1:57" s="2" customFormat="1" x14ac:dyDescent="0.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 x14ac:dyDescent="0.2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 x14ac:dyDescent="0.2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 x14ac:dyDescent="0.2">
      <c r="A82" s="35"/>
      <c r="B82" s="36"/>
      <c r="C82" s="24" t="s">
        <v>61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 x14ac:dyDescent="0.2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20191102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 x14ac:dyDescent="0.2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9" t="str">
        <f>K6</f>
        <v>Snížení energetické náročnosti budov sv. Anežky České v Českém Krumlově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64"/>
      <c r="AQ85" s="64"/>
      <c r="AR85" s="65"/>
    </row>
    <row r="86" spans="1:91" s="2" customFormat="1" ht="6.95" customHeight="1" x14ac:dyDescent="0.2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 x14ac:dyDescent="0.2">
      <c r="A87" s="35"/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Český Krumlov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291" t="str">
        <f>IF(AN8= "","",AN8)</f>
        <v>5. 11. 2019</v>
      </c>
      <c r="AN87" s="291"/>
      <c r="AO87" s="37"/>
      <c r="AP87" s="37"/>
      <c r="AQ87" s="37"/>
      <c r="AR87" s="40"/>
      <c r="BE87" s="35"/>
    </row>
    <row r="88" spans="1:91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 x14ac:dyDescent="0.2">
      <c r="A89" s="35"/>
      <c r="B89" s="36"/>
      <c r="C89" s="30" t="s">
        <v>28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34</v>
      </c>
      <c r="AJ89" s="37"/>
      <c r="AK89" s="37"/>
      <c r="AL89" s="37"/>
      <c r="AM89" s="287" t="str">
        <f>IF(E17="","",E17)</f>
        <v>Tomáš Novák</v>
      </c>
      <c r="AN89" s="288"/>
      <c r="AO89" s="288"/>
      <c r="AP89" s="288"/>
      <c r="AQ89" s="37"/>
      <c r="AR89" s="40"/>
      <c r="AS89" s="281" t="s">
        <v>62</v>
      </c>
      <c r="AT89" s="282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 x14ac:dyDescent="0.2">
      <c r="A90" s="35"/>
      <c r="B90" s="36"/>
      <c r="C90" s="30" t="s">
        <v>32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38</v>
      </c>
      <c r="AJ90" s="37"/>
      <c r="AK90" s="37"/>
      <c r="AL90" s="37"/>
      <c r="AM90" s="287" t="str">
        <f>IF(E20="","",E20)</f>
        <v>Filip Šimek www.rozp.cz</v>
      </c>
      <c r="AN90" s="288"/>
      <c r="AO90" s="288"/>
      <c r="AP90" s="288"/>
      <c r="AQ90" s="37"/>
      <c r="AR90" s="40"/>
      <c r="AS90" s="283"/>
      <c r="AT90" s="284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 x14ac:dyDescent="0.2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5"/>
      <c r="AT91" s="286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 x14ac:dyDescent="0.2">
      <c r="A92" s="35"/>
      <c r="B92" s="36"/>
      <c r="C92" s="314" t="s">
        <v>63</v>
      </c>
      <c r="D92" s="306"/>
      <c r="E92" s="306"/>
      <c r="F92" s="306"/>
      <c r="G92" s="306"/>
      <c r="H92" s="74"/>
      <c r="I92" s="305" t="s">
        <v>64</v>
      </c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8" t="s">
        <v>65</v>
      </c>
      <c r="AH92" s="306"/>
      <c r="AI92" s="306"/>
      <c r="AJ92" s="306"/>
      <c r="AK92" s="306"/>
      <c r="AL92" s="306"/>
      <c r="AM92" s="306"/>
      <c r="AN92" s="305" t="s">
        <v>66</v>
      </c>
      <c r="AO92" s="306"/>
      <c r="AP92" s="307"/>
      <c r="AQ92" s="75" t="s">
        <v>67</v>
      </c>
      <c r="AR92" s="40"/>
      <c r="AS92" s="76" t="s">
        <v>68</v>
      </c>
      <c r="AT92" s="77" t="s">
        <v>69</v>
      </c>
      <c r="AU92" s="77" t="s">
        <v>70</v>
      </c>
      <c r="AV92" s="77" t="s">
        <v>71</v>
      </c>
      <c r="AW92" s="77" t="s">
        <v>72</v>
      </c>
      <c r="AX92" s="77" t="s">
        <v>73</v>
      </c>
      <c r="AY92" s="77" t="s">
        <v>74</v>
      </c>
      <c r="AZ92" s="77" t="s">
        <v>75</v>
      </c>
      <c r="BA92" s="77" t="s">
        <v>76</v>
      </c>
      <c r="BB92" s="77" t="s">
        <v>77</v>
      </c>
      <c r="BC92" s="77" t="s">
        <v>78</v>
      </c>
      <c r="BD92" s="78" t="s">
        <v>79</v>
      </c>
      <c r="BE92" s="35"/>
    </row>
    <row r="93" spans="1:91" s="2" customFormat="1" ht="10.9" customHeight="1" x14ac:dyDescent="0.2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 x14ac:dyDescent="0.2">
      <c r="B94" s="82"/>
      <c r="C94" s="83" t="s">
        <v>80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ROUND(SUM(AG95:AG97),2)</f>
        <v>0</v>
      </c>
      <c r="AH94" s="316"/>
      <c r="AI94" s="316"/>
      <c r="AJ94" s="316"/>
      <c r="AK94" s="316"/>
      <c r="AL94" s="316"/>
      <c r="AM94" s="316"/>
      <c r="AN94" s="313">
        <f>SUM(AG94,AT94)</f>
        <v>0</v>
      </c>
      <c r="AO94" s="313"/>
      <c r="AP94" s="313"/>
      <c r="AQ94" s="86" t="s">
        <v>1</v>
      </c>
      <c r="AR94" s="87"/>
      <c r="AS94" s="88">
        <f>ROUND(SUM(AS95:AS97),2)</f>
        <v>0</v>
      </c>
      <c r="AT94" s="89">
        <f>ROUND(SUM(AV94:AW94),2)</f>
        <v>0</v>
      </c>
      <c r="AU94" s="90">
        <f>ROUND(SUM(AU95:AU97),5)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ROUND(SUM(AZ95:AZ97),2)</f>
        <v>0</v>
      </c>
      <c r="BA94" s="89">
        <f>ROUND(SUM(BA95:BA97),2)</f>
        <v>0</v>
      </c>
      <c r="BB94" s="89">
        <f>ROUND(SUM(BB95:BB97),2)</f>
        <v>0</v>
      </c>
      <c r="BC94" s="89">
        <f>ROUND(SUM(BC95:BC97),2)</f>
        <v>0</v>
      </c>
      <c r="BD94" s="91">
        <f>ROUND(SUM(BD95:BD97),2)</f>
        <v>0</v>
      </c>
      <c r="BS94" s="92" t="s">
        <v>81</v>
      </c>
      <c r="BT94" s="92" t="s">
        <v>82</v>
      </c>
      <c r="BU94" s="93" t="s">
        <v>83</v>
      </c>
      <c r="BV94" s="92" t="s">
        <v>84</v>
      </c>
      <c r="BW94" s="92" t="s">
        <v>5</v>
      </c>
      <c r="BX94" s="92" t="s">
        <v>85</v>
      </c>
      <c r="CL94" s="92" t="s">
        <v>1</v>
      </c>
    </row>
    <row r="95" spans="1:91" s="7" customFormat="1" ht="16.5" customHeight="1" x14ac:dyDescent="0.2">
      <c r="A95" s="94" t="s">
        <v>86</v>
      </c>
      <c r="B95" s="95"/>
      <c r="C95" s="96"/>
      <c r="D95" s="315" t="s">
        <v>87</v>
      </c>
      <c r="E95" s="315"/>
      <c r="F95" s="315"/>
      <c r="G95" s="315"/>
      <c r="H95" s="315"/>
      <c r="I95" s="97"/>
      <c r="J95" s="315" t="s">
        <v>88</v>
      </c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03">
        <f>'SO 01 - Stavební a udržov...'!J30</f>
        <v>0</v>
      </c>
      <c r="AH95" s="304"/>
      <c r="AI95" s="304"/>
      <c r="AJ95" s="304"/>
      <c r="AK95" s="304"/>
      <c r="AL95" s="304"/>
      <c r="AM95" s="304"/>
      <c r="AN95" s="303">
        <f>SUM(AG95,AT95)</f>
        <v>0</v>
      </c>
      <c r="AO95" s="304"/>
      <c r="AP95" s="304"/>
      <c r="AQ95" s="98" t="s">
        <v>89</v>
      </c>
      <c r="AR95" s="99"/>
      <c r="AS95" s="100">
        <v>0</v>
      </c>
      <c r="AT95" s="101">
        <f>ROUND(SUM(AV95:AW95),2)</f>
        <v>0</v>
      </c>
      <c r="AU95" s="102">
        <f>'SO 01 - Stavební a udržov...'!P133</f>
        <v>0</v>
      </c>
      <c r="AV95" s="101">
        <f>'SO 01 - Stavební a udržov...'!J33</f>
        <v>0</v>
      </c>
      <c r="AW95" s="101">
        <f>'SO 01 - Stavební a udržov...'!J34</f>
        <v>0</v>
      </c>
      <c r="AX95" s="101">
        <f>'SO 01 - Stavební a udržov...'!J35</f>
        <v>0</v>
      </c>
      <c r="AY95" s="101">
        <f>'SO 01 - Stavební a udržov...'!J36</f>
        <v>0</v>
      </c>
      <c r="AZ95" s="101">
        <f>'SO 01 - Stavební a udržov...'!F33</f>
        <v>0</v>
      </c>
      <c r="BA95" s="101">
        <f>'SO 01 - Stavební a udržov...'!F34</f>
        <v>0</v>
      </c>
      <c r="BB95" s="101">
        <f>'SO 01 - Stavební a udržov...'!F35</f>
        <v>0</v>
      </c>
      <c r="BC95" s="101">
        <f>'SO 01 - Stavební a udržov...'!F36</f>
        <v>0</v>
      </c>
      <c r="BD95" s="103">
        <f>'SO 01 - Stavební a udržov...'!F37</f>
        <v>0</v>
      </c>
      <c r="BT95" s="104" t="s">
        <v>21</v>
      </c>
      <c r="BV95" s="104" t="s">
        <v>84</v>
      </c>
      <c r="BW95" s="104" t="s">
        <v>90</v>
      </c>
      <c r="BX95" s="104" t="s">
        <v>5</v>
      </c>
      <c r="CL95" s="104" t="s">
        <v>1</v>
      </c>
      <c r="CM95" s="104" t="s">
        <v>91</v>
      </c>
    </row>
    <row r="96" spans="1:91" s="7" customFormat="1" ht="16.5" customHeight="1" x14ac:dyDescent="0.2">
      <c r="A96" s="94" t="s">
        <v>86</v>
      </c>
      <c r="B96" s="95"/>
      <c r="C96" s="96"/>
      <c r="D96" s="315" t="s">
        <v>92</v>
      </c>
      <c r="E96" s="315"/>
      <c r="F96" s="315"/>
      <c r="G96" s="315"/>
      <c r="H96" s="315"/>
      <c r="I96" s="97"/>
      <c r="J96" s="315" t="s">
        <v>93</v>
      </c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03">
        <f>'SO 02 - Stavební a udržov...'!J30</f>
        <v>0</v>
      </c>
      <c r="AH96" s="304"/>
      <c r="AI96" s="304"/>
      <c r="AJ96" s="304"/>
      <c r="AK96" s="304"/>
      <c r="AL96" s="304"/>
      <c r="AM96" s="304"/>
      <c r="AN96" s="303">
        <f>SUM(AG96,AT96)</f>
        <v>0</v>
      </c>
      <c r="AO96" s="304"/>
      <c r="AP96" s="304"/>
      <c r="AQ96" s="98" t="s">
        <v>89</v>
      </c>
      <c r="AR96" s="99"/>
      <c r="AS96" s="100">
        <v>0</v>
      </c>
      <c r="AT96" s="101">
        <f>ROUND(SUM(AV96:AW96),2)</f>
        <v>0</v>
      </c>
      <c r="AU96" s="102">
        <f>'SO 02 - Stavební a udržov...'!P130</f>
        <v>0</v>
      </c>
      <c r="AV96" s="101">
        <f>'SO 02 - Stavební a udržov...'!J33</f>
        <v>0</v>
      </c>
      <c r="AW96" s="101">
        <f>'SO 02 - Stavební a udržov...'!J34</f>
        <v>0</v>
      </c>
      <c r="AX96" s="101">
        <f>'SO 02 - Stavební a udržov...'!J35</f>
        <v>0</v>
      </c>
      <c r="AY96" s="101">
        <f>'SO 02 - Stavební a udržov...'!J36</f>
        <v>0</v>
      </c>
      <c r="AZ96" s="101">
        <f>'SO 02 - Stavební a udržov...'!F33</f>
        <v>0</v>
      </c>
      <c r="BA96" s="101">
        <f>'SO 02 - Stavební a udržov...'!F34</f>
        <v>0</v>
      </c>
      <c r="BB96" s="101">
        <f>'SO 02 - Stavební a udržov...'!F35</f>
        <v>0</v>
      </c>
      <c r="BC96" s="101">
        <f>'SO 02 - Stavební a udržov...'!F36</f>
        <v>0</v>
      </c>
      <c r="BD96" s="103">
        <f>'SO 02 - Stavební a udržov...'!F37</f>
        <v>0</v>
      </c>
      <c r="BT96" s="104" t="s">
        <v>21</v>
      </c>
      <c r="BV96" s="104" t="s">
        <v>84</v>
      </c>
      <c r="BW96" s="104" t="s">
        <v>94</v>
      </c>
      <c r="BX96" s="104" t="s">
        <v>5</v>
      </c>
      <c r="CL96" s="104" t="s">
        <v>1</v>
      </c>
      <c r="CM96" s="104" t="s">
        <v>91</v>
      </c>
    </row>
    <row r="97" spans="1:91" s="7" customFormat="1" ht="16.5" customHeight="1" x14ac:dyDescent="0.2">
      <c r="A97" s="94" t="s">
        <v>86</v>
      </c>
      <c r="B97" s="95"/>
      <c r="C97" s="96"/>
      <c r="D97" s="315" t="s">
        <v>95</v>
      </c>
      <c r="E97" s="315"/>
      <c r="F97" s="315"/>
      <c r="G97" s="315"/>
      <c r="H97" s="315"/>
      <c r="I97" s="97"/>
      <c r="J97" s="315" t="s">
        <v>96</v>
      </c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5"/>
      <c r="AG97" s="303">
        <f>'SO 03 - Stavební a udržov...'!J30</f>
        <v>0</v>
      </c>
      <c r="AH97" s="304"/>
      <c r="AI97" s="304"/>
      <c r="AJ97" s="304"/>
      <c r="AK97" s="304"/>
      <c r="AL97" s="304"/>
      <c r="AM97" s="304"/>
      <c r="AN97" s="303">
        <f>SUM(AG97,AT97)</f>
        <v>0</v>
      </c>
      <c r="AO97" s="304"/>
      <c r="AP97" s="304"/>
      <c r="AQ97" s="98" t="s">
        <v>89</v>
      </c>
      <c r="AR97" s="99"/>
      <c r="AS97" s="105">
        <v>0</v>
      </c>
      <c r="AT97" s="106">
        <f>ROUND(SUM(AV97:AW97),2)</f>
        <v>0</v>
      </c>
      <c r="AU97" s="107">
        <f>'SO 03 - Stavební a udržov...'!P129</f>
        <v>0</v>
      </c>
      <c r="AV97" s="106">
        <f>'SO 03 - Stavební a udržov...'!J33</f>
        <v>0</v>
      </c>
      <c r="AW97" s="106">
        <f>'SO 03 - Stavební a udržov...'!J34</f>
        <v>0</v>
      </c>
      <c r="AX97" s="106">
        <f>'SO 03 - Stavební a udržov...'!J35</f>
        <v>0</v>
      </c>
      <c r="AY97" s="106">
        <f>'SO 03 - Stavební a udržov...'!J36</f>
        <v>0</v>
      </c>
      <c r="AZ97" s="106">
        <f>'SO 03 - Stavební a udržov...'!F33</f>
        <v>0</v>
      </c>
      <c r="BA97" s="106">
        <f>'SO 03 - Stavební a udržov...'!F34</f>
        <v>0</v>
      </c>
      <c r="BB97" s="106">
        <f>'SO 03 - Stavební a udržov...'!F35</f>
        <v>0</v>
      </c>
      <c r="BC97" s="106">
        <f>'SO 03 - Stavební a udržov...'!F36</f>
        <v>0</v>
      </c>
      <c r="BD97" s="108">
        <f>'SO 03 - Stavební a udržov...'!F37</f>
        <v>0</v>
      </c>
      <c r="BT97" s="104" t="s">
        <v>21</v>
      </c>
      <c r="BV97" s="104" t="s">
        <v>84</v>
      </c>
      <c r="BW97" s="104" t="s">
        <v>97</v>
      </c>
      <c r="BX97" s="104" t="s">
        <v>5</v>
      </c>
      <c r="CL97" s="104" t="s">
        <v>1</v>
      </c>
      <c r="CM97" s="104" t="s">
        <v>91</v>
      </c>
    </row>
    <row r="98" spans="1:91" s="2" customFormat="1" ht="30" customHeight="1" x14ac:dyDescent="0.2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91" s="2" customFormat="1" ht="6.95" customHeight="1" x14ac:dyDescent="0.2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algorithmName="SHA-512" hashValue="cyP0h+VQK6Bk/02S5PQmRRhPYfi2G2lwy+ukL1MYQCYrWirkKIAnnk37Khwpn2OVbc1dqea0OkNMq6DzH8jeBQ==" saltValue="JYLEp63WXlaPj5DXFRUGfw251v5vXzEzVtqU7UK+HxoMO02MT8kKljGbBcrXrLmr2OfjEKz8qQU9lGpPTxGvsQ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SO 01 - Stavební a udržov...'!C2" display="/"/>
    <hyperlink ref="A96" location="'SO 02 - Stavební a udržov...'!C2" display="/"/>
    <hyperlink ref="A97" location="'SO 03 - Stavební a udržov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8"/>
  <sheetViews>
    <sheetView showGridLines="0" tabSelected="1" topLeftCell="A130" zoomScaleNormal="100" workbookViewId="0">
      <selection activeCell="F171" sqref="F17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8" t="s">
        <v>90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91</v>
      </c>
    </row>
    <row r="4" spans="1:46" s="1" customFormat="1" ht="24.95" customHeight="1" x14ac:dyDescent="0.2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25.5" customHeight="1" x14ac:dyDescent="0.2">
      <c r="B7" s="21"/>
      <c r="E7" s="320" t="str">
        <f>'Rekapitulace stavby'!K6</f>
        <v>Snížení energetické náročnosti budov sv. Anežky České v Českém Krumlově</v>
      </c>
      <c r="F7" s="321"/>
      <c r="G7" s="321"/>
      <c r="H7" s="321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22" t="s">
        <v>100</v>
      </c>
      <c r="F9" s="323"/>
      <c r="G9" s="323"/>
      <c r="H9" s="32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19</v>
      </c>
      <c r="E11" s="35"/>
      <c r="F11" s="117" t="s">
        <v>1</v>
      </c>
      <c r="G11" s="35"/>
      <c r="H11" s="35"/>
      <c r="I11" s="118" t="s">
        <v>20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5. 11. 2019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28</v>
      </c>
      <c r="E14" s="35"/>
      <c r="F14" s="35"/>
      <c r="G14" s="35"/>
      <c r="H14" s="35"/>
      <c r="I14" s="118" t="s">
        <v>29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31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32</v>
      </c>
      <c r="E17" s="35"/>
      <c r="F17" s="35"/>
      <c r="G17" s="35"/>
      <c r="H17" s="35"/>
      <c r="I17" s="118" t="s">
        <v>29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18" t="s">
        <v>31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34</v>
      </c>
      <c r="E20" s="35"/>
      <c r="F20" s="35"/>
      <c r="G20" s="35"/>
      <c r="H20" s="35"/>
      <c r="I20" s="118" t="s">
        <v>29</v>
      </c>
      <c r="J20" s="117" t="s">
        <v>35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">
        <v>36</v>
      </c>
      <c r="F21" s="35"/>
      <c r="G21" s="35"/>
      <c r="H21" s="35"/>
      <c r="I21" s="118" t="s">
        <v>31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38</v>
      </c>
      <c r="E23" s="35"/>
      <c r="F23" s="35"/>
      <c r="G23" s="35"/>
      <c r="H23" s="35"/>
      <c r="I23" s="118" t="s">
        <v>29</v>
      </c>
      <c r="J23" s="117" t="s">
        <v>39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">
        <v>40</v>
      </c>
      <c r="F24" s="35"/>
      <c r="G24" s="35"/>
      <c r="H24" s="35"/>
      <c r="I24" s="118" t="s">
        <v>31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41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26" t="s">
        <v>1</v>
      </c>
      <c r="F27" s="326"/>
      <c r="G27" s="326"/>
      <c r="H27" s="32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42</v>
      </c>
      <c r="E30" s="35"/>
      <c r="F30" s="35"/>
      <c r="G30" s="35"/>
      <c r="H30" s="35"/>
      <c r="I30" s="116"/>
      <c r="J30" s="127">
        <f>ROUND(J133,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44</v>
      </c>
      <c r="G32" s="35"/>
      <c r="H32" s="35"/>
      <c r="I32" s="129" t="s">
        <v>43</v>
      </c>
      <c r="J32" s="128" t="s">
        <v>45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46</v>
      </c>
      <c r="E33" s="115" t="s">
        <v>47</v>
      </c>
      <c r="F33" s="131">
        <f>ROUND((SUM(BE133:BE337)),  2)</f>
        <v>0</v>
      </c>
      <c r="G33" s="35"/>
      <c r="H33" s="35"/>
      <c r="I33" s="132">
        <v>0.21</v>
      </c>
      <c r="J33" s="131">
        <f>ROUND(((SUM(BE133:BE337))*I33),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48</v>
      </c>
      <c r="F34" s="131">
        <f>ROUND((SUM(BF133:BF337)),  2)</f>
        <v>0</v>
      </c>
      <c r="G34" s="35"/>
      <c r="H34" s="35"/>
      <c r="I34" s="132">
        <v>0.15</v>
      </c>
      <c r="J34" s="131">
        <f>ROUND(((SUM(BF133:BF337))*I34),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49</v>
      </c>
      <c r="F35" s="131">
        <f>ROUND((SUM(BG133:BG337)),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50</v>
      </c>
      <c r="F36" s="131">
        <f>ROUND((SUM(BH133:BH337)),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51</v>
      </c>
      <c r="F37" s="131">
        <f>ROUND((SUM(BI133:BI337)),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52</v>
      </c>
      <c r="E39" s="135"/>
      <c r="F39" s="135"/>
      <c r="G39" s="136" t="s">
        <v>53</v>
      </c>
      <c r="H39" s="137" t="s">
        <v>54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55</v>
      </c>
      <c r="E50" s="142"/>
      <c r="F50" s="142"/>
      <c r="G50" s="141" t="s">
        <v>56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57</v>
      </c>
      <c r="E61" s="145"/>
      <c r="F61" s="146" t="s">
        <v>58</v>
      </c>
      <c r="G61" s="144" t="s">
        <v>57</v>
      </c>
      <c r="H61" s="145"/>
      <c r="I61" s="147"/>
      <c r="J61" s="148" t="s">
        <v>58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59</v>
      </c>
      <c r="E65" s="149"/>
      <c r="F65" s="149"/>
      <c r="G65" s="141" t="s">
        <v>60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57</v>
      </c>
      <c r="E76" s="145"/>
      <c r="F76" s="146" t="s">
        <v>58</v>
      </c>
      <c r="G76" s="144" t="s">
        <v>57</v>
      </c>
      <c r="H76" s="145"/>
      <c r="I76" s="147"/>
      <c r="J76" s="148" t="s">
        <v>58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5.5" customHeight="1" x14ac:dyDescent="0.2">
      <c r="A85" s="35"/>
      <c r="B85" s="36"/>
      <c r="C85" s="37"/>
      <c r="D85" s="37"/>
      <c r="E85" s="318" t="str">
        <f>E7</f>
        <v>Snížení energetické náročnosti budov sv. Anežky České v Českém Krumlově</v>
      </c>
      <c r="F85" s="319"/>
      <c r="G85" s="319"/>
      <c r="H85" s="31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89" t="str">
        <f>E9</f>
        <v>SO 01 - Stavební a udržovací práce SO 01</v>
      </c>
      <c r="F87" s="317"/>
      <c r="G87" s="317"/>
      <c r="H87" s="31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22</v>
      </c>
      <c r="D89" s="37"/>
      <c r="E89" s="37"/>
      <c r="F89" s="28" t="str">
        <f>F12</f>
        <v>Český Krumlov</v>
      </c>
      <c r="G89" s="37"/>
      <c r="H89" s="37"/>
      <c r="I89" s="118" t="s">
        <v>24</v>
      </c>
      <c r="J89" s="67" t="str">
        <f>IF(J12="","",J12)</f>
        <v>5. 11. 2019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28</v>
      </c>
      <c r="D91" s="37"/>
      <c r="E91" s="37"/>
      <c r="F91" s="28" t="str">
        <f>E15</f>
        <v xml:space="preserve"> </v>
      </c>
      <c r="G91" s="37"/>
      <c r="H91" s="37"/>
      <c r="I91" s="118" t="s">
        <v>34</v>
      </c>
      <c r="J91" s="33" t="str">
        <f>E21</f>
        <v>Tomáš Novák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27.95" customHeight="1" x14ac:dyDescent="0.2">
      <c r="A92" s="35"/>
      <c r="B92" s="36"/>
      <c r="C92" s="30" t="s">
        <v>32</v>
      </c>
      <c r="D92" s="37"/>
      <c r="E92" s="37"/>
      <c r="F92" s="28" t="str">
        <f>IF(E18="","",E18)</f>
        <v>Vyplň údaj</v>
      </c>
      <c r="G92" s="37"/>
      <c r="H92" s="37"/>
      <c r="I92" s="118" t="s">
        <v>38</v>
      </c>
      <c r="J92" s="33" t="str">
        <f>E24</f>
        <v>Filip Šimek www.rozp.cz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J133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 x14ac:dyDescent="0.2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J134</f>
        <v>0</v>
      </c>
      <c r="K97" s="163"/>
      <c r="L97" s="168"/>
    </row>
    <row r="98" spans="2:12" s="10" customFormat="1" ht="19.899999999999999" customHeight="1" x14ac:dyDescent="0.2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J135</f>
        <v>0</v>
      </c>
      <c r="K98" s="170"/>
      <c r="L98" s="175"/>
    </row>
    <row r="99" spans="2:12" s="10" customFormat="1" ht="19.899999999999999" customHeight="1" x14ac:dyDescent="0.2">
      <c r="B99" s="169"/>
      <c r="C99" s="170"/>
      <c r="D99" s="171" t="s">
        <v>108</v>
      </c>
      <c r="E99" s="172"/>
      <c r="F99" s="172"/>
      <c r="G99" s="172"/>
      <c r="H99" s="172"/>
      <c r="I99" s="173"/>
      <c r="J99" s="174">
        <f>J178</f>
        <v>0</v>
      </c>
      <c r="K99" s="170"/>
      <c r="L99" s="175"/>
    </row>
    <row r="100" spans="2:12" s="10" customFormat="1" ht="19.899999999999999" customHeight="1" x14ac:dyDescent="0.2">
      <c r="B100" s="169"/>
      <c r="C100" s="170"/>
      <c r="D100" s="171" t="s">
        <v>109</v>
      </c>
      <c r="E100" s="172"/>
      <c r="F100" s="172"/>
      <c r="G100" s="172"/>
      <c r="H100" s="172"/>
      <c r="I100" s="173"/>
      <c r="J100" s="174">
        <f>J234</f>
        <v>0</v>
      </c>
      <c r="K100" s="170"/>
      <c r="L100" s="175"/>
    </row>
    <row r="101" spans="2:12" s="10" customFormat="1" ht="19.899999999999999" customHeight="1" x14ac:dyDescent="0.2">
      <c r="B101" s="169"/>
      <c r="C101" s="170"/>
      <c r="D101" s="171" t="s">
        <v>110</v>
      </c>
      <c r="E101" s="172"/>
      <c r="F101" s="172"/>
      <c r="G101" s="172"/>
      <c r="H101" s="172"/>
      <c r="I101" s="173"/>
      <c r="J101" s="174">
        <f>J243</f>
        <v>0</v>
      </c>
      <c r="K101" s="170"/>
      <c r="L101" s="175"/>
    </row>
    <row r="102" spans="2:12" s="9" customFormat="1" ht="24.95" customHeight="1" x14ac:dyDescent="0.2">
      <c r="B102" s="162"/>
      <c r="C102" s="163"/>
      <c r="D102" s="164" t="s">
        <v>111</v>
      </c>
      <c r="E102" s="165"/>
      <c r="F102" s="165"/>
      <c r="G102" s="165"/>
      <c r="H102" s="165"/>
      <c r="I102" s="166"/>
      <c r="J102" s="167">
        <f>J245</f>
        <v>0</v>
      </c>
      <c r="K102" s="163"/>
      <c r="L102" s="168"/>
    </row>
    <row r="103" spans="2:12" s="10" customFormat="1" ht="19.899999999999999" customHeight="1" x14ac:dyDescent="0.2">
      <c r="B103" s="169"/>
      <c r="C103" s="170"/>
      <c r="D103" s="171" t="s">
        <v>112</v>
      </c>
      <c r="E103" s="172"/>
      <c r="F103" s="172"/>
      <c r="G103" s="172"/>
      <c r="H103" s="172"/>
      <c r="I103" s="173"/>
      <c r="J103" s="174">
        <f>J246</f>
        <v>0</v>
      </c>
      <c r="K103" s="170"/>
      <c r="L103" s="175"/>
    </row>
    <row r="104" spans="2:12" s="10" customFormat="1" ht="19.899999999999999" customHeight="1" x14ac:dyDescent="0.2">
      <c r="B104" s="169"/>
      <c r="C104" s="170"/>
      <c r="D104" s="171" t="s">
        <v>113</v>
      </c>
      <c r="E104" s="172"/>
      <c r="F104" s="172"/>
      <c r="G104" s="172"/>
      <c r="H104" s="172"/>
      <c r="I104" s="173"/>
      <c r="J104" s="174">
        <f>J258</f>
        <v>0</v>
      </c>
      <c r="K104" s="170"/>
      <c r="L104" s="175"/>
    </row>
    <row r="105" spans="2:12" s="10" customFormat="1" ht="19.899999999999999" customHeight="1" x14ac:dyDescent="0.2">
      <c r="B105" s="169"/>
      <c r="C105" s="170"/>
      <c r="D105" s="171" t="s">
        <v>114</v>
      </c>
      <c r="E105" s="172"/>
      <c r="F105" s="172"/>
      <c r="G105" s="172"/>
      <c r="H105" s="172"/>
      <c r="I105" s="173"/>
      <c r="J105" s="174">
        <f>J263</f>
        <v>0</v>
      </c>
      <c r="K105" s="170"/>
      <c r="L105" s="175"/>
    </row>
    <row r="106" spans="2:12" s="10" customFormat="1" ht="19.899999999999999" customHeight="1" x14ac:dyDescent="0.2">
      <c r="B106" s="169"/>
      <c r="C106" s="170"/>
      <c r="D106" s="171" t="s">
        <v>115</v>
      </c>
      <c r="E106" s="172"/>
      <c r="F106" s="172"/>
      <c r="G106" s="172"/>
      <c r="H106" s="172"/>
      <c r="I106" s="173"/>
      <c r="J106" s="174">
        <f>J291</f>
        <v>0</v>
      </c>
      <c r="K106" s="170"/>
      <c r="L106" s="175"/>
    </row>
    <row r="107" spans="2:12" s="10" customFormat="1" ht="19.899999999999999" customHeight="1" x14ac:dyDescent="0.2">
      <c r="B107" s="169"/>
      <c r="C107" s="170"/>
      <c r="D107" s="171" t="s">
        <v>116</v>
      </c>
      <c r="E107" s="172"/>
      <c r="F107" s="172"/>
      <c r="G107" s="172"/>
      <c r="H107" s="172"/>
      <c r="I107" s="173"/>
      <c r="J107" s="174">
        <f>J316</f>
        <v>0</v>
      </c>
      <c r="K107" s="170"/>
      <c r="L107" s="175"/>
    </row>
    <row r="108" spans="2:12" s="10" customFormat="1" ht="19.899999999999999" customHeight="1" x14ac:dyDescent="0.2">
      <c r="B108" s="169"/>
      <c r="C108" s="170"/>
      <c r="D108" s="171" t="s">
        <v>117</v>
      </c>
      <c r="E108" s="172"/>
      <c r="F108" s="172"/>
      <c r="G108" s="172"/>
      <c r="H108" s="172"/>
      <c r="I108" s="173"/>
      <c r="J108" s="174">
        <f>J322</f>
        <v>0</v>
      </c>
      <c r="K108" s="170"/>
      <c r="L108" s="175"/>
    </row>
    <row r="109" spans="2:12" s="10" customFormat="1" ht="19.899999999999999" customHeight="1" x14ac:dyDescent="0.2">
      <c r="B109" s="169"/>
      <c r="C109" s="170"/>
      <c r="D109" s="171" t="s">
        <v>118</v>
      </c>
      <c r="E109" s="172"/>
      <c r="F109" s="172"/>
      <c r="G109" s="172"/>
      <c r="H109" s="172"/>
      <c r="I109" s="173"/>
      <c r="J109" s="174">
        <f>J326</f>
        <v>0</v>
      </c>
      <c r="K109" s="170"/>
      <c r="L109" s="175"/>
    </row>
    <row r="110" spans="2:12" s="10" customFormat="1" ht="19.899999999999999" customHeight="1" x14ac:dyDescent="0.2">
      <c r="B110" s="169"/>
      <c r="C110" s="170"/>
      <c r="D110" s="171" t="s">
        <v>119</v>
      </c>
      <c r="E110" s="172"/>
      <c r="F110" s="172"/>
      <c r="G110" s="172"/>
      <c r="H110" s="172"/>
      <c r="I110" s="173"/>
      <c r="J110" s="174">
        <f>J330</f>
        <v>0</v>
      </c>
      <c r="K110" s="170"/>
      <c r="L110" s="175"/>
    </row>
    <row r="111" spans="2:12" s="9" customFormat="1" ht="24.95" customHeight="1" x14ac:dyDescent="0.2">
      <c r="B111" s="162"/>
      <c r="C111" s="163"/>
      <c r="D111" s="164" t="s">
        <v>120</v>
      </c>
      <c r="E111" s="165"/>
      <c r="F111" s="165"/>
      <c r="G111" s="165"/>
      <c r="H111" s="165"/>
      <c r="I111" s="166"/>
      <c r="J111" s="167">
        <f>J333</f>
        <v>0</v>
      </c>
      <c r="K111" s="163"/>
      <c r="L111" s="168"/>
    </row>
    <row r="112" spans="2:12" s="10" customFormat="1" ht="19.899999999999999" customHeight="1" x14ac:dyDescent="0.2">
      <c r="B112" s="169"/>
      <c r="C112" s="170"/>
      <c r="D112" s="171" t="s">
        <v>121</v>
      </c>
      <c r="E112" s="172"/>
      <c r="F112" s="172"/>
      <c r="G112" s="172"/>
      <c r="H112" s="172"/>
      <c r="I112" s="173"/>
      <c r="J112" s="174">
        <f>J334</f>
        <v>0</v>
      </c>
      <c r="K112" s="170"/>
      <c r="L112" s="175"/>
    </row>
    <row r="113" spans="1:31" s="10" customFormat="1" ht="19.899999999999999" customHeight="1" x14ac:dyDescent="0.2">
      <c r="B113" s="169"/>
      <c r="C113" s="170"/>
      <c r="D113" s="171" t="s">
        <v>122</v>
      </c>
      <c r="E113" s="172"/>
      <c r="F113" s="172"/>
      <c r="G113" s="172"/>
      <c r="H113" s="172"/>
      <c r="I113" s="173"/>
      <c r="J113" s="174">
        <f>J336</f>
        <v>0</v>
      </c>
      <c r="K113" s="170"/>
      <c r="L113" s="175"/>
    </row>
    <row r="114" spans="1:31" s="2" customFormat="1" ht="21.75" customHeight="1" x14ac:dyDescent="0.2">
      <c r="A114" s="35"/>
      <c r="B114" s="36"/>
      <c r="C114" s="37"/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 x14ac:dyDescent="0.2">
      <c r="A115" s="35"/>
      <c r="B115" s="55"/>
      <c r="C115" s="56"/>
      <c r="D115" s="56"/>
      <c r="E115" s="56"/>
      <c r="F115" s="56"/>
      <c r="G115" s="56"/>
      <c r="H115" s="56"/>
      <c r="I115" s="153"/>
      <c r="J115" s="56"/>
      <c r="K115" s="56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 x14ac:dyDescent="0.2">
      <c r="A119" s="35"/>
      <c r="B119" s="57"/>
      <c r="C119" s="58"/>
      <c r="D119" s="58"/>
      <c r="E119" s="58"/>
      <c r="F119" s="58"/>
      <c r="G119" s="58"/>
      <c r="H119" s="58"/>
      <c r="I119" s="156"/>
      <c r="J119" s="58"/>
      <c r="K119" s="58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 x14ac:dyDescent="0.2">
      <c r="A120" s="35"/>
      <c r="B120" s="36"/>
      <c r="C120" s="24" t="s">
        <v>123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 x14ac:dyDescent="0.2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 x14ac:dyDescent="0.2">
      <c r="A122" s="35"/>
      <c r="B122" s="36"/>
      <c r="C122" s="30" t="s">
        <v>16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5.5" customHeight="1" x14ac:dyDescent="0.2">
      <c r="A123" s="35"/>
      <c r="B123" s="36"/>
      <c r="C123" s="37"/>
      <c r="D123" s="37"/>
      <c r="E123" s="318" t="str">
        <f>E7</f>
        <v>Snížení energetické náročnosti budov sv. Anežky České v Českém Krumlově</v>
      </c>
      <c r="F123" s="319"/>
      <c r="G123" s="319"/>
      <c r="H123" s="319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 x14ac:dyDescent="0.2">
      <c r="A124" s="35"/>
      <c r="B124" s="36"/>
      <c r="C124" s="30" t="s">
        <v>99</v>
      </c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 x14ac:dyDescent="0.2">
      <c r="A125" s="35"/>
      <c r="B125" s="36"/>
      <c r="C125" s="37"/>
      <c r="D125" s="37"/>
      <c r="E125" s="289" t="str">
        <f>E9</f>
        <v>SO 01 - Stavební a udržovací práce SO 01</v>
      </c>
      <c r="F125" s="317"/>
      <c r="G125" s="317"/>
      <c r="H125" s="31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 x14ac:dyDescent="0.2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 x14ac:dyDescent="0.2">
      <c r="A127" s="35"/>
      <c r="B127" s="36"/>
      <c r="C127" s="30" t="s">
        <v>22</v>
      </c>
      <c r="D127" s="37"/>
      <c r="E127" s="37"/>
      <c r="F127" s="28" t="str">
        <f>F12</f>
        <v>Český Krumlov</v>
      </c>
      <c r="G127" s="37"/>
      <c r="H127" s="37"/>
      <c r="I127" s="118" t="s">
        <v>24</v>
      </c>
      <c r="J127" s="67" t="str">
        <f>IF(J12="","",J12)</f>
        <v>5. 11. 2019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 x14ac:dyDescent="0.2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2" customHeight="1" x14ac:dyDescent="0.2">
      <c r="A129" s="35"/>
      <c r="B129" s="36"/>
      <c r="C129" s="30" t="s">
        <v>28</v>
      </c>
      <c r="D129" s="37"/>
      <c r="E129" s="37"/>
      <c r="F129" s="28" t="str">
        <f>E15</f>
        <v xml:space="preserve"> </v>
      </c>
      <c r="G129" s="37"/>
      <c r="H129" s="37"/>
      <c r="I129" s="118" t="s">
        <v>34</v>
      </c>
      <c r="J129" s="33" t="str">
        <f>E21</f>
        <v>Tomáš Novák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27.95" customHeight="1" x14ac:dyDescent="0.2">
      <c r="A130" s="35"/>
      <c r="B130" s="36"/>
      <c r="C130" s="30" t="s">
        <v>32</v>
      </c>
      <c r="D130" s="37"/>
      <c r="E130" s="37"/>
      <c r="F130" s="28" t="str">
        <f>IF(E18="","",E18)</f>
        <v>Vyplň údaj</v>
      </c>
      <c r="G130" s="37"/>
      <c r="H130" s="37"/>
      <c r="I130" s="118" t="s">
        <v>38</v>
      </c>
      <c r="J130" s="33" t="str">
        <f>E24</f>
        <v>Filip Šimek www.rozp.cz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0.35" customHeight="1" x14ac:dyDescent="0.2">
      <c r="A131" s="35"/>
      <c r="B131" s="36"/>
      <c r="C131" s="37"/>
      <c r="D131" s="37"/>
      <c r="E131" s="37"/>
      <c r="F131" s="37"/>
      <c r="G131" s="37"/>
      <c r="H131" s="37"/>
      <c r="I131" s="116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11" customFormat="1" ht="29.25" customHeight="1" x14ac:dyDescent="0.2">
      <c r="A132" s="176"/>
      <c r="B132" s="177"/>
      <c r="C132" s="178" t="s">
        <v>124</v>
      </c>
      <c r="D132" s="179" t="s">
        <v>67</v>
      </c>
      <c r="E132" s="179" t="s">
        <v>63</v>
      </c>
      <c r="F132" s="179" t="s">
        <v>64</v>
      </c>
      <c r="G132" s="179" t="s">
        <v>125</v>
      </c>
      <c r="H132" s="179" t="s">
        <v>126</v>
      </c>
      <c r="I132" s="180" t="s">
        <v>127</v>
      </c>
      <c r="J132" s="179" t="s">
        <v>103</v>
      </c>
      <c r="K132" s="181" t="s">
        <v>128</v>
      </c>
      <c r="L132" s="182"/>
      <c r="M132" s="76" t="s">
        <v>1</v>
      </c>
      <c r="N132" s="77" t="s">
        <v>46</v>
      </c>
      <c r="O132" s="77" t="s">
        <v>129</v>
      </c>
      <c r="P132" s="77" t="s">
        <v>130</v>
      </c>
      <c r="Q132" s="77" t="s">
        <v>131</v>
      </c>
      <c r="R132" s="77" t="s">
        <v>132</v>
      </c>
      <c r="S132" s="77" t="s">
        <v>133</v>
      </c>
      <c r="T132" s="78" t="s">
        <v>134</v>
      </c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</row>
    <row r="133" spans="1:65" s="2" customFormat="1" ht="22.9" customHeight="1" x14ac:dyDescent="0.25">
      <c r="A133" s="35"/>
      <c r="B133" s="36"/>
      <c r="C133" s="83" t="s">
        <v>135</v>
      </c>
      <c r="D133" s="37"/>
      <c r="E133" s="37"/>
      <c r="F133" s="37"/>
      <c r="G133" s="37"/>
      <c r="H133" s="37"/>
      <c r="I133" s="116"/>
      <c r="J133" s="183">
        <f>BK133</f>
        <v>0</v>
      </c>
      <c r="K133" s="37"/>
      <c r="L133" s="40"/>
      <c r="M133" s="79"/>
      <c r="N133" s="184"/>
      <c r="O133" s="80"/>
      <c r="P133" s="185">
        <f>P134+P245+P333</f>
        <v>0</v>
      </c>
      <c r="Q133" s="80"/>
      <c r="R133" s="185">
        <f>R134+R245+R333</f>
        <v>49.192197800000002</v>
      </c>
      <c r="S133" s="80"/>
      <c r="T133" s="186">
        <f>T134+T245+T333</f>
        <v>47.314955400000002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81</v>
      </c>
      <c r="AU133" s="18" t="s">
        <v>105</v>
      </c>
      <c r="BK133" s="187">
        <f>BK134+BK245+BK333</f>
        <v>0</v>
      </c>
    </row>
    <row r="134" spans="1:65" s="12" customFormat="1" ht="25.9" customHeight="1" x14ac:dyDescent="0.2">
      <c r="B134" s="188"/>
      <c r="C134" s="189"/>
      <c r="D134" s="190" t="s">
        <v>81</v>
      </c>
      <c r="E134" s="191" t="s">
        <v>136</v>
      </c>
      <c r="F134" s="191" t="s">
        <v>137</v>
      </c>
      <c r="G134" s="189"/>
      <c r="H134" s="189"/>
      <c r="I134" s="192"/>
      <c r="J134" s="193">
        <f>BK134</f>
        <v>0</v>
      </c>
      <c r="K134" s="189"/>
      <c r="L134" s="194"/>
      <c r="M134" s="195"/>
      <c r="N134" s="196"/>
      <c r="O134" s="196"/>
      <c r="P134" s="197">
        <f>P135+P178+P234+P243</f>
        <v>0</v>
      </c>
      <c r="Q134" s="196"/>
      <c r="R134" s="197">
        <f>R135+R178+R234+R243</f>
        <v>33.757433500000005</v>
      </c>
      <c r="S134" s="196"/>
      <c r="T134" s="198">
        <f>T135+T178+T234+T243</f>
        <v>46.188806</v>
      </c>
      <c r="AR134" s="199" t="s">
        <v>21</v>
      </c>
      <c r="AT134" s="200" t="s">
        <v>81</v>
      </c>
      <c r="AU134" s="200" t="s">
        <v>82</v>
      </c>
      <c r="AY134" s="199" t="s">
        <v>138</v>
      </c>
      <c r="BK134" s="201">
        <f>BK135+BK178+BK234+BK243</f>
        <v>0</v>
      </c>
    </row>
    <row r="135" spans="1:65" s="12" customFormat="1" ht="22.9" customHeight="1" x14ac:dyDescent="0.2">
      <c r="B135" s="188"/>
      <c r="C135" s="189"/>
      <c r="D135" s="190" t="s">
        <v>81</v>
      </c>
      <c r="E135" s="202" t="s">
        <v>139</v>
      </c>
      <c r="F135" s="202" t="s">
        <v>140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SUM(P136:P177)</f>
        <v>0</v>
      </c>
      <c r="Q135" s="196"/>
      <c r="R135" s="197">
        <f>SUM(R136:R177)</f>
        <v>33.704745000000003</v>
      </c>
      <c r="S135" s="196"/>
      <c r="T135" s="198">
        <f>SUM(T136:T177)</f>
        <v>0</v>
      </c>
      <c r="AR135" s="199" t="s">
        <v>21</v>
      </c>
      <c r="AT135" s="200" t="s">
        <v>81</v>
      </c>
      <c r="AU135" s="200" t="s">
        <v>21</v>
      </c>
      <c r="AY135" s="199" t="s">
        <v>138</v>
      </c>
      <c r="BK135" s="201">
        <f>SUM(BK136:BK177)</f>
        <v>0</v>
      </c>
    </row>
    <row r="136" spans="1:65" s="2" customFormat="1" ht="24" customHeight="1" x14ac:dyDescent="0.2">
      <c r="A136" s="35"/>
      <c r="B136" s="36"/>
      <c r="C136" s="204" t="s">
        <v>21</v>
      </c>
      <c r="D136" s="204" t="s">
        <v>141</v>
      </c>
      <c r="E136" s="205" t="s">
        <v>142</v>
      </c>
      <c r="F136" s="206" t="s">
        <v>143</v>
      </c>
      <c r="G136" s="207" t="s">
        <v>144</v>
      </c>
      <c r="H136" s="208">
        <v>1427.94</v>
      </c>
      <c r="I136" s="209"/>
      <c r="J136" s="210">
        <f>ROUND(I136*H136,2)</f>
        <v>0</v>
      </c>
      <c r="K136" s="206" t="s">
        <v>145</v>
      </c>
      <c r="L136" s="40"/>
      <c r="M136" s="211" t="s">
        <v>1</v>
      </c>
      <c r="N136" s="212" t="s">
        <v>47</v>
      </c>
      <c r="O136" s="72"/>
      <c r="P136" s="213">
        <f>O136*H136</f>
        <v>0</v>
      </c>
      <c r="Q136" s="213">
        <v>1.5E-3</v>
      </c>
      <c r="R136" s="213">
        <f>Q136*H136</f>
        <v>2.1419100000000002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146</v>
      </c>
      <c r="AT136" s="215" t="s">
        <v>141</v>
      </c>
      <c r="AU136" s="215" t="s">
        <v>91</v>
      </c>
      <c r="AY136" s="18" t="s">
        <v>138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21</v>
      </c>
      <c r="BK136" s="216">
        <f>ROUND(I136*H136,2)</f>
        <v>0</v>
      </c>
      <c r="BL136" s="18" t="s">
        <v>146</v>
      </c>
      <c r="BM136" s="215" t="s">
        <v>147</v>
      </c>
    </row>
    <row r="137" spans="1:65" s="13" customFormat="1" x14ac:dyDescent="0.2">
      <c r="B137" s="217"/>
      <c r="C137" s="218"/>
      <c r="D137" s="219" t="s">
        <v>148</v>
      </c>
      <c r="E137" s="220" t="s">
        <v>1</v>
      </c>
      <c r="F137" s="221" t="s">
        <v>149</v>
      </c>
      <c r="G137" s="218"/>
      <c r="H137" s="220" t="s">
        <v>1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148</v>
      </c>
      <c r="AU137" s="227" t="s">
        <v>91</v>
      </c>
      <c r="AV137" s="13" t="s">
        <v>21</v>
      </c>
      <c r="AW137" s="13" t="s">
        <v>37</v>
      </c>
      <c r="AX137" s="13" t="s">
        <v>82</v>
      </c>
      <c r="AY137" s="227" t="s">
        <v>138</v>
      </c>
    </row>
    <row r="138" spans="1:65" s="13" customFormat="1" x14ac:dyDescent="0.2">
      <c r="B138" s="217"/>
      <c r="C138" s="218"/>
      <c r="D138" s="219" t="s">
        <v>148</v>
      </c>
      <c r="E138" s="220" t="s">
        <v>1</v>
      </c>
      <c r="F138" s="221" t="s">
        <v>150</v>
      </c>
      <c r="G138" s="218"/>
      <c r="H138" s="220" t="s">
        <v>1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148</v>
      </c>
      <c r="AU138" s="227" t="s">
        <v>91</v>
      </c>
      <c r="AV138" s="13" t="s">
        <v>21</v>
      </c>
      <c r="AW138" s="13" t="s">
        <v>37</v>
      </c>
      <c r="AX138" s="13" t="s">
        <v>82</v>
      </c>
      <c r="AY138" s="227" t="s">
        <v>138</v>
      </c>
    </row>
    <row r="139" spans="1:65" s="14" customFormat="1" x14ac:dyDescent="0.2">
      <c r="B139" s="228"/>
      <c r="C139" s="229"/>
      <c r="D139" s="219" t="s">
        <v>148</v>
      </c>
      <c r="E139" s="230" t="s">
        <v>1</v>
      </c>
      <c r="F139" s="231" t="s">
        <v>151</v>
      </c>
      <c r="G139" s="229"/>
      <c r="H139" s="232">
        <v>305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148</v>
      </c>
      <c r="AU139" s="238" t="s">
        <v>91</v>
      </c>
      <c r="AV139" s="14" t="s">
        <v>91</v>
      </c>
      <c r="AW139" s="14" t="s">
        <v>37</v>
      </c>
      <c r="AX139" s="14" t="s">
        <v>82</v>
      </c>
      <c r="AY139" s="238" t="s">
        <v>138</v>
      </c>
    </row>
    <row r="140" spans="1:65" s="14" customFormat="1" x14ac:dyDescent="0.2">
      <c r="B140" s="228"/>
      <c r="C140" s="229"/>
      <c r="D140" s="219" t="s">
        <v>148</v>
      </c>
      <c r="E140" s="230" t="s">
        <v>1</v>
      </c>
      <c r="F140" s="231" t="s">
        <v>152</v>
      </c>
      <c r="G140" s="229"/>
      <c r="H140" s="232">
        <v>19.760000000000002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148</v>
      </c>
      <c r="AU140" s="238" t="s">
        <v>91</v>
      </c>
      <c r="AV140" s="14" t="s">
        <v>91</v>
      </c>
      <c r="AW140" s="14" t="s">
        <v>37</v>
      </c>
      <c r="AX140" s="14" t="s">
        <v>82</v>
      </c>
      <c r="AY140" s="238" t="s">
        <v>138</v>
      </c>
    </row>
    <row r="141" spans="1:65" s="14" customFormat="1" x14ac:dyDescent="0.2">
      <c r="B141" s="228"/>
      <c r="C141" s="229"/>
      <c r="D141" s="219" t="s">
        <v>148</v>
      </c>
      <c r="E141" s="230" t="s">
        <v>1</v>
      </c>
      <c r="F141" s="231" t="s">
        <v>153</v>
      </c>
      <c r="G141" s="229"/>
      <c r="H141" s="232">
        <v>171.1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148</v>
      </c>
      <c r="AU141" s="238" t="s">
        <v>91</v>
      </c>
      <c r="AV141" s="14" t="s">
        <v>91</v>
      </c>
      <c r="AW141" s="14" t="s">
        <v>37</v>
      </c>
      <c r="AX141" s="14" t="s">
        <v>82</v>
      </c>
      <c r="AY141" s="238" t="s">
        <v>138</v>
      </c>
    </row>
    <row r="142" spans="1:65" s="14" customFormat="1" x14ac:dyDescent="0.2">
      <c r="B142" s="228"/>
      <c r="C142" s="229"/>
      <c r="D142" s="219" t="s">
        <v>148</v>
      </c>
      <c r="E142" s="230" t="s">
        <v>1</v>
      </c>
      <c r="F142" s="231" t="s">
        <v>154</v>
      </c>
      <c r="G142" s="229"/>
      <c r="H142" s="232">
        <v>6.76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148</v>
      </c>
      <c r="AU142" s="238" t="s">
        <v>91</v>
      </c>
      <c r="AV142" s="14" t="s">
        <v>91</v>
      </c>
      <c r="AW142" s="14" t="s">
        <v>37</v>
      </c>
      <c r="AX142" s="14" t="s">
        <v>82</v>
      </c>
      <c r="AY142" s="238" t="s">
        <v>138</v>
      </c>
    </row>
    <row r="143" spans="1:65" s="14" customFormat="1" x14ac:dyDescent="0.2">
      <c r="B143" s="228"/>
      <c r="C143" s="229"/>
      <c r="D143" s="219" t="s">
        <v>148</v>
      </c>
      <c r="E143" s="230" t="s">
        <v>1</v>
      </c>
      <c r="F143" s="231" t="s">
        <v>155</v>
      </c>
      <c r="G143" s="229"/>
      <c r="H143" s="232">
        <v>10.64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148</v>
      </c>
      <c r="AU143" s="238" t="s">
        <v>91</v>
      </c>
      <c r="AV143" s="14" t="s">
        <v>91</v>
      </c>
      <c r="AW143" s="14" t="s">
        <v>37</v>
      </c>
      <c r="AX143" s="14" t="s">
        <v>82</v>
      </c>
      <c r="AY143" s="238" t="s">
        <v>138</v>
      </c>
    </row>
    <row r="144" spans="1:65" s="14" customFormat="1" x14ac:dyDescent="0.2">
      <c r="B144" s="228"/>
      <c r="C144" s="229"/>
      <c r="D144" s="219" t="s">
        <v>148</v>
      </c>
      <c r="E144" s="230" t="s">
        <v>1</v>
      </c>
      <c r="F144" s="231" t="s">
        <v>156</v>
      </c>
      <c r="G144" s="229"/>
      <c r="H144" s="232">
        <v>19.2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148</v>
      </c>
      <c r="AU144" s="238" t="s">
        <v>91</v>
      </c>
      <c r="AV144" s="14" t="s">
        <v>91</v>
      </c>
      <c r="AW144" s="14" t="s">
        <v>37</v>
      </c>
      <c r="AX144" s="14" t="s">
        <v>82</v>
      </c>
      <c r="AY144" s="238" t="s">
        <v>138</v>
      </c>
    </row>
    <row r="145" spans="2:51" s="14" customFormat="1" x14ac:dyDescent="0.2">
      <c r="B145" s="228"/>
      <c r="C145" s="229"/>
      <c r="D145" s="219" t="s">
        <v>148</v>
      </c>
      <c r="E145" s="230" t="s">
        <v>1</v>
      </c>
      <c r="F145" s="231" t="s">
        <v>157</v>
      </c>
      <c r="G145" s="229"/>
      <c r="H145" s="232">
        <v>32.64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148</v>
      </c>
      <c r="AU145" s="238" t="s">
        <v>91</v>
      </c>
      <c r="AV145" s="14" t="s">
        <v>91</v>
      </c>
      <c r="AW145" s="14" t="s">
        <v>37</v>
      </c>
      <c r="AX145" s="14" t="s">
        <v>82</v>
      </c>
      <c r="AY145" s="238" t="s">
        <v>138</v>
      </c>
    </row>
    <row r="146" spans="2:51" s="14" customFormat="1" x14ac:dyDescent="0.2">
      <c r="B146" s="228"/>
      <c r="C146" s="229"/>
      <c r="D146" s="219" t="s">
        <v>148</v>
      </c>
      <c r="E146" s="230" t="s">
        <v>1</v>
      </c>
      <c r="F146" s="231" t="s">
        <v>158</v>
      </c>
      <c r="G146" s="229"/>
      <c r="H146" s="232">
        <v>10.6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148</v>
      </c>
      <c r="AU146" s="238" t="s">
        <v>91</v>
      </c>
      <c r="AV146" s="14" t="s">
        <v>91</v>
      </c>
      <c r="AW146" s="14" t="s">
        <v>37</v>
      </c>
      <c r="AX146" s="14" t="s">
        <v>82</v>
      </c>
      <c r="AY146" s="238" t="s">
        <v>138</v>
      </c>
    </row>
    <row r="147" spans="2:51" s="14" customFormat="1" x14ac:dyDescent="0.2">
      <c r="B147" s="228"/>
      <c r="C147" s="229"/>
      <c r="D147" s="219" t="s">
        <v>148</v>
      </c>
      <c r="E147" s="230" t="s">
        <v>1</v>
      </c>
      <c r="F147" s="231" t="s">
        <v>159</v>
      </c>
      <c r="G147" s="229"/>
      <c r="H147" s="232">
        <v>18.32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148</v>
      </c>
      <c r="AU147" s="238" t="s">
        <v>91</v>
      </c>
      <c r="AV147" s="14" t="s">
        <v>91</v>
      </c>
      <c r="AW147" s="14" t="s">
        <v>37</v>
      </c>
      <c r="AX147" s="14" t="s">
        <v>82</v>
      </c>
      <c r="AY147" s="238" t="s">
        <v>138</v>
      </c>
    </row>
    <row r="148" spans="2:51" s="14" customFormat="1" x14ac:dyDescent="0.2">
      <c r="B148" s="228"/>
      <c r="C148" s="229"/>
      <c r="D148" s="219" t="s">
        <v>148</v>
      </c>
      <c r="E148" s="230" t="s">
        <v>1</v>
      </c>
      <c r="F148" s="231" t="s">
        <v>160</v>
      </c>
      <c r="G148" s="229"/>
      <c r="H148" s="232">
        <v>6.76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148</v>
      </c>
      <c r="AU148" s="238" t="s">
        <v>91</v>
      </c>
      <c r="AV148" s="14" t="s">
        <v>91</v>
      </c>
      <c r="AW148" s="14" t="s">
        <v>37</v>
      </c>
      <c r="AX148" s="14" t="s">
        <v>82</v>
      </c>
      <c r="AY148" s="238" t="s">
        <v>138</v>
      </c>
    </row>
    <row r="149" spans="2:51" s="14" customFormat="1" x14ac:dyDescent="0.2">
      <c r="B149" s="228"/>
      <c r="C149" s="229"/>
      <c r="D149" s="219" t="s">
        <v>148</v>
      </c>
      <c r="E149" s="230" t="s">
        <v>1</v>
      </c>
      <c r="F149" s="231" t="s">
        <v>161</v>
      </c>
      <c r="G149" s="229"/>
      <c r="H149" s="232">
        <v>21.3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148</v>
      </c>
      <c r="AU149" s="238" t="s">
        <v>91</v>
      </c>
      <c r="AV149" s="14" t="s">
        <v>91</v>
      </c>
      <c r="AW149" s="14" t="s">
        <v>37</v>
      </c>
      <c r="AX149" s="14" t="s">
        <v>82</v>
      </c>
      <c r="AY149" s="238" t="s">
        <v>138</v>
      </c>
    </row>
    <row r="150" spans="2:51" s="14" customFormat="1" x14ac:dyDescent="0.2">
      <c r="B150" s="228"/>
      <c r="C150" s="229"/>
      <c r="D150" s="219" t="s">
        <v>148</v>
      </c>
      <c r="E150" s="230" t="s">
        <v>1</v>
      </c>
      <c r="F150" s="231" t="s">
        <v>162</v>
      </c>
      <c r="G150" s="229"/>
      <c r="H150" s="232">
        <v>7.76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148</v>
      </c>
      <c r="AU150" s="238" t="s">
        <v>91</v>
      </c>
      <c r="AV150" s="14" t="s">
        <v>91</v>
      </c>
      <c r="AW150" s="14" t="s">
        <v>37</v>
      </c>
      <c r="AX150" s="14" t="s">
        <v>82</v>
      </c>
      <c r="AY150" s="238" t="s">
        <v>138</v>
      </c>
    </row>
    <row r="151" spans="2:51" s="14" customFormat="1" x14ac:dyDescent="0.2">
      <c r="B151" s="228"/>
      <c r="C151" s="229"/>
      <c r="D151" s="219" t="s">
        <v>148</v>
      </c>
      <c r="E151" s="230" t="s">
        <v>1</v>
      </c>
      <c r="F151" s="231" t="s">
        <v>163</v>
      </c>
      <c r="G151" s="229"/>
      <c r="H151" s="232">
        <v>3.92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148</v>
      </c>
      <c r="AU151" s="238" t="s">
        <v>91</v>
      </c>
      <c r="AV151" s="14" t="s">
        <v>91</v>
      </c>
      <c r="AW151" s="14" t="s">
        <v>37</v>
      </c>
      <c r="AX151" s="14" t="s">
        <v>82</v>
      </c>
      <c r="AY151" s="238" t="s">
        <v>138</v>
      </c>
    </row>
    <row r="152" spans="2:51" s="14" customFormat="1" x14ac:dyDescent="0.2">
      <c r="B152" s="228"/>
      <c r="C152" s="229"/>
      <c r="D152" s="219" t="s">
        <v>148</v>
      </c>
      <c r="E152" s="230" t="s">
        <v>1</v>
      </c>
      <c r="F152" s="231" t="s">
        <v>164</v>
      </c>
      <c r="G152" s="229"/>
      <c r="H152" s="232">
        <v>10.96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148</v>
      </c>
      <c r="AU152" s="238" t="s">
        <v>91</v>
      </c>
      <c r="AV152" s="14" t="s">
        <v>91</v>
      </c>
      <c r="AW152" s="14" t="s">
        <v>37</v>
      </c>
      <c r="AX152" s="14" t="s">
        <v>82</v>
      </c>
      <c r="AY152" s="238" t="s">
        <v>138</v>
      </c>
    </row>
    <row r="153" spans="2:51" s="13" customFormat="1" x14ac:dyDescent="0.2">
      <c r="B153" s="217"/>
      <c r="C153" s="218"/>
      <c r="D153" s="219" t="s">
        <v>148</v>
      </c>
      <c r="E153" s="220" t="s">
        <v>1</v>
      </c>
      <c r="F153" s="221" t="s">
        <v>165</v>
      </c>
      <c r="G153" s="218"/>
      <c r="H153" s="220" t="s">
        <v>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148</v>
      </c>
      <c r="AU153" s="227" t="s">
        <v>91</v>
      </c>
      <c r="AV153" s="13" t="s">
        <v>21</v>
      </c>
      <c r="AW153" s="13" t="s">
        <v>37</v>
      </c>
      <c r="AX153" s="13" t="s">
        <v>82</v>
      </c>
      <c r="AY153" s="227" t="s">
        <v>138</v>
      </c>
    </row>
    <row r="154" spans="2:51" s="14" customFormat="1" x14ac:dyDescent="0.2">
      <c r="B154" s="228"/>
      <c r="C154" s="229"/>
      <c r="D154" s="219" t="s">
        <v>148</v>
      </c>
      <c r="E154" s="230" t="s">
        <v>1</v>
      </c>
      <c r="F154" s="231" t="s">
        <v>166</v>
      </c>
      <c r="G154" s="229"/>
      <c r="H154" s="232">
        <v>8.6999999999999993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148</v>
      </c>
      <c r="AU154" s="238" t="s">
        <v>91</v>
      </c>
      <c r="AV154" s="14" t="s">
        <v>91</v>
      </c>
      <c r="AW154" s="14" t="s">
        <v>37</v>
      </c>
      <c r="AX154" s="14" t="s">
        <v>82</v>
      </c>
      <c r="AY154" s="238" t="s">
        <v>138</v>
      </c>
    </row>
    <row r="155" spans="2:51" s="14" customFormat="1" x14ac:dyDescent="0.2">
      <c r="B155" s="228"/>
      <c r="C155" s="229"/>
      <c r="D155" s="219" t="s">
        <v>148</v>
      </c>
      <c r="E155" s="230" t="s">
        <v>1</v>
      </c>
      <c r="F155" s="231" t="s">
        <v>167</v>
      </c>
      <c r="G155" s="229"/>
      <c r="H155" s="232">
        <v>9.1999999999999993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148</v>
      </c>
      <c r="AU155" s="238" t="s">
        <v>91</v>
      </c>
      <c r="AV155" s="14" t="s">
        <v>91</v>
      </c>
      <c r="AW155" s="14" t="s">
        <v>37</v>
      </c>
      <c r="AX155" s="14" t="s">
        <v>82</v>
      </c>
      <c r="AY155" s="238" t="s">
        <v>138</v>
      </c>
    </row>
    <row r="156" spans="2:51" s="14" customFormat="1" x14ac:dyDescent="0.2">
      <c r="B156" s="228"/>
      <c r="C156" s="229"/>
      <c r="D156" s="219" t="s">
        <v>148</v>
      </c>
      <c r="E156" s="230" t="s">
        <v>1</v>
      </c>
      <c r="F156" s="231" t="s">
        <v>168</v>
      </c>
      <c r="G156" s="229"/>
      <c r="H156" s="232">
        <v>10.65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148</v>
      </c>
      <c r="AU156" s="238" t="s">
        <v>91</v>
      </c>
      <c r="AV156" s="14" t="s">
        <v>91</v>
      </c>
      <c r="AW156" s="14" t="s">
        <v>37</v>
      </c>
      <c r="AX156" s="14" t="s">
        <v>82</v>
      </c>
      <c r="AY156" s="238" t="s">
        <v>138</v>
      </c>
    </row>
    <row r="157" spans="2:51" s="14" customFormat="1" x14ac:dyDescent="0.2">
      <c r="B157" s="228"/>
      <c r="C157" s="229"/>
      <c r="D157" s="219" t="s">
        <v>148</v>
      </c>
      <c r="E157" s="230" t="s">
        <v>1</v>
      </c>
      <c r="F157" s="231" t="s">
        <v>169</v>
      </c>
      <c r="G157" s="229"/>
      <c r="H157" s="232">
        <v>6.8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148</v>
      </c>
      <c r="AU157" s="238" t="s">
        <v>91</v>
      </c>
      <c r="AV157" s="14" t="s">
        <v>91</v>
      </c>
      <c r="AW157" s="14" t="s">
        <v>37</v>
      </c>
      <c r="AX157" s="14" t="s">
        <v>82</v>
      </c>
      <c r="AY157" s="238" t="s">
        <v>138</v>
      </c>
    </row>
    <row r="158" spans="2:51" s="14" customFormat="1" x14ac:dyDescent="0.2">
      <c r="B158" s="228"/>
      <c r="C158" s="229"/>
      <c r="D158" s="219" t="s">
        <v>148</v>
      </c>
      <c r="E158" s="230" t="s">
        <v>1</v>
      </c>
      <c r="F158" s="231" t="s">
        <v>170</v>
      </c>
      <c r="G158" s="229"/>
      <c r="H158" s="232">
        <v>14.2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148</v>
      </c>
      <c r="AU158" s="238" t="s">
        <v>91</v>
      </c>
      <c r="AV158" s="14" t="s">
        <v>91</v>
      </c>
      <c r="AW158" s="14" t="s">
        <v>37</v>
      </c>
      <c r="AX158" s="14" t="s">
        <v>82</v>
      </c>
      <c r="AY158" s="238" t="s">
        <v>138</v>
      </c>
    </row>
    <row r="159" spans="2:51" s="14" customFormat="1" x14ac:dyDescent="0.2">
      <c r="B159" s="228"/>
      <c r="C159" s="229"/>
      <c r="D159" s="219" t="s">
        <v>148</v>
      </c>
      <c r="E159" s="230" t="s">
        <v>1</v>
      </c>
      <c r="F159" s="231" t="s">
        <v>171</v>
      </c>
      <c r="G159" s="229"/>
      <c r="H159" s="232">
        <v>6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148</v>
      </c>
      <c r="AU159" s="238" t="s">
        <v>91</v>
      </c>
      <c r="AV159" s="14" t="s">
        <v>91</v>
      </c>
      <c r="AW159" s="14" t="s">
        <v>37</v>
      </c>
      <c r="AX159" s="14" t="s">
        <v>82</v>
      </c>
      <c r="AY159" s="238" t="s">
        <v>138</v>
      </c>
    </row>
    <row r="160" spans="2:51" s="14" customFormat="1" x14ac:dyDescent="0.2">
      <c r="B160" s="228"/>
      <c r="C160" s="229"/>
      <c r="D160" s="219" t="s">
        <v>148</v>
      </c>
      <c r="E160" s="230" t="s">
        <v>1</v>
      </c>
      <c r="F160" s="231" t="s">
        <v>172</v>
      </c>
      <c r="G160" s="229"/>
      <c r="H160" s="232">
        <v>7.1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148</v>
      </c>
      <c r="AU160" s="238" t="s">
        <v>91</v>
      </c>
      <c r="AV160" s="14" t="s">
        <v>91</v>
      </c>
      <c r="AW160" s="14" t="s">
        <v>37</v>
      </c>
      <c r="AX160" s="14" t="s">
        <v>82</v>
      </c>
      <c r="AY160" s="238" t="s">
        <v>138</v>
      </c>
    </row>
    <row r="161" spans="1:65" s="14" customFormat="1" x14ac:dyDescent="0.2">
      <c r="B161" s="228"/>
      <c r="C161" s="229"/>
      <c r="D161" s="219" t="s">
        <v>148</v>
      </c>
      <c r="E161" s="230" t="s">
        <v>1</v>
      </c>
      <c r="F161" s="231" t="s">
        <v>173</v>
      </c>
      <c r="G161" s="229"/>
      <c r="H161" s="232">
        <v>6.6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148</v>
      </c>
      <c r="AU161" s="238" t="s">
        <v>91</v>
      </c>
      <c r="AV161" s="14" t="s">
        <v>91</v>
      </c>
      <c r="AW161" s="14" t="s">
        <v>37</v>
      </c>
      <c r="AX161" s="14" t="s">
        <v>82</v>
      </c>
      <c r="AY161" s="238" t="s">
        <v>138</v>
      </c>
    </row>
    <row r="162" spans="1:65" s="15" customFormat="1" x14ac:dyDescent="0.2">
      <c r="B162" s="239"/>
      <c r="C162" s="240"/>
      <c r="D162" s="219" t="s">
        <v>148</v>
      </c>
      <c r="E162" s="241" t="s">
        <v>1</v>
      </c>
      <c r="F162" s="242" t="s">
        <v>174</v>
      </c>
      <c r="G162" s="240"/>
      <c r="H162" s="243">
        <v>713.97000000000014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148</v>
      </c>
      <c r="AU162" s="249" t="s">
        <v>91</v>
      </c>
      <c r="AV162" s="15" t="s">
        <v>175</v>
      </c>
      <c r="AW162" s="15" t="s">
        <v>37</v>
      </c>
      <c r="AX162" s="15" t="s">
        <v>82</v>
      </c>
      <c r="AY162" s="249" t="s">
        <v>138</v>
      </c>
    </row>
    <row r="163" spans="1:65" s="13" customFormat="1" x14ac:dyDescent="0.2">
      <c r="B163" s="217"/>
      <c r="C163" s="218"/>
      <c r="D163" s="219" t="s">
        <v>148</v>
      </c>
      <c r="E163" s="220" t="s">
        <v>1</v>
      </c>
      <c r="F163" s="221" t="s">
        <v>176</v>
      </c>
      <c r="G163" s="218"/>
      <c r="H163" s="220" t="s">
        <v>1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148</v>
      </c>
      <c r="AU163" s="227" t="s">
        <v>91</v>
      </c>
      <c r="AV163" s="13" t="s">
        <v>21</v>
      </c>
      <c r="AW163" s="13" t="s">
        <v>37</v>
      </c>
      <c r="AX163" s="13" t="s">
        <v>82</v>
      </c>
      <c r="AY163" s="227" t="s">
        <v>138</v>
      </c>
    </row>
    <row r="164" spans="1:65" s="14" customFormat="1" x14ac:dyDescent="0.2">
      <c r="B164" s="228"/>
      <c r="C164" s="229"/>
      <c r="D164" s="219" t="s">
        <v>148</v>
      </c>
      <c r="E164" s="230" t="s">
        <v>1</v>
      </c>
      <c r="F164" s="231" t="s">
        <v>177</v>
      </c>
      <c r="G164" s="229"/>
      <c r="H164" s="232">
        <v>713.97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148</v>
      </c>
      <c r="AU164" s="238" t="s">
        <v>91</v>
      </c>
      <c r="AV164" s="14" t="s">
        <v>91</v>
      </c>
      <c r="AW164" s="14" t="s">
        <v>37</v>
      </c>
      <c r="AX164" s="14" t="s">
        <v>82</v>
      </c>
      <c r="AY164" s="238" t="s">
        <v>138</v>
      </c>
    </row>
    <row r="165" spans="1:65" s="16" customFormat="1" x14ac:dyDescent="0.2">
      <c r="B165" s="250"/>
      <c r="C165" s="251"/>
      <c r="D165" s="219" t="s">
        <v>148</v>
      </c>
      <c r="E165" s="252" t="s">
        <v>1</v>
      </c>
      <c r="F165" s="253" t="s">
        <v>178</v>
      </c>
      <c r="G165" s="251"/>
      <c r="H165" s="254">
        <v>1427.94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AT165" s="260" t="s">
        <v>148</v>
      </c>
      <c r="AU165" s="260" t="s">
        <v>91</v>
      </c>
      <c r="AV165" s="16" t="s">
        <v>146</v>
      </c>
      <c r="AW165" s="16" t="s">
        <v>37</v>
      </c>
      <c r="AX165" s="16" t="s">
        <v>21</v>
      </c>
      <c r="AY165" s="260" t="s">
        <v>138</v>
      </c>
    </row>
    <row r="166" spans="1:65" s="2" customFormat="1" ht="24" customHeight="1" x14ac:dyDescent="0.2">
      <c r="A166" s="35"/>
      <c r="B166" s="36"/>
      <c r="C166" s="204" t="s">
        <v>91</v>
      </c>
      <c r="D166" s="204" t="s">
        <v>141</v>
      </c>
      <c r="E166" s="205" t="s">
        <v>179</v>
      </c>
      <c r="F166" s="206" t="s">
        <v>180</v>
      </c>
      <c r="G166" s="207" t="s">
        <v>181</v>
      </c>
      <c r="H166" s="208">
        <v>7</v>
      </c>
      <c r="I166" s="209"/>
      <c r="J166" s="210">
        <f t="shared" ref="J166:J171" si="0">ROUND(I166*H166,2)</f>
        <v>0</v>
      </c>
      <c r="K166" s="206" t="s">
        <v>1</v>
      </c>
      <c r="L166" s="40"/>
      <c r="M166" s="211" t="s">
        <v>1</v>
      </c>
      <c r="N166" s="212" t="s">
        <v>47</v>
      </c>
      <c r="O166" s="72"/>
      <c r="P166" s="213">
        <f t="shared" ref="P166:P171" si="1">O166*H166</f>
        <v>0</v>
      </c>
      <c r="Q166" s="213">
        <v>0</v>
      </c>
      <c r="R166" s="213">
        <f t="shared" ref="R166:R171" si="2">Q166*H166</f>
        <v>0</v>
      </c>
      <c r="S166" s="213">
        <v>0</v>
      </c>
      <c r="T166" s="214">
        <f t="shared" ref="T166:T171" si="3"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5" t="s">
        <v>146</v>
      </c>
      <c r="AT166" s="215" t="s">
        <v>141</v>
      </c>
      <c r="AU166" s="215" t="s">
        <v>91</v>
      </c>
      <c r="AY166" s="18" t="s">
        <v>138</v>
      </c>
      <c r="BE166" s="216">
        <f t="shared" ref="BE166:BE171" si="4">IF(N166="základní",J166,0)</f>
        <v>0</v>
      </c>
      <c r="BF166" s="216">
        <f t="shared" ref="BF166:BF171" si="5">IF(N166="snížená",J166,0)</f>
        <v>0</v>
      </c>
      <c r="BG166" s="216">
        <f t="shared" ref="BG166:BG171" si="6">IF(N166="zákl. přenesená",J166,0)</f>
        <v>0</v>
      </c>
      <c r="BH166" s="216">
        <f t="shared" ref="BH166:BH171" si="7">IF(N166="sníž. přenesená",J166,0)</f>
        <v>0</v>
      </c>
      <c r="BI166" s="216">
        <f t="shared" ref="BI166:BI171" si="8">IF(N166="nulová",J166,0)</f>
        <v>0</v>
      </c>
      <c r="BJ166" s="18" t="s">
        <v>21</v>
      </c>
      <c r="BK166" s="216">
        <f t="shared" ref="BK166:BK171" si="9">ROUND(I166*H166,2)</f>
        <v>0</v>
      </c>
      <c r="BL166" s="18" t="s">
        <v>146</v>
      </c>
      <c r="BM166" s="215" t="s">
        <v>182</v>
      </c>
    </row>
    <row r="167" spans="1:65" s="2" customFormat="1" ht="16.5" customHeight="1" x14ac:dyDescent="0.2">
      <c r="A167" s="35"/>
      <c r="B167" s="36"/>
      <c r="C167" s="204" t="s">
        <v>175</v>
      </c>
      <c r="D167" s="204" t="s">
        <v>141</v>
      </c>
      <c r="E167" s="205" t="s">
        <v>183</v>
      </c>
      <c r="F167" s="206" t="s">
        <v>184</v>
      </c>
      <c r="G167" s="207" t="s">
        <v>181</v>
      </c>
      <c r="H167" s="208">
        <v>5</v>
      </c>
      <c r="I167" s="209"/>
      <c r="J167" s="210">
        <f t="shared" si="0"/>
        <v>0</v>
      </c>
      <c r="K167" s="206" t="s">
        <v>1</v>
      </c>
      <c r="L167" s="40"/>
      <c r="M167" s="211" t="s">
        <v>1</v>
      </c>
      <c r="N167" s="212" t="s">
        <v>47</v>
      </c>
      <c r="O167" s="72"/>
      <c r="P167" s="213">
        <f t="shared" si="1"/>
        <v>0</v>
      </c>
      <c r="Q167" s="213">
        <v>0</v>
      </c>
      <c r="R167" s="213">
        <f t="shared" si="2"/>
        <v>0</v>
      </c>
      <c r="S167" s="213">
        <v>0</v>
      </c>
      <c r="T167" s="214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146</v>
      </c>
      <c r="AT167" s="215" t="s">
        <v>141</v>
      </c>
      <c r="AU167" s="215" t="s">
        <v>91</v>
      </c>
      <c r="AY167" s="18" t="s">
        <v>138</v>
      </c>
      <c r="BE167" s="216">
        <f t="shared" si="4"/>
        <v>0</v>
      </c>
      <c r="BF167" s="216">
        <f t="shared" si="5"/>
        <v>0</v>
      </c>
      <c r="BG167" s="216">
        <f t="shared" si="6"/>
        <v>0</v>
      </c>
      <c r="BH167" s="216">
        <f t="shared" si="7"/>
        <v>0</v>
      </c>
      <c r="BI167" s="216">
        <f t="shared" si="8"/>
        <v>0</v>
      </c>
      <c r="BJ167" s="18" t="s">
        <v>21</v>
      </c>
      <c r="BK167" s="216">
        <f t="shared" si="9"/>
        <v>0</v>
      </c>
      <c r="BL167" s="18" t="s">
        <v>146</v>
      </c>
      <c r="BM167" s="215" t="s">
        <v>185</v>
      </c>
    </row>
    <row r="168" spans="1:65" s="2" customFormat="1" ht="24" customHeight="1" x14ac:dyDescent="0.2">
      <c r="A168" s="35"/>
      <c r="B168" s="36"/>
      <c r="C168" s="204" t="s">
        <v>146</v>
      </c>
      <c r="D168" s="204" t="s">
        <v>141</v>
      </c>
      <c r="E168" s="205" t="s">
        <v>186</v>
      </c>
      <c r="F168" s="206" t="s">
        <v>187</v>
      </c>
      <c r="G168" s="207" t="s">
        <v>188</v>
      </c>
      <c r="H168" s="208">
        <v>1431.7</v>
      </c>
      <c r="I168" s="209"/>
      <c r="J168" s="210">
        <f t="shared" si="0"/>
        <v>0</v>
      </c>
      <c r="K168" s="206" t="s">
        <v>145</v>
      </c>
      <c r="L168" s="40"/>
      <c r="M168" s="211" t="s">
        <v>1</v>
      </c>
      <c r="N168" s="212" t="s">
        <v>47</v>
      </c>
      <c r="O168" s="72"/>
      <c r="P168" s="213">
        <f t="shared" si="1"/>
        <v>0</v>
      </c>
      <c r="Q168" s="213">
        <v>2.1350000000000001E-2</v>
      </c>
      <c r="R168" s="213">
        <f t="shared" si="2"/>
        <v>30.566795000000003</v>
      </c>
      <c r="S168" s="213">
        <v>0</v>
      </c>
      <c r="T168" s="21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146</v>
      </c>
      <c r="AT168" s="215" t="s">
        <v>141</v>
      </c>
      <c r="AU168" s="215" t="s">
        <v>91</v>
      </c>
      <c r="AY168" s="18" t="s">
        <v>138</v>
      </c>
      <c r="BE168" s="216">
        <f t="shared" si="4"/>
        <v>0</v>
      </c>
      <c r="BF168" s="216">
        <f t="shared" si="5"/>
        <v>0</v>
      </c>
      <c r="BG168" s="216">
        <f t="shared" si="6"/>
        <v>0</v>
      </c>
      <c r="BH168" s="216">
        <f t="shared" si="7"/>
        <v>0</v>
      </c>
      <c r="BI168" s="216">
        <f t="shared" si="8"/>
        <v>0</v>
      </c>
      <c r="BJ168" s="18" t="s">
        <v>21</v>
      </c>
      <c r="BK168" s="216">
        <f t="shared" si="9"/>
        <v>0</v>
      </c>
      <c r="BL168" s="18" t="s">
        <v>146</v>
      </c>
      <c r="BM168" s="215" t="s">
        <v>189</v>
      </c>
    </row>
    <row r="169" spans="1:65" s="2" customFormat="1" ht="24" customHeight="1" x14ac:dyDescent="0.2">
      <c r="A169" s="35"/>
      <c r="B169" s="36"/>
      <c r="C169" s="204" t="s">
        <v>190</v>
      </c>
      <c r="D169" s="204" t="s">
        <v>141</v>
      </c>
      <c r="E169" s="205" t="s">
        <v>191</v>
      </c>
      <c r="F169" s="206" t="s">
        <v>192</v>
      </c>
      <c r="G169" s="207" t="s">
        <v>188</v>
      </c>
      <c r="H169" s="208">
        <v>1431.7</v>
      </c>
      <c r="I169" s="209"/>
      <c r="J169" s="210">
        <f t="shared" si="0"/>
        <v>0</v>
      </c>
      <c r="K169" s="206" t="s">
        <v>145</v>
      </c>
      <c r="L169" s="40"/>
      <c r="M169" s="211" t="s">
        <v>1</v>
      </c>
      <c r="N169" s="212" t="s">
        <v>47</v>
      </c>
      <c r="O169" s="72"/>
      <c r="P169" s="213">
        <f t="shared" si="1"/>
        <v>0</v>
      </c>
      <c r="Q169" s="213">
        <v>5.9999999999999995E-4</v>
      </c>
      <c r="R169" s="213">
        <f t="shared" si="2"/>
        <v>0.85902000000000001</v>
      </c>
      <c r="S169" s="213">
        <v>0</v>
      </c>
      <c r="T169" s="21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5" t="s">
        <v>146</v>
      </c>
      <c r="AT169" s="215" t="s">
        <v>141</v>
      </c>
      <c r="AU169" s="215" t="s">
        <v>91</v>
      </c>
      <c r="AY169" s="18" t="s">
        <v>138</v>
      </c>
      <c r="BE169" s="216">
        <f t="shared" si="4"/>
        <v>0</v>
      </c>
      <c r="BF169" s="216">
        <f t="shared" si="5"/>
        <v>0</v>
      </c>
      <c r="BG169" s="216">
        <f t="shared" si="6"/>
        <v>0</v>
      </c>
      <c r="BH169" s="216">
        <f t="shared" si="7"/>
        <v>0</v>
      </c>
      <c r="BI169" s="216">
        <f t="shared" si="8"/>
        <v>0</v>
      </c>
      <c r="BJ169" s="18" t="s">
        <v>21</v>
      </c>
      <c r="BK169" s="216">
        <f t="shared" si="9"/>
        <v>0</v>
      </c>
      <c r="BL169" s="18" t="s">
        <v>146</v>
      </c>
      <c r="BM169" s="215" t="s">
        <v>193</v>
      </c>
    </row>
    <row r="170" spans="1:65" s="2" customFormat="1" ht="24" customHeight="1" x14ac:dyDescent="0.2">
      <c r="A170" s="35"/>
      <c r="B170" s="36"/>
      <c r="C170" s="204" t="s">
        <v>139</v>
      </c>
      <c r="D170" s="204" t="s">
        <v>141</v>
      </c>
      <c r="E170" s="205" t="s">
        <v>194</v>
      </c>
      <c r="F170" s="206" t="s">
        <v>195</v>
      </c>
      <c r="G170" s="207" t="s">
        <v>188</v>
      </c>
      <c r="H170" s="208">
        <v>40.299999999999997</v>
      </c>
      <c r="I170" s="209"/>
      <c r="J170" s="210">
        <f t="shared" si="0"/>
        <v>0</v>
      </c>
      <c r="K170" s="206" t="s">
        <v>145</v>
      </c>
      <c r="L170" s="40"/>
      <c r="M170" s="211" t="s">
        <v>1</v>
      </c>
      <c r="N170" s="212" t="s">
        <v>47</v>
      </c>
      <c r="O170" s="72"/>
      <c r="P170" s="213">
        <f t="shared" si="1"/>
        <v>0</v>
      </c>
      <c r="Q170" s="213">
        <v>2.4000000000000001E-4</v>
      </c>
      <c r="R170" s="213">
        <f t="shared" si="2"/>
        <v>9.672E-3</v>
      </c>
      <c r="S170" s="213">
        <v>0</v>
      </c>
      <c r="T170" s="21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146</v>
      </c>
      <c r="AT170" s="215" t="s">
        <v>141</v>
      </c>
      <c r="AU170" s="215" t="s">
        <v>91</v>
      </c>
      <c r="AY170" s="18" t="s">
        <v>138</v>
      </c>
      <c r="BE170" s="216">
        <f t="shared" si="4"/>
        <v>0</v>
      </c>
      <c r="BF170" s="216">
        <f t="shared" si="5"/>
        <v>0</v>
      </c>
      <c r="BG170" s="216">
        <f t="shared" si="6"/>
        <v>0</v>
      </c>
      <c r="BH170" s="216">
        <f t="shared" si="7"/>
        <v>0</v>
      </c>
      <c r="BI170" s="216">
        <f t="shared" si="8"/>
        <v>0</v>
      </c>
      <c r="BJ170" s="18" t="s">
        <v>21</v>
      </c>
      <c r="BK170" s="216">
        <f t="shared" si="9"/>
        <v>0</v>
      </c>
      <c r="BL170" s="18" t="s">
        <v>146</v>
      </c>
      <c r="BM170" s="215" t="s">
        <v>196</v>
      </c>
    </row>
    <row r="171" spans="1:65" s="2" customFormat="1" ht="24" customHeight="1" x14ac:dyDescent="0.2">
      <c r="A171" s="35"/>
      <c r="B171" s="36"/>
      <c r="C171" s="204" t="s">
        <v>197</v>
      </c>
      <c r="D171" s="204" t="s">
        <v>141</v>
      </c>
      <c r="E171" s="205" t="s">
        <v>198</v>
      </c>
      <c r="F171" s="206" t="s">
        <v>199</v>
      </c>
      <c r="G171" s="207" t="s">
        <v>188</v>
      </c>
      <c r="H171" s="208">
        <v>40.299999999999997</v>
      </c>
      <c r="I171" s="209"/>
      <c r="J171" s="210">
        <f t="shared" si="0"/>
        <v>0</v>
      </c>
      <c r="K171" s="206" t="s">
        <v>145</v>
      </c>
      <c r="L171" s="40"/>
      <c r="M171" s="211" t="s">
        <v>1</v>
      </c>
      <c r="N171" s="212" t="s">
        <v>47</v>
      </c>
      <c r="O171" s="72"/>
      <c r="P171" s="213">
        <f t="shared" si="1"/>
        <v>0</v>
      </c>
      <c r="Q171" s="213">
        <v>3.16E-3</v>
      </c>
      <c r="R171" s="213">
        <f t="shared" si="2"/>
        <v>0.12734799999999999</v>
      </c>
      <c r="S171" s="213">
        <v>0</v>
      </c>
      <c r="T171" s="21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146</v>
      </c>
      <c r="AT171" s="215" t="s">
        <v>141</v>
      </c>
      <c r="AU171" s="215" t="s">
        <v>91</v>
      </c>
      <c r="AY171" s="18" t="s">
        <v>138</v>
      </c>
      <c r="BE171" s="216">
        <f t="shared" si="4"/>
        <v>0</v>
      </c>
      <c r="BF171" s="216">
        <f t="shared" si="5"/>
        <v>0</v>
      </c>
      <c r="BG171" s="216">
        <f t="shared" si="6"/>
        <v>0</v>
      </c>
      <c r="BH171" s="216">
        <f t="shared" si="7"/>
        <v>0</v>
      </c>
      <c r="BI171" s="216">
        <f t="shared" si="8"/>
        <v>0</v>
      </c>
      <c r="BJ171" s="18" t="s">
        <v>21</v>
      </c>
      <c r="BK171" s="216">
        <f t="shared" si="9"/>
        <v>0</v>
      </c>
      <c r="BL171" s="18" t="s">
        <v>146</v>
      </c>
      <c r="BM171" s="215" t="s">
        <v>200</v>
      </c>
    </row>
    <row r="172" spans="1:65" s="13" customFormat="1" x14ac:dyDescent="0.2">
      <c r="B172" s="217"/>
      <c r="C172" s="218"/>
      <c r="D172" s="219" t="s">
        <v>148</v>
      </c>
      <c r="E172" s="220" t="s">
        <v>1</v>
      </c>
      <c r="F172" s="221" t="s">
        <v>201</v>
      </c>
      <c r="G172" s="218"/>
      <c r="H172" s="220" t="s">
        <v>1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148</v>
      </c>
      <c r="AU172" s="227" t="s">
        <v>91</v>
      </c>
      <c r="AV172" s="13" t="s">
        <v>21</v>
      </c>
      <c r="AW172" s="13" t="s">
        <v>37</v>
      </c>
      <c r="AX172" s="13" t="s">
        <v>82</v>
      </c>
      <c r="AY172" s="227" t="s">
        <v>138</v>
      </c>
    </row>
    <row r="173" spans="1:65" s="14" customFormat="1" x14ac:dyDescent="0.2">
      <c r="B173" s="228"/>
      <c r="C173" s="229"/>
      <c r="D173" s="219" t="s">
        <v>148</v>
      </c>
      <c r="E173" s="230" t="s">
        <v>1</v>
      </c>
      <c r="F173" s="231" t="s">
        <v>202</v>
      </c>
      <c r="G173" s="229"/>
      <c r="H173" s="232">
        <v>40.299999999999997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148</v>
      </c>
      <c r="AU173" s="238" t="s">
        <v>91</v>
      </c>
      <c r="AV173" s="14" t="s">
        <v>91</v>
      </c>
      <c r="AW173" s="14" t="s">
        <v>37</v>
      </c>
      <c r="AX173" s="14" t="s">
        <v>21</v>
      </c>
      <c r="AY173" s="238" t="s">
        <v>138</v>
      </c>
    </row>
    <row r="174" spans="1:65" s="2" customFormat="1" ht="16.5" customHeight="1" x14ac:dyDescent="0.2">
      <c r="A174" s="35"/>
      <c r="B174" s="36"/>
      <c r="C174" s="204" t="s">
        <v>203</v>
      </c>
      <c r="D174" s="204" t="s">
        <v>141</v>
      </c>
      <c r="E174" s="205" t="s">
        <v>204</v>
      </c>
      <c r="F174" s="206" t="s">
        <v>205</v>
      </c>
      <c r="G174" s="207" t="s">
        <v>188</v>
      </c>
      <c r="H174" s="208">
        <v>1472</v>
      </c>
      <c r="I174" s="209"/>
      <c r="J174" s="210">
        <f>ROUND(I174*H174,2)</f>
        <v>0</v>
      </c>
      <c r="K174" s="206" t="s">
        <v>145</v>
      </c>
      <c r="L174" s="40"/>
      <c r="M174" s="211" t="s">
        <v>1</v>
      </c>
      <c r="N174" s="212" t="s">
        <v>47</v>
      </c>
      <c r="O174" s="7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146</v>
      </c>
      <c r="AT174" s="215" t="s">
        <v>141</v>
      </c>
      <c r="AU174" s="215" t="s">
        <v>91</v>
      </c>
      <c r="AY174" s="18" t="s">
        <v>138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21</v>
      </c>
      <c r="BK174" s="216">
        <f>ROUND(I174*H174,2)</f>
        <v>0</v>
      </c>
      <c r="BL174" s="18" t="s">
        <v>146</v>
      </c>
      <c r="BM174" s="215" t="s">
        <v>206</v>
      </c>
    </row>
    <row r="175" spans="1:65" s="14" customFormat="1" x14ac:dyDescent="0.2">
      <c r="B175" s="228"/>
      <c r="C175" s="229"/>
      <c r="D175" s="219" t="s">
        <v>148</v>
      </c>
      <c r="E175" s="230" t="s">
        <v>1</v>
      </c>
      <c r="F175" s="231" t="s">
        <v>207</v>
      </c>
      <c r="G175" s="229"/>
      <c r="H175" s="232">
        <v>1431.7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148</v>
      </c>
      <c r="AU175" s="238" t="s">
        <v>91</v>
      </c>
      <c r="AV175" s="14" t="s">
        <v>91</v>
      </c>
      <c r="AW175" s="14" t="s">
        <v>37</v>
      </c>
      <c r="AX175" s="14" t="s">
        <v>82</v>
      </c>
      <c r="AY175" s="238" t="s">
        <v>138</v>
      </c>
    </row>
    <row r="176" spans="1:65" s="14" customFormat="1" x14ac:dyDescent="0.2">
      <c r="B176" s="228"/>
      <c r="C176" s="229"/>
      <c r="D176" s="219" t="s">
        <v>148</v>
      </c>
      <c r="E176" s="230" t="s">
        <v>1</v>
      </c>
      <c r="F176" s="231" t="s">
        <v>208</v>
      </c>
      <c r="G176" s="229"/>
      <c r="H176" s="232">
        <v>40.299999999999997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148</v>
      </c>
      <c r="AU176" s="238" t="s">
        <v>91</v>
      </c>
      <c r="AV176" s="14" t="s">
        <v>91</v>
      </c>
      <c r="AW176" s="14" t="s">
        <v>37</v>
      </c>
      <c r="AX176" s="14" t="s">
        <v>82</v>
      </c>
      <c r="AY176" s="238" t="s">
        <v>138</v>
      </c>
    </row>
    <row r="177" spans="1:65" s="16" customFormat="1" x14ac:dyDescent="0.2">
      <c r="B177" s="250"/>
      <c r="C177" s="251"/>
      <c r="D177" s="219" t="s">
        <v>148</v>
      </c>
      <c r="E177" s="252" t="s">
        <v>1</v>
      </c>
      <c r="F177" s="253" t="s">
        <v>178</v>
      </c>
      <c r="G177" s="251"/>
      <c r="H177" s="254">
        <v>1472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AT177" s="260" t="s">
        <v>148</v>
      </c>
      <c r="AU177" s="260" t="s">
        <v>91</v>
      </c>
      <c r="AV177" s="16" t="s">
        <v>146</v>
      </c>
      <c r="AW177" s="16" t="s">
        <v>37</v>
      </c>
      <c r="AX177" s="16" t="s">
        <v>21</v>
      </c>
      <c r="AY177" s="260" t="s">
        <v>138</v>
      </c>
    </row>
    <row r="178" spans="1:65" s="12" customFormat="1" ht="22.9" customHeight="1" x14ac:dyDescent="0.2">
      <c r="B178" s="188"/>
      <c r="C178" s="189"/>
      <c r="D178" s="190" t="s">
        <v>81</v>
      </c>
      <c r="E178" s="202" t="s">
        <v>209</v>
      </c>
      <c r="F178" s="202" t="s">
        <v>210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SUM(P179:P233)</f>
        <v>0</v>
      </c>
      <c r="Q178" s="196"/>
      <c r="R178" s="197">
        <f>SUM(R179:R233)</f>
        <v>5.2688500000000006E-2</v>
      </c>
      <c r="S178" s="196"/>
      <c r="T178" s="198">
        <f>SUM(T179:T233)</f>
        <v>46.188806</v>
      </c>
      <c r="AR178" s="199" t="s">
        <v>21</v>
      </c>
      <c r="AT178" s="200" t="s">
        <v>81</v>
      </c>
      <c r="AU178" s="200" t="s">
        <v>21</v>
      </c>
      <c r="AY178" s="199" t="s">
        <v>138</v>
      </c>
      <c r="BK178" s="201">
        <f>SUM(BK179:BK233)</f>
        <v>0</v>
      </c>
    </row>
    <row r="179" spans="1:65" s="2" customFormat="1" ht="24" customHeight="1" x14ac:dyDescent="0.2">
      <c r="A179" s="35"/>
      <c r="B179" s="36"/>
      <c r="C179" s="204" t="s">
        <v>209</v>
      </c>
      <c r="D179" s="204" t="s">
        <v>141</v>
      </c>
      <c r="E179" s="205" t="s">
        <v>211</v>
      </c>
      <c r="F179" s="206" t="s">
        <v>212</v>
      </c>
      <c r="G179" s="207" t="s">
        <v>188</v>
      </c>
      <c r="H179" s="208">
        <v>1712.4</v>
      </c>
      <c r="I179" s="209"/>
      <c r="J179" s="210">
        <f>ROUND(I179*H179,2)</f>
        <v>0</v>
      </c>
      <c r="K179" s="206" t="s">
        <v>145</v>
      </c>
      <c r="L179" s="40"/>
      <c r="M179" s="211" t="s">
        <v>1</v>
      </c>
      <c r="N179" s="212" t="s">
        <v>47</v>
      </c>
      <c r="O179" s="7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5" t="s">
        <v>146</v>
      </c>
      <c r="AT179" s="215" t="s">
        <v>141</v>
      </c>
      <c r="AU179" s="215" t="s">
        <v>91</v>
      </c>
      <c r="AY179" s="18" t="s">
        <v>138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8" t="s">
        <v>21</v>
      </c>
      <c r="BK179" s="216">
        <f>ROUND(I179*H179,2)</f>
        <v>0</v>
      </c>
      <c r="BL179" s="18" t="s">
        <v>146</v>
      </c>
      <c r="BM179" s="215" t="s">
        <v>213</v>
      </c>
    </row>
    <row r="180" spans="1:65" s="2" customFormat="1" ht="24" customHeight="1" x14ac:dyDescent="0.2">
      <c r="A180" s="35"/>
      <c r="B180" s="36"/>
      <c r="C180" s="204" t="s">
        <v>26</v>
      </c>
      <c r="D180" s="204" t="s">
        <v>141</v>
      </c>
      <c r="E180" s="205" t="s">
        <v>214</v>
      </c>
      <c r="F180" s="206" t="s">
        <v>215</v>
      </c>
      <c r="G180" s="207" t="s">
        <v>188</v>
      </c>
      <c r="H180" s="208">
        <v>102744</v>
      </c>
      <c r="I180" s="209"/>
      <c r="J180" s="210">
        <f>ROUND(I180*H180,2)</f>
        <v>0</v>
      </c>
      <c r="K180" s="206" t="s">
        <v>145</v>
      </c>
      <c r="L180" s="40"/>
      <c r="M180" s="211" t="s">
        <v>1</v>
      </c>
      <c r="N180" s="212" t="s">
        <v>47</v>
      </c>
      <c r="O180" s="7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146</v>
      </c>
      <c r="AT180" s="215" t="s">
        <v>141</v>
      </c>
      <c r="AU180" s="215" t="s">
        <v>91</v>
      </c>
      <c r="AY180" s="18" t="s">
        <v>138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21</v>
      </c>
      <c r="BK180" s="216">
        <f>ROUND(I180*H180,2)</f>
        <v>0</v>
      </c>
      <c r="BL180" s="18" t="s">
        <v>146</v>
      </c>
      <c r="BM180" s="215" t="s">
        <v>216</v>
      </c>
    </row>
    <row r="181" spans="1:65" s="13" customFormat="1" x14ac:dyDescent="0.2">
      <c r="B181" s="217"/>
      <c r="C181" s="218"/>
      <c r="D181" s="219" t="s">
        <v>148</v>
      </c>
      <c r="E181" s="220" t="s">
        <v>1</v>
      </c>
      <c r="F181" s="221" t="s">
        <v>217</v>
      </c>
      <c r="G181" s="218"/>
      <c r="H181" s="220" t="s">
        <v>1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148</v>
      </c>
      <c r="AU181" s="227" t="s">
        <v>91</v>
      </c>
      <c r="AV181" s="13" t="s">
        <v>21</v>
      </c>
      <c r="AW181" s="13" t="s">
        <v>37</v>
      </c>
      <c r="AX181" s="13" t="s">
        <v>82</v>
      </c>
      <c r="AY181" s="227" t="s">
        <v>138</v>
      </c>
    </row>
    <row r="182" spans="1:65" s="14" customFormat="1" x14ac:dyDescent="0.2">
      <c r="B182" s="228"/>
      <c r="C182" s="229"/>
      <c r="D182" s="219" t="s">
        <v>148</v>
      </c>
      <c r="E182" s="230" t="s">
        <v>1</v>
      </c>
      <c r="F182" s="231" t="s">
        <v>218</v>
      </c>
      <c r="G182" s="229"/>
      <c r="H182" s="232">
        <v>102744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148</v>
      </c>
      <c r="AU182" s="238" t="s">
        <v>91</v>
      </c>
      <c r="AV182" s="14" t="s">
        <v>91</v>
      </c>
      <c r="AW182" s="14" t="s">
        <v>37</v>
      </c>
      <c r="AX182" s="14" t="s">
        <v>21</v>
      </c>
      <c r="AY182" s="238" t="s">
        <v>138</v>
      </c>
    </row>
    <row r="183" spans="1:65" s="2" customFormat="1" ht="24" customHeight="1" x14ac:dyDescent="0.2">
      <c r="A183" s="35"/>
      <c r="B183" s="36"/>
      <c r="C183" s="204" t="s">
        <v>219</v>
      </c>
      <c r="D183" s="204" t="s">
        <v>141</v>
      </c>
      <c r="E183" s="205" t="s">
        <v>220</v>
      </c>
      <c r="F183" s="206" t="s">
        <v>221</v>
      </c>
      <c r="G183" s="207" t="s">
        <v>188</v>
      </c>
      <c r="H183" s="208">
        <v>1712.4</v>
      </c>
      <c r="I183" s="209"/>
      <c r="J183" s="210">
        <f t="shared" ref="J183:J188" si="10">ROUND(I183*H183,2)</f>
        <v>0</v>
      </c>
      <c r="K183" s="206" t="s">
        <v>145</v>
      </c>
      <c r="L183" s="40"/>
      <c r="M183" s="211" t="s">
        <v>1</v>
      </c>
      <c r="N183" s="212" t="s">
        <v>47</v>
      </c>
      <c r="O183" s="72"/>
      <c r="P183" s="213">
        <f t="shared" ref="P183:P188" si="11">O183*H183</f>
        <v>0</v>
      </c>
      <c r="Q183" s="213">
        <v>0</v>
      </c>
      <c r="R183" s="213">
        <f t="shared" ref="R183:R188" si="12">Q183*H183</f>
        <v>0</v>
      </c>
      <c r="S183" s="213">
        <v>0</v>
      </c>
      <c r="T183" s="214">
        <f t="shared" ref="T183:T188" si="13"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5" t="s">
        <v>146</v>
      </c>
      <c r="AT183" s="215" t="s">
        <v>141</v>
      </c>
      <c r="AU183" s="215" t="s">
        <v>91</v>
      </c>
      <c r="AY183" s="18" t="s">
        <v>138</v>
      </c>
      <c r="BE183" s="216">
        <f t="shared" ref="BE183:BE188" si="14">IF(N183="základní",J183,0)</f>
        <v>0</v>
      </c>
      <c r="BF183" s="216">
        <f t="shared" ref="BF183:BF188" si="15">IF(N183="snížená",J183,0)</f>
        <v>0</v>
      </c>
      <c r="BG183" s="216">
        <f t="shared" ref="BG183:BG188" si="16">IF(N183="zákl. přenesená",J183,0)</f>
        <v>0</v>
      </c>
      <c r="BH183" s="216">
        <f t="shared" ref="BH183:BH188" si="17">IF(N183="sníž. přenesená",J183,0)</f>
        <v>0</v>
      </c>
      <c r="BI183" s="216">
        <f t="shared" ref="BI183:BI188" si="18">IF(N183="nulová",J183,0)</f>
        <v>0</v>
      </c>
      <c r="BJ183" s="18" t="s">
        <v>21</v>
      </c>
      <c r="BK183" s="216">
        <f t="shared" ref="BK183:BK188" si="19">ROUND(I183*H183,2)</f>
        <v>0</v>
      </c>
      <c r="BL183" s="18" t="s">
        <v>146</v>
      </c>
      <c r="BM183" s="215" t="s">
        <v>222</v>
      </c>
    </row>
    <row r="184" spans="1:65" s="2" customFormat="1" ht="16.5" customHeight="1" x14ac:dyDescent="0.2">
      <c r="A184" s="35"/>
      <c r="B184" s="36"/>
      <c r="C184" s="204" t="s">
        <v>223</v>
      </c>
      <c r="D184" s="204" t="s">
        <v>141</v>
      </c>
      <c r="E184" s="205" t="s">
        <v>224</v>
      </c>
      <c r="F184" s="206" t="s">
        <v>225</v>
      </c>
      <c r="G184" s="207" t="s">
        <v>188</v>
      </c>
      <c r="H184" s="208">
        <v>1712.4</v>
      </c>
      <c r="I184" s="209"/>
      <c r="J184" s="210">
        <f t="shared" si="10"/>
        <v>0</v>
      </c>
      <c r="K184" s="206" t="s">
        <v>145</v>
      </c>
      <c r="L184" s="40"/>
      <c r="M184" s="211" t="s">
        <v>1</v>
      </c>
      <c r="N184" s="212" t="s">
        <v>47</v>
      </c>
      <c r="O184" s="72"/>
      <c r="P184" s="213">
        <f t="shared" si="11"/>
        <v>0</v>
      </c>
      <c r="Q184" s="213">
        <v>0</v>
      </c>
      <c r="R184" s="213">
        <f t="shared" si="12"/>
        <v>0</v>
      </c>
      <c r="S184" s="213">
        <v>0</v>
      </c>
      <c r="T184" s="214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5" t="s">
        <v>146</v>
      </c>
      <c r="AT184" s="215" t="s">
        <v>141</v>
      </c>
      <c r="AU184" s="215" t="s">
        <v>91</v>
      </c>
      <c r="AY184" s="18" t="s">
        <v>138</v>
      </c>
      <c r="BE184" s="216">
        <f t="shared" si="14"/>
        <v>0</v>
      </c>
      <c r="BF184" s="216">
        <f t="shared" si="15"/>
        <v>0</v>
      </c>
      <c r="BG184" s="216">
        <f t="shared" si="16"/>
        <v>0</v>
      </c>
      <c r="BH184" s="216">
        <f t="shared" si="17"/>
        <v>0</v>
      </c>
      <c r="BI184" s="216">
        <f t="shared" si="18"/>
        <v>0</v>
      </c>
      <c r="BJ184" s="18" t="s">
        <v>21</v>
      </c>
      <c r="BK184" s="216">
        <f t="shared" si="19"/>
        <v>0</v>
      </c>
      <c r="BL184" s="18" t="s">
        <v>146</v>
      </c>
      <c r="BM184" s="215" t="s">
        <v>226</v>
      </c>
    </row>
    <row r="185" spans="1:65" s="2" customFormat="1" ht="16.5" customHeight="1" x14ac:dyDescent="0.2">
      <c r="A185" s="35"/>
      <c r="B185" s="36"/>
      <c r="C185" s="204" t="s">
        <v>227</v>
      </c>
      <c r="D185" s="204" t="s">
        <v>141</v>
      </c>
      <c r="E185" s="205" t="s">
        <v>228</v>
      </c>
      <c r="F185" s="206" t="s">
        <v>229</v>
      </c>
      <c r="G185" s="207" t="s">
        <v>188</v>
      </c>
      <c r="H185" s="208">
        <v>102744</v>
      </c>
      <c r="I185" s="209"/>
      <c r="J185" s="210">
        <f t="shared" si="10"/>
        <v>0</v>
      </c>
      <c r="K185" s="206" t="s">
        <v>145</v>
      </c>
      <c r="L185" s="40"/>
      <c r="M185" s="211" t="s">
        <v>1</v>
      </c>
      <c r="N185" s="212" t="s">
        <v>47</v>
      </c>
      <c r="O185" s="72"/>
      <c r="P185" s="213">
        <f t="shared" si="11"/>
        <v>0</v>
      </c>
      <c r="Q185" s="213">
        <v>0</v>
      </c>
      <c r="R185" s="213">
        <f t="shared" si="12"/>
        <v>0</v>
      </c>
      <c r="S185" s="213">
        <v>0</v>
      </c>
      <c r="T185" s="214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146</v>
      </c>
      <c r="AT185" s="215" t="s">
        <v>141</v>
      </c>
      <c r="AU185" s="215" t="s">
        <v>91</v>
      </c>
      <c r="AY185" s="18" t="s">
        <v>138</v>
      </c>
      <c r="BE185" s="216">
        <f t="shared" si="14"/>
        <v>0</v>
      </c>
      <c r="BF185" s="216">
        <f t="shared" si="15"/>
        <v>0</v>
      </c>
      <c r="BG185" s="216">
        <f t="shared" si="16"/>
        <v>0</v>
      </c>
      <c r="BH185" s="216">
        <f t="shared" si="17"/>
        <v>0</v>
      </c>
      <c r="BI185" s="216">
        <f t="shared" si="18"/>
        <v>0</v>
      </c>
      <c r="BJ185" s="18" t="s">
        <v>21</v>
      </c>
      <c r="BK185" s="216">
        <f t="shared" si="19"/>
        <v>0</v>
      </c>
      <c r="BL185" s="18" t="s">
        <v>146</v>
      </c>
      <c r="BM185" s="215" t="s">
        <v>230</v>
      </c>
    </row>
    <row r="186" spans="1:65" s="2" customFormat="1" ht="16.5" customHeight="1" x14ac:dyDescent="0.2">
      <c r="A186" s="35"/>
      <c r="B186" s="36"/>
      <c r="C186" s="204" t="s">
        <v>231</v>
      </c>
      <c r="D186" s="204" t="s">
        <v>141</v>
      </c>
      <c r="E186" s="205" t="s">
        <v>232</v>
      </c>
      <c r="F186" s="206" t="s">
        <v>233</v>
      </c>
      <c r="G186" s="207" t="s">
        <v>188</v>
      </c>
      <c r="H186" s="208">
        <v>1712.4</v>
      </c>
      <c r="I186" s="209"/>
      <c r="J186" s="210">
        <f t="shared" si="10"/>
        <v>0</v>
      </c>
      <c r="K186" s="206" t="s">
        <v>145</v>
      </c>
      <c r="L186" s="40"/>
      <c r="M186" s="211" t="s">
        <v>1</v>
      </c>
      <c r="N186" s="212" t="s">
        <v>47</v>
      </c>
      <c r="O186" s="72"/>
      <c r="P186" s="213">
        <f t="shared" si="11"/>
        <v>0</v>
      </c>
      <c r="Q186" s="213">
        <v>0</v>
      </c>
      <c r="R186" s="213">
        <f t="shared" si="12"/>
        <v>0</v>
      </c>
      <c r="S186" s="213">
        <v>0</v>
      </c>
      <c r="T186" s="214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146</v>
      </c>
      <c r="AT186" s="215" t="s">
        <v>141</v>
      </c>
      <c r="AU186" s="215" t="s">
        <v>91</v>
      </c>
      <c r="AY186" s="18" t="s">
        <v>138</v>
      </c>
      <c r="BE186" s="216">
        <f t="shared" si="14"/>
        <v>0</v>
      </c>
      <c r="BF186" s="216">
        <f t="shared" si="15"/>
        <v>0</v>
      </c>
      <c r="BG186" s="216">
        <f t="shared" si="16"/>
        <v>0</v>
      </c>
      <c r="BH186" s="216">
        <f t="shared" si="17"/>
        <v>0</v>
      </c>
      <c r="BI186" s="216">
        <f t="shared" si="18"/>
        <v>0</v>
      </c>
      <c r="BJ186" s="18" t="s">
        <v>21</v>
      </c>
      <c r="BK186" s="216">
        <f t="shared" si="19"/>
        <v>0</v>
      </c>
      <c r="BL186" s="18" t="s">
        <v>146</v>
      </c>
      <c r="BM186" s="215" t="s">
        <v>234</v>
      </c>
    </row>
    <row r="187" spans="1:65" s="2" customFormat="1" ht="16.5" customHeight="1" x14ac:dyDescent="0.2">
      <c r="A187" s="35"/>
      <c r="B187" s="36"/>
      <c r="C187" s="204" t="s">
        <v>8</v>
      </c>
      <c r="D187" s="204" t="s">
        <v>141</v>
      </c>
      <c r="E187" s="205" t="s">
        <v>235</v>
      </c>
      <c r="F187" s="206" t="s">
        <v>236</v>
      </c>
      <c r="G187" s="207" t="s">
        <v>144</v>
      </c>
      <c r="H187" s="208">
        <v>8</v>
      </c>
      <c r="I187" s="209"/>
      <c r="J187" s="210">
        <f t="shared" si="10"/>
        <v>0</v>
      </c>
      <c r="K187" s="206" t="s">
        <v>145</v>
      </c>
      <c r="L187" s="40"/>
      <c r="M187" s="211" t="s">
        <v>1</v>
      </c>
      <c r="N187" s="212" t="s">
        <v>47</v>
      </c>
      <c r="O187" s="72"/>
      <c r="P187" s="213">
        <f t="shared" si="11"/>
        <v>0</v>
      </c>
      <c r="Q187" s="213">
        <v>0</v>
      </c>
      <c r="R187" s="213">
        <f t="shared" si="12"/>
        <v>0</v>
      </c>
      <c r="S187" s="213">
        <v>0</v>
      </c>
      <c r="T187" s="214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5" t="s">
        <v>146</v>
      </c>
      <c r="AT187" s="215" t="s">
        <v>141</v>
      </c>
      <c r="AU187" s="215" t="s">
        <v>91</v>
      </c>
      <c r="AY187" s="18" t="s">
        <v>138</v>
      </c>
      <c r="BE187" s="216">
        <f t="shared" si="14"/>
        <v>0</v>
      </c>
      <c r="BF187" s="216">
        <f t="shared" si="15"/>
        <v>0</v>
      </c>
      <c r="BG187" s="216">
        <f t="shared" si="16"/>
        <v>0</v>
      </c>
      <c r="BH187" s="216">
        <f t="shared" si="17"/>
        <v>0</v>
      </c>
      <c r="BI187" s="216">
        <f t="shared" si="18"/>
        <v>0</v>
      </c>
      <c r="BJ187" s="18" t="s">
        <v>21</v>
      </c>
      <c r="BK187" s="216">
        <f t="shared" si="19"/>
        <v>0</v>
      </c>
      <c r="BL187" s="18" t="s">
        <v>146</v>
      </c>
      <c r="BM187" s="215" t="s">
        <v>237</v>
      </c>
    </row>
    <row r="188" spans="1:65" s="2" customFormat="1" ht="24" customHeight="1" x14ac:dyDescent="0.2">
      <c r="A188" s="35"/>
      <c r="B188" s="36"/>
      <c r="C188" s="204" t="s">
        <v>238</v>
      </c>
      <c r="D188" s="204" t="s">
        <v>141</v>
      </c>
      <c r="E188" s="205" t="s">
        <v>239</v>
      </c>
      <c r="F188" s="206" t="s">
        <v>240</v>
      </c>
      <c r="G188" s="207" t="s">
        <v>144</v>
      </c>
      <c r="H188" s="208">
        <v>480</v>
      </c>
      <c r="I188" s="209"/>
      <c r="J188" s="210">
        <f t="shared" si="10"/>
        <v>0</v>
      </c>
      <c r="K188" s="206" t="s">
        <v>145</v>
      </c>
      <c r="L188" s="40"/>
      <c r="M188" s="211" t="s">
        <v>1</v>
      </c>
      <c r="N188" s="212" t="s">
        <v>47</v>
      </c>
      <c r="O188" s="72"/>
      <c r="P188" s="213">
        <f t="shared" si="11"/>
        <v>0</v>
      </c>
      <c r="Q188" s="213">
        <v>0</v>
      </c>
      <c r="R188" s="213">
        <f t="shared" si="12"/>
        <v>0</v>
      </c>
      <c r="S188" s="213">
        <v>0</v>
      </c>
      <c r="T188" s="214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5" t="s">
        <v>146</v>
      </c>
      <c r="AT188" s="215" t="s">
        <v>141</v>
      </c>
      <c r="AU188" s="215" t="s">
        <v>91</v>
      </c>
      <c r="AY188" s="18" t="s">
        <v>138</v>
      </c>
      <c r="BE188" s="216">
        <f t="shared" si="14"/>
        <v>0</v>
      </c>
      <c r="BF188" s="216">
        <f t="shared" si="15"/>
        <v>0</v>
      </c>
      <c r="BG188" s="216">
        <f t="shared" si="16"/>
        <v>0</v>
      </c>
      <c r="BH188" s="216">
        <f t="shared" si="17"/>
        <v>0</v>
      </c>
      <c r="BI188" s="216">
        <f t="shared" si="18"/>
        <v>0</v>
      </c>
      <c r="BJ188" s="18" t="s">
        <v>21</v>
      </c>
      <c r="BK188" s="216">
        <f t="shared" si="19"/>
        <v>0</v>
      </c>
      <c r="BL188" s="18" t="s">
        <v>146</v>
      </c>
      <c r="BM188" s="215" t="s">
        <v>241</v>
      </c>
    </row>
    <row r="189" spans="1:65" s="14" customFormat="1" x14ac:dyDescent="0.2">
      <c r="B189" s="228"/>
      <c r="C189" s="229"/>
      <c r="D189" s="219" t="s">
        <v>148</v>
      </c>
      <c r="E189" s="230" t="s">
        <v>1</v>
      </c>
      <c r="F189" s="231" t="s">
        <v>242</v>
      </c>
      <c r="G189" s="229"/>
      <c r="H189" s="232">
        <v>480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148</v>
      </c>
      <c r="AU189" s="238" t="s">
        <v>91</v>
      </c>
      <c r="AV189" s="14" t="s">
        <v>91</v>
      </c>
      <c r="AW189" s="14" t="s">
        <v>37</v>
      </c>
      <c r="AX189" s="14" t="s">
        <v>21</v>
      </c>
      <c r="AY189" s="238" t="s">
        <v>138</v>
      </c>
    </row>
    <row r="190" spans="1:65" s="2" customFormat="1" ht="16.5" customHeight="1" x14ac:dyDescent="0.2">
      <c r="A190" s="35"/>
      <c r="B190" s="36"/>
      <c r="C190" s="204" t="s">
        <v>243</v>
      </c>
      <c r="D190" s="204" t="s">
        <v>141</v>
      </c>
      <c r="E190" s="205" t="s">
        <v>244</v>
      </c>
      <c r="F190" s="206" t="s">
        <v>245</v>
      </c>
      <c r="G190" s="207" t="s">
        <v>144</v>
      </c>
      <c r="H190" s="208">
        <v>8</v>
      </c>
      <c r="I190" s="209"/>
      <c r="J190" s="210">
        <f>ROUND(I190*H190,2)</f>
        <v>0</v>
      </c>
      <c r="K190" s="206" t="s">
        <v>145</v>
      </c>
      <c r="L190" s="40"/>
      <c r="M190" s="211" t="s">
        <v>1</v>
      </c>
      <c r="N190" s="212" t="s">
        <v>47</v>
      </c>
      <c r="O190" s="72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146</v>
      </c>
      <c r="AT190" s="215" t="s">
        <v>141</v>
      </c>
      <c r="AU190" s="215" t="s">
        <v>91</v>
      </c>
      <c r="AY190" s="18" t="s">
        <v>138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21</v>
      </c>
      <c r="BK190" s="216">
        <f>ROUND(I190*H190,2)</f>
        <v>0</v>
      </c>
      <c r="BL190" s="18" t="s">
        <v>146</v>
      </c>
      <c r="BM190" s="215" t="s">
        <v>246</v>
      </c>
    </row>
    <row r="191" spans="1:65" s="2" customFormat="1" ht="24" customHeight="1" x14ac:dyDescent="0.2">
      <c r="A191" s="35"/>
      <c r="B191" s="36"/>
      <c r="C191" s="204" t="s">
        <v>247</v>
      </c>
      <c r="D191" s="204" t="s">
        <v>141</v>
      </c>
      <c r="E191" s="205" t="s">
        <v>248</v>
      </c>
      <c r="F191" s="206" t="s">
        <v>249</v>
      </c>
      <c r="G191" s="207" t="s">
        <v>188</v>
      </c>
      <c r="H191" s="208">
        <v>51.45</v>
      </c>
      <c r="I191" s="209"/>
      <c r="J191" s="210">
        <f>ROUND(I191*H191,2)</f>
        <v>0</v>
      </c>
      <c r="K191" s="206" t="s">
        <v>145</v>
      </c>
      <c r="L191" s="40"/>
      <c r="M191" s="211" t="s">
        <v>1</v>
      </c>
      <c r="N191" s="212" t="s">
        <v>47</v>
      </c>
      <c r="O191" s="72"/>
      <c r="P191" s="213">
        <f>O191*H191</f>
        <v>0</v>
      </c>
      <c r="Q191" s="213">
        <v>1.2999999999999999E-4</v>
      </c>
      <c r="R191" s="213">
        <f>Q191*H191</f>
        <v>6.6885E-3</v>
      </c>
      <c r="S191" s="213">
        <v>0</v>
      </c>
      <c r="T191" s="21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5" t="s">
        <v>146</v>
      </c>
      <c r="AT191" s="215" t="s">
        <v>141</v>
      </c>
      <c r="AU191" s="215" t="s">
        <v>91</v>
      </c>
      <c r="AY191" s="18" t="s">
        <v>138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8" t="s">
        <v>21</v>
      </c>
      <c r="BK191" s="216">
        <f>ROUND(I191*H191,2)</f>
        <v>0</v>
      </c>
      <c r="BL191" s="18" t="s">
        <v>146</v>
      </c>
      <c r="BM191" s="215" t="s">
        <v>250</v>
      </c>
    </row>
    <row r="192" spans="1:65" s="13" customFormat="1" x14ac:dyDescent="0.2">
      <c r="B192" s="217"/>
      <c r="C192" s="218"/>
      <c r="D192" s="219" t="s">
        <v>148</v>
      </c>
      <c r="E192" s="220" t="s">
        <v>1</v>
      </c>
      <c r="F192" s="221" t="s">
        <v>251</v>
      </c>
      <c r="G192" s="218"/>
      <c r="H192" s="220" t="s">
        <v>1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148</v>
      </c>
      <c r="AU192" s="227" t="s">
        <v>91</v>
      </c>
      <c r="AV192" s="13" t="s">
        <v>21</v>
      </c>
      <c r="AW192" s="13" t="s">
        <v>37</v>
      </c>
      <c r="AX192" s="13" t="s">
        <v>82</v>
      </c>
      <c r="AY192" s="227" t="s">
        <v>138</v>
      </c>
    </row>
    <row r="193" spans="1:65" s="14" customFormat="1" x14ac:dyDescent="0.2">
      <c r="B193" s="228"/>
      <c r="C193" s="229"/>
      <c r="D193" s="219" t="s">
        <v>148</v>
      </c>
      <c r="E193" s="230" t="s">
        <v>1</v>
      </c>
      <c r="F193" s="231" t="s">
        <v>252</v>
      </c>
      <c r="G193" s="229"/>
      <c r="H193" s="232">
        <v>51.45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148</v>
      </c>
      <c r="AU193" s="238" t="s">
        <v>91</v>
      </c>
      <c r="AV193" s="14" t="s">
        <v>91</v>
      </c>
      <c r="AW193" s="14" t="s">
        <v>37</v>
      </c>
      <c r="AX193" s="14" t="s">
        <v>21</v>
      </c>
      <c r="AY193" s="238" t="s">
        <v>138</v>
      </c>
    </row>
    <row r="194" spans="1:65" s="2" customFormat="1" ht="16.5" customHeight="1" x14ac:dyDescent="0.2">
      <c r="A194" s="35"/>
      <c r="B194" s="36"/>
      <c r="C194" s="204" t="s">
        <v>253</v>
      </c>
      <c r="D194" s="204" t="s">
        <v>141</v>
      </c>
      <c r="E194" s="205" t="s">
        <v>254</v>
      </c>
      <c r="F194" s="206" t="s">
        <v>255</v>
      </c>
      <c r="G194" s="207" t="s">
        <v>188</v>
      </c>
      <c r="H194" s="208">
        <v>800</v>
      </c>
      <c r="I194" s="209"/>
      <c r="J194" s="210">
        <f>ROUND(I194*H194,2)</f>
        <v>0</v>
      </c>
      <c r="K194" s="206" t="s">
        <v>1</v>
      </c>
      <c r="L194" s="40"/>
      <c r="M194" s="211" t="s">
        <v>1</v>
      </c>
      <c r="N194" s="212" t="s">
        <v>47</v>
      </c>
      <c r="O194" s="7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146</v>
      </c>
      <c r="AT194" s="215" t="s">
        <v>141</v>
      </c>
      <c r="AU194" s="215" t="s">
        <v>91</v>
      </c>
      <c r="AY194" s="18" t="s">
        <v>138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21</v>
      </c>
      <c r="BK194" s="216">
        <f>ROUND(I194*H194,2)</f>
        <v>0</v>
      </c>
      <c r="BL194" s="18" t="s">
        <v>146</v>
      </c>
      <c r="BM194" s="215" t="s">
        <v>256</v>
      </c>
    </row>
    <row r="195" spans="1:65" s="2" customFormat="1" ht="24" customHeight="1" x14ac:dyDescent="0.2">
      <c r="A195" s="35"/>
      <c r="B195" s="36"/>
      <c r="C195" s="204" t="s">
        <v>257</v>
      </c>
      <c r="D195" s="204" t="s">
        <v>141</v>
      </c>
      <c r="E195" s="205" t="s">
        <v>258</v>
      </c>
      <c r="F195" s="206" t="s">
        <v>259</v>
      </c>
      <c r="G195" s="207" t="s">
        <v>188</v>
      </c>
      <c r="H195" s="208">
        <v>1150</v>
      </c>
      <c r="I195" s="209"/>
      <c r="J195" s="210">
        <f>ROUND(I195*H195,2)</f>
        <v>0</v>
      </c>
      <c r="K195" s="206" t="s">
        <v>145</v>
      </c>
      <c r="L195" s="40"/>
      <c r="M195" s="211" t="s">
        <v>1</v>
      </c>
      <c r="N195" s="212" t="s">
        <v>47</v>
      </c>
      <c r="O195" s="72"/>
      <c r="P195" s="213">
        <f>O195*H195</f>
        <v>0</v>
      </c>
      <c r="Q195" s="213">
        <v>4.0000000000000003E-5</v>
      </c>
      <c r="R195" s="213">
        <f>Q195*H195</f>
        <v>4.6000000000000006E-2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146</v>
      </c>
      <c r="AT195" s="215" t="s">
        <v>141</v>
      </c>
      <c r="AU195" s="215" t="s">
        <v>91</v>
      </c>
      <c r="AY195" s="18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21</v>
      </c>
      <c r="BK195" s="216">
        <f>ROUND(I195*H195,2)</f>
        <v>0</v>
      </c>
      <c r="BL195" s="18" t="s">
        <v>146</v>
      </c>
      <c r="BM195" s="215" t="s">
        <v>260</v>
      </c>
    </row>
    <row r="196" spans="1:65" s="14" customFormat="1" x14ac:dyDescent="0.2">
      <c r="B196" s="228"/>
      <c r="C196" s="229"/>
      <c r="D196" s="219" t="s">
        <v>148</v>
      </c>
      <c r="E196" s="230" t="s">
        <v>1</v>
      </c>
      <c r="F196" s="231" t="s">
        <v>261</v>
      </c>
      <c r="G196" s="229"/>
      <c r="H196" s="232">
        <v>1150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148</v>
      </c>
      <c r="AU196" s="238" t="s">
        <v>91</v>
      </c>
      <c r="AV196" s="14" t="s">
        <v>91</v>
      </c>
      <c r="AW196" s="14" t="s">
        <v>37</v>
      </c>
      <c r="AX196" s="14" t="s">
        <v>21</v>
      </c>
      <c r="AY196" s="238" t="s">
        <v>138</v>
      </c>
    </row>
    <row r="197" spans="1:65" s="2" customFormat="1" ht="24" customHeight="1" x14ac:dyDescent="0.2">
      <c r="A197" s="35"/>
      <c r="B197" s="36"/>
      <c r="C197" s="204" t="s">
        <v>7</v>
      </c>
      <c r="D197" s="204" t="s">
        <v>141</v>
      </c>
      <c r="E197" s="205" t="s">
        <v>262</v>
      </c>
      <c r="F197" s="206" t="s">
        <v>263</v>
      </c>
      <c r="G197" s="207" t="s">
        <v>188</v>
      </c>
      <c r="H197" s="208">
        <v>0.92800000000000005</v>
      </c>
      <c r="I197" s="209"/>
      <c r="J197" s="210">
        <f>ROUND(I197*H197,2)</f>
        <v>0</v>
      </c>
      <c r="K197" s="206" t="s">
        <v>145</v>
      </c>
      <c r="L197" s="40"/>
      <c r="M197" s="211" t="s">
        <v>1</v>
      </c>
      <c r="N197" s="212" t="s">
        <v>47</v>
      </c>
      <c r="O197" s="72"/>
      <c r="P197" s="213">
        <f>O197*H197</f>
        <v>0</v>
      </c>
      <c r="Q197" s="213">
        <v>0</v>
      </c>
      <c r="R197" s="213">
        <f>Q197*H197</f>
        <v>0</v>
      </c>
      <c r="S197" s="213">
        <v>7.4999999999999997E-2</v>
      </c>
      <c r="T197" s="214">
        <f>S197*H197</f>
        <v>6.9599999999999995E-2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5" t="s">
        <v>146</v>
      </c>
      <c r="AT197" s="215" t="s">
        <v>141</v>
      </c>
      <c r="AU197" s="215" t="s">
        <v>91</v>
      </c>
      <c r="AY197" s="18" t="s">
        <v>138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8" t="s">
        <v>21</v>
      </c>
      <c r="BK197" s="216">
        <f>ROUND(I197*H197,2)</f>
        <v>0</v>
      </c>
      <c r="BL197" s="18" t="s">
        <v>146</v>
      </c>
      <c r="BM197" s="215" t="s">
        <v>264</v>
      </c>
    </row>
    <row r="198" spans="1:65" s="13" customFormat="1" x14ac:dyDescent="0.2">
      <c r="B198" s="217"/>
      <c r="C198" s="218"/>
      <c r="D198" s="219" t="s">
        <v>148</v>
      </c>
      <c r="E198" s="220" t="s">
        <v>1</v>
      </c>
      <c r="F198" s="221" t="s">
        <v>150</v>
      </c>
      <c r="G198" s="218"/>
      <c r="H198" s="220" t="s">
        <v>1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148</v>
      </c>
      <c r="AU198" s="227" t="s">
        <v>91</v>
      </c>
      <c r="AV198" s="13" t="s">
        <v>21</v>
      </c>
      <c r="AW198" s="13" t="s">
        <v>37</v>
      </c>
      <c r="AX198" s="13" t="s">
        <v>82</v>
      </c>
      <c r="AY198" s="227" t="s">
        <v>138</v>
      </c>
    </row>
    <row r="199" spans="1:65" s="14" customFormat="1" x14ac:dyDescent="0.2">
      <c r="B199" s="228"/>
      <c r="C199" s="229"/>
      <c r="D199" s="219" t="s">
        <v>148</v>
      </c>
      <c r="E199" s="230" t="s">
        <v>1</v>
      </c>
      <c r="F199" s="231" t="s">
        <v>265</v>
      </c>
      <c r="G199" s="229"/>
      <c r="H199" s="232">
        <v>0.92800000000000005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148</v>
      </c>
      <c r="AU199" s="238" t="s">
        <v>91</v>
      </c>
      <c r="AV199" s="14" t="s">
        <v>91</v>
      </c>
      <c r="AW199" s="14" t="s">
        <v>37</v>
      </c>
      <c r="AX199" s="14" t="s">
        <v>21</v>
      </c>
      <c r="AY199" s="238" t="s">
        <v>138</v>
      </c>
    </row>
    <row r="200" spans="1:65" s="2" customFormat="1" ht="24" customHeight="1" x14ac:dyDescent="0.2">
      <c r="A200" s="35"/>
      <c r="B200" s="36"/>
      <c r="C200" s="204" t="s">
        <v>266</v>
      </c>
      <c r="D200" s="204" t="s">
        <v>141</v>
      </c>
      <c r="E200" s="205" t="s">
        <v>267</v>
      </c>
      <c r="F200" s="206" t="s">
        <v>268</v>
      </c>
      <c r="G200" s="207" t="s">
        <v>188</v>
      </c>
      <c r="H200" s="208">
        <v>11.77</v>
      </c>
      <c r="I200" s="209"/>
      <c r="J200" s="210">
        <f>ROUND(I200*H200,2)</f>
        <v>0</v>
      </c>
      <c r="K200" s="206" t="s">
        <v>145</v>
      </c>
      <c r="L200" s="40"/>
      <c r="M200" s="211" t="s">
        <v>1</v>
      </c>
      <c r="N200" s="212" t="s">
        <v>47</v>
      </c>
      <c r="O200" s="72"/>
      <c r="P200" s="213">
        <f>O200*H200</f>
        <v>0</v>
      </c>
      <c r="Q200" s="213">
        <v>0</v>
      </c>
      <c r="R200" s="213">
        <f>Q200*H200</f>
        <v>0</v>
      </c>
      <c r="S200" s="213">
        <v>6.2E-2</v>
      </c>
      <c r="T200" s="214">
        <f>S200*H200</f>
        <v>0.72973999999999994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146</v>
      </c>
      <c r="AT200" s="215" t="s">
        <v>141</v>
      </c>
      <c r="AU200" s="215" t="s">
        <v>91</v>
      </c>
      <c r="AY200" s="18" t="s">
        <v>138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21</v>
      </c>
      <c r="BK200" s="216">
        <f>ROUND(I200*H200,2)</f>
        <v>0</v>
      </c>
      <c r="BL200" s="18" t="s">
        <v>146</v>
      </c>
      <c r="BM200" s="215" t="s">
        <v>269</v>
      </c>
    </row>
    <row r="201" spans="1:65" s="13" customFormat="1" x14ac:dyDescent="0.2">
      <c r="B201" s="217"/>
      <c r="C201" s="218"/>
      <c r="D201" s="219" t="s">
        <v>148</v>
      </c>
      <c r="E201" s="220" t="s">
        <v>1</v>
      </c>
      <c r="F201" s="221" t="s">
        <v>150</v>
      </c>
      <c r="G201" s="218"/>
      <c r="H201" s="220" t="s">
        <v>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148</v>
      </c>
      <c r="AU201" s="227" t="s">
        <v>91</v>
      </c>
      <c r="AV201" s="13" t="s">
        <v>21</v>
      </c>
      <c r="AW201" s="13" t="s">
        <v>37</v>
      </c>
      <c r="AX201" s="13" t="s">
        <v>82</v>
      </c>
      <c r="AY201" s="227" t="s">
        <v>138</v>
      </c>
    </row>
    <row r="202" spans="1:65" s="14" customFormat="1" x14ac:dyDescent="0.2">
      <c r="B202" s="228"/>
      <c r="C202" s="229"/>
      <c r="D202" s="219" t="s">
        <v>148</v>
      </c>
      <c r="E202" s="230" t="s">
        <v>1</v>
      </c>
      <c r="F202" s="231" t="s">
        <v>270</v>
      </c>
      <c r="G202" s="229"/>
      <c r="H202" s="232">
        <v>4.2240000000000002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148</v>
      </c>
      <c r="AU202" s="238" t="s">
        <v>91</v>
      </c>
      <c r="AV202" s="14" t="s">
        <v>91</v>
      </c>
      <c r="AW202" s="14" t="s">
        <v>37</v>
      </c>
      <c r="AX202" s="14" t="s">
        <v>82</v>
      </c>
      <c r="AY202" s="238" t="s">
        <v>138</v>
      </c>
    </row>
    <row r="203" spans="1:65" s="14" customFormat="1" x14ac:dyDescent="0.2">
      <c r="B203" s="228"/>
      <c r="C203" s="229"/>
      <c r="D203" s="219" t="s">
        <v>148</v>
      </c>
      <c r="E203" s="230" t="s">
        <v>1</v>
      </c>
      <c r="F203" s="231" t="s">
        <v>271</v>
      </c>
      <c r="G203" s="229"/>
      <c r="H203" s="232">
        <v>1.6240000000000001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148</v>
      </c>
      <c r="AU203" s="238" t="s">
        <v>91</v>
      </c>
      <c r="AV203" s="14" t="s">
        <v>91</v>
      </c>
      <c r="AW203" s="14" t="s">
        <v>37</v>
      </c>
      <c r="AX203" s="14" t="s">
        <v>82</v>
      </c>
      <c r="AY203" s="238" t="s">
        <v>138</v>
      </c>
    </row>
    <row r="204" spans="1:65" s="14" customFormat="1" x14ac:dyDescent="0.2">
      <c r="B204" s="228"/>
      <c r="C204" s="229"/>
      <c r="D204" s="219" t="s">
        <v>148</v>
      </c>
      <c r="E204" s="230" t="s">
        <v>1</v>
      </c>
      <c r="F204" s="231" t="s">
        <v>272</v>
      </c>
      <c r="G204" s="229"/>
      <c r="H204" s="232">
        <v>2.4129999999999998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148</v>
      </c>
      <c r="AU204" s="238" t="s">
        <v>91</v>
      </c>
      <c r="AV204" s="14" t="s">
        <v>91</v>
      </c>
      <c r="AW204" s="14" t="s">
        <v>37</v>
      </c>
      <c r="AX204" s="14" t="s">
        <v>82</v>
      </c>
      <c r="AY204" s="238" t="s">
        <v>138</v>
      </c>
    </row>
    <row r="205" spans="1:65" s="14" customFormat="1" x14ac:dyDescent="0.2">
      <c r="B205" s="228"/>
      <c r="C205" s="229"/>
      <c r="D205" s="219" t="s">
        <v>148</v>
      </c>
      <c r="E205" s="230" t="s">
        <v>1</v>
      </c>
      <c r="F205" s="231" t="s">
        <v>273</v>
      </c>
      <c r="G205" s="229"/>
      <c r="H205" s="232">
        <v>3.5089999999999999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148</v>
      </c>
      <c r="AU205" s="238" t="s">
        <v>91</v>
      </c>
      <c r="AV205" s="14" t="s">
        <v>91</v>
      </c>
      <c r="AW205" s="14" t="s">
        <v>37</v>
      </c>
      <c r="AX205" s="14" t="s">
        <v>82</v>
      </c>
      <c r="AY205" s="238" t="s">
        <v>138</v>
      </c>
    </row>
    <row r="206" spans="1:65" s="16" customFormat="1" x14ac:dyDescent="0.2">
      <c r="B206" s="250"/>
      <c r="C206" s="251"/>
      <c r="D206" s="219" t="s">
        <v>148</v>
      </c>
      <c r="E206" s="252" t="s">
        <v>1</v>
      </c>
      <c r="F206" s="253" t="s">
        <v>178</v>
      </c>
      <c r="G206" s="251"/>
      <c r="H206" s="254">
        <v>11.770000000000001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AT206" s="260" t="s">
        <v>148</v>
      </c>
      <c r="AU206" s="260" t="s">
        <v>91</v>
      </c>
      <c r="AV206" s="16" t="s">
        <v>146</v>
      </c>
      <c r="AW206" s="16" t="s">
        <v>37</v>
      </c>
      <c r="AX206" s="16" t="s">
        <v>21</v>
      </c>
      <c r="AY206" s="260" t="s">
        <v>138</v>
      </c>
    </row>
    <row r="207" spans="1:65" s="2" customFormat="1" ht="24" customHeight="1" x14ac:dyDescent="0.2">
      <c r="A207" s="35"/>
      <c r="B207" s="36"/>
      <c r="C207" s="204" t="s">
        <v>274</v>
      </c>
      <c r="D207" s="204" t="s">
        <v>141</v>
      </c>
      <c r="E207" s="205" t="s">
        <v>275</v>
      </c>
      <c r="F207" s="206" t="s">
        <v>276</v>
      </c>
      <c r="G207" s="207" t="s">
        <v>188</v>
      </c>
      <c r="H207" s="208">
        <v>182.51400000000001</v>
      </c>
      <c r="I207" s="209"/>
      <c r="J207" s="210">
        <f>ROUND(I207*H207,2)</f>
        <v>0</v>
      </c>
      <c r="K207" s="206" t="s">
        <v>145</v>
      </c>
      <c r="L207" s="40"/>
      <c r="M207" s="211" t="s">
        <v>1</v>
      </c>
      <c r="N207" s="212" t="s">
        <v>47</v>
      </c>
      <c r="O207" s="72"/>
      <c r="P207" s="213">
        <f>O207*H207</f>
        <v>0</v>
      </c>
      <c r="Q207" s="213">
        <v>0</v>
      </c>
      <c r="R207" s="213">
        <f>Q207*H207</f>
        <v>0</v>
      </c>
      <c r="S207" s="213">
        <v>5.3999999999999999E-2</v>
      </c>
      <c r="T207" s="214">
        <f>S207*H207</f>
        <v>9.8557560000000013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5" t="s">
        <v>146</v>
      </c>
      <c r="AT207" s="215" t="s">
        <v>141</v>
      </c>
      <c r="AU207" s="215" t="s">
        <v>91</v>
      </c>
      <c r="AY207" s="18" t="s">
        <v>138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8" t="s">
        <v>21</v>
      </c>
      <c r="BK207" s="216">
        <f>ROUND(I207*H207,2)</f>
        <v>0</v>
      </c>
      <c r="BL207" s="18" t="s">
        <v>146</v>
      </c>
      <c r="BM207" s="215" t="s">
        <v>277</v>
      </c>
    </row>
    <row r="208" spans="1:65" s="13" customFormat="1" x14ac:dyDescent="0.2">
      <c r="B208" s="217"/>
      <c r="C208" s="218"/>
      <c r="D208" s="219" t="s">
        <v>148</v>
      </c>
      <c r="E208" s="220" t="s">
        <v>1</v>
      </c>
      <c r="F208" s="221" t="s">
        <v>150</v>
      </c>
      <c r="G208" s="218"/>
      <c r="H208" s="220" t="s">
        <v>1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148</v>
      </c>
      <c r="AU208" s="227" t="s">
        <v>91</v>
      </c>
      <c r="AV208" s="13" t="s">
        <v>21</v>
      </c>
      <c r="AW208" s="13" t="s">
        <v>37</v>
      </c>
      <c r="AX208" s="13" t="s">
        <v>82</v>
      </c>
      <c r="AY208" s="227" t="s">
        <v>138</v>
      </c>
    </row>
    <row r="209" spans="1:65" s="14" customFormat="1" x14ac:dyDescent="0.2">
      <c r="B209" s="228"/>
      <c r="C209" s="229"/>
      <c r="D209" s="219" t="s">
        <v>148</v>
      </c>
      <c r="E209" s="230" t="s">
        <v>1</v>
      </c>
      <c r="F209" s="231" t="s">
        <v>278</v>
      </c>
      <c r="G209" s="229"/>
      <c r="H209" s="232">
        <v>107.25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148</v>
      </c>
      <c r="AU209" s="238" t="s">
        <v>91</v>
      </c>
      <c r="AV209" s="14" t="s">
        <v>91</v>
      </c>
      <c r="AW209" s="14" t="s">
        <v>37</v>
      </c>
      <c r="AX209" s="14" t="s">
        <v>82</v>
      </c>
      <c r="AY209" s="238" t="s">
        <v>138</v>
      </c>
    </row>
    <row r="210" spans="1:65" s="14" customFormat="1" x14ac:dyDescent="0.2">
      <c r="B210" s="228"/>
      <c r="C210" s="229"/>
      <c r="D210" s="219" t="s">
        <v>148</v>
      </c>
      <c r="E210" s="230" t="s">
        <v>1</v>
      </c>
      <c r="F210" s="231" t="s">
        <v>279</v>
      </c>
      <c r="G210" s="229"/>
      <c r="H210" s="232">
        <v>60.03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148</v>
      </c>
      <c r="AU210" s="238" t="s">
        <v>91</v>
      </c>
      <c r="AV210" s="14" t="s">
        <v>91</v>
      </c>
      <c r="AW210" s="14" t="s">
        <v>37</v>
      </c>
      <c r="AX210" s="14" t="s">
        <v>82</v>
      </c>
      <c r="AY210" s="238" t="s">
        <v>138</v>
      </c>
    </row>
    <row r="211" spans="1:65" s="14" customFormat="1" x14ac:dyDescent="0.2">
      <c r="B211" s="228"/>
      <c r="C211" s="229"/>
      <c r="D211" s="219" t="s">
        <v>148</v>
      </c>
      <c r="E211" s="230" t="s">
        <v>1</v>
      </c>
      <c r="F211" s="231" t="s">
        <v>280</v>
      </c>
      <c r="G211" s="229"/>
      <c r="H211" s="232">
        <v>2.7829999999999999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148</v>
      </c>
      <c r="AU211" s="238" t="s">
        <v>91</v>
      </c>
      <c r="AV211" s="14" t="s">
        <v>91</v>
      </c>
      <c r="AW211" s="14" t="s">
        <v>37</v>
      </c>
      <c r="AX211" s="14" t="s">
        <v>82</v>
      </c>
      <c r="AY211" s="238" t="s">
        <v>138</v>
      </c>
    </row>
    <row r="212" spans="1:65" s="14" customFormat="1" x14ac:dyDescent="0.2">
      <c r="B212" s="228"/>
      <c r="C212" s="229"/>
      <c r="D212" s="219" t="s">
        <v>148</v>
      </c>
      <c r="E212" s="230" t="s">
        <v>1</v>
      </c>
      <c r="F212" s="231" t="s">
        <v>281</v>
      </c>
      <c r="G212" s="229"/>
      <c r="H212" s="232">
        <v>8.6869999999999994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148</v>
      </c>
      <c r="AU212" s="238" t="s">
        <v>91</v>
      </c>
      <c r="AV212" s="14" t="s">
        <v>91</v>
      </c>
      <c r="AW212" s="14" t="s">
        <v>37</v>
      </c>
      <c r="AX212" s="14" t="s">
        <v>82</v>
      </c>
      <c r="AY212" s="238" t="s">
        <v>138</v>
      </c>
    </row>
    <row r="213" spans="1:65" s="14" customFormat="1" x14ac:dyDescent="0.2">
      <c r="B213" s="228"/>
      <c r="C213" s="229"/>
      <c r="D213" s="219" t="s">
        <v>148</v>
      </c>
      <c r="E213" s="230" t="s">
        <v>1</v>
      </c>
      <c r="F213" s="231" t="s">
        <v>282</v>
      </c>
      <c r="G213" s="229"/>
      <c r="H213" s="232">
        <v>3.7639999999999998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148</v>
      </c>
      <c r="AU213" s="238" t="s">
        <v>91</v>
      </c>
      <c r="AV213" s="14" t="s">
        <v>91</v>
      </c>
      <c r="AW213" s="14" t="s">
        <v>37</v>
      </c>
      <c r="AX213" s="14" t="s">
        <v>82</v>
      </c>
      <c r="AY213" s="238" t="s">
        <v>138</v>
      </c>
    </row>
    <row r="214" spans="1:65" s="16" customFormat="1" x14ac:dyDescent="0.2">
      <c r="B214" s="250"/>
      <c r="C214" s="251"/>
      <c r="D214" s="219" t="s">
        <v>148</v>
      </c>
      <c r="E214" s="252" t="s">
        <v>1</v>
      </c>
      <c r="F214" s="253" t="s">
        <v>178</v>
      </c>
      <c r="G214" s="251"/>
      <c r="H214" s="254">
        <v>182.51400000000001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AT214" s="260" t="s">
        <v>148</v>
      </c>
      <c r="AU214" s="260" t="s">
        <v>91</v>
      </c>
      <c r="AV214" s="16" t="s">
        <v>146</v>
      </c>
      <c r="AW214" s="16" t="s">
        <v>37</v>
      </c>
      <c r="AX214" s="16" t="s">
        <v>21</v>
      </c>
      <c r="AY214" s="260" t="s">
        <v>138</v>
      </c>
    </row>
    <row r="215" spans="1:65" s="2" customFormat="1" ht="24" customHeight="1" x14ac:dyDescent="0.2">
      <c r="A215" s="35"/>
      <c r="B215" s="36"/>
      <c r="C215" s="204" t="s">
        <v>283</v>
      </c>
      <c r="D215" s="204" t="s">
        <v>141</v>
      </c>
      <c r="E215" s="205" t="s">
        <v>284</v>
      </c>
      <c r="F215" s="206" t="s">
        <v>285</v>
      </c>
      <c r="G215" s="207" t="s">
        <v>188</v>
      </c>
      <c r="H215" s="208">
        <v>45.24</v>
      </c>
      <c r="I215" s="209"/>
      <c r="J215" s="210">
        <f>ROUND(I215*H215,2)</f>
        <v>0</v>
      </c>
      <c r="K215" s="206" t="s">
        <v>145</v>
      </c>
      <c r="L215" s="40"/>
      <c r="M215" s="211" t="s">
        <v>1</v>
      </c>
      <c r="N215" s="212" t="s">
        <v>47</v>
      </c>
      <c r="O215" s="72"/>
      <c r="P215" s="213">
        <f>O215*H215</f>
        <v>0</v>
      </c>
      <c r="Q215" s="213">
        <v>0</v>
      </c>
      <c r="R215" s="213">
        <f>Q215*H215</f>
        <v>0</v>
      </c>
      <c r="S215" s="213">
        <v>4.7E-2</v>
      </c>
      <c r="T215" s="214">
        <f>S215*H215</f>
        <v>2.1262799999999999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146</v>
      </c>
      <c r="AT215" s="215" t="s">
        <v>141</v>
      </c>
      <c r="AU215" s="215" t="s">
        <v>91</v>
      </c>
      <c r="AY215" s="18" t="s">
        <v>138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21</v>
      </c>
      <c r="BK215" s="216">
        <f>ROUND(I215*H215,2)</f>
        <v>0</v>
      </c>
      <c r="BL215" s="18" t="s">
        <v>146</v>
      </c>
      <c r="BM215" s="215" t="s">
        <v>286</v>
      </c>
    </row>
    <row r="216" spans="1:65" s="13" customFormat="1" x14ac:dyDescent="0.2">
      <c r="B216" s="217"/>
      <c r="C216" s="218"/>
      <c r="D216" s="219" t="s">
        <v>148</v>
      </c>
      <c r="E216" s="220" t="s">
        <v>1</v>
      </c>
      <c r="F216" s="221" t="s">
        <v>150</v>
      </c>
      <c r="G216" s="218"/>
      <c r="H216" s="220" t="s">
        <v>1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148</v>
      </c>
      <c r="AU216" s="227" t="s">
        <v>91</v>
      </c>
      <c r="AV216" s="13" t="s">
        <v>21</v>
      </c>
      <c r="AW216" s="13" t="s">
        <v>37</v>
      </c>
      <c r="AX216" s="13" t="s">
        <v>82</v>
      </c>
      <c r="AY216" s="227" t="s">
        <v>138</v>
      </c>
    </row>
    <row r="217" spans="1:65" s="14" customFormat="1" x14ac:dyDescent="0.2">
      <c r="B217" s="228"/>
      <c r="C217" s="229"/>
      <c r="D217" s="219" t="s">
        <v>148</v>
      </c>
      <c r="E217" s="230" t="s">
        <v>1</v>
      </c>
      <c r="F217" s="231" t="s">
        <v>287</v>
      </c>
      <c r="G217" s="229"/>
      <c r="H217" s="232">
        <v>11.2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148</v>
      </c>
      <c r="AU217" s="238" t="s">
        <v>91</v>
      </c>
      <c r="AV217" s="14" t="s">
        <v>91</v>
      </c>
      <c r="AW217" s="14" t="s">
        <v>37</v>
      </c>
      <c r="AX217" s="14" t="s">
        <v>82</v>
      </c>
      <c r="AY217" s="238" t="s">
        <v>138</v>
      </c>
    </row>
    <row r="218" spans="1:65" s="14" customFormat="1" x14ac:dyDescent="0.2">
      <c r="B218" s="228"/>
      <c r="C218" s="229"/>
      <c r="D218" s="219" t="s">
        <v>148</v>
      </c>
      <c r="E218" s="230" t="s">
        <v>1</v>
      </c>
      <c r="F218" s="231" t="s">
        <v>288</v>
      </c>
      <c r="G218" s="229"/>
      <c r="H218" s="232">
        <v>16.64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148</v>
      </c>
      <c r="AU218" s="238" t="s">
        <v>91</v>
      </c>
      <c r="AV218" s="14" t="s">
        <v>91</v>
      </c>
      <c r="AW218" s="14" t="s">
        <v>37</v>
      </c>
      <c r="AX218" s="14" t="s">
        <v>82</v>
      </c>
      <c r="AY218" s="238" t="s">
        <v>138</v>
      </c>
    </row>
    <row r="219" spans="1:65" s="14" customFormat="1" x14ac:dyDescent="0.2">
      <c r="B219" s="228"/>
      <c r="C219" s="229"/>
      <c r="D219" s="219" t="s">
        <v>148</v>
      </c>
      <c r="E219" s="230" t="s">
        <v>1</v>
      </c>
      <c r="F219" s="231" t="s">
        <v>289</v>
      </c>
      <c r="G219" s="229"/>
      <c r="H219" s="232">
        <v>7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148</v>
      </c>
      <c r="AU219" s="238" t="s">
        <v>91</v>
      </c>
      <c r="AV219" s="14" t="s">
        <v>91</v>
      </c>
      <c r="AW219" s="14" t="s">
        <v>37</v>
      </c>
      <c r="AX219" s="14" t="s">
        <v>82</v>
      </c>
      <c r="AY219" s="238" t="s">
        <v>138</v>
      </c>
    </row>
    <row r="220" spans="1:65" s="14" customFormat="1" x14ac:dyDescent="0.2">
      <c r="B220" s="228"/>
      <c r="C220" s="229"/>
      <c r="D220" s="219" t="s">
        <v>148</v>
      </c>
      <c r="E220" s="230" t="s">
        <v>1</v>
      </c>
      <c r="F220" s="231" t="s">
        <v>290</v>
      </c>
      <c r="G220" s="229"/>
      <c r="H220" s="232">
        <v>10.4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148</v>
      </c>
      <c r="AU220" s="238" t="s">
        <v>91</v>
      </c>
      <c r="AV220" s="14" t="s">
        <v>91</v>
      </c>
      <c r="AW220" s="14" t="s">
        <v>37</v>
      </c>
      <c r="AX220" s="14" t="s">
        <v>82</v>
      </c>
      <c r="AY220" s="238" t="s">
        <v>138</v>
      </c>
    </row>
    <row r="221" spans="1:65" s="16" customFormat="1" x14ac:dyDescent="0.2">
      <c r="B221" s="250"/>
      <c r="C221" s="251"/>
      <c r="D221" s="219" t="s">
        <v>148</v>
      </c>
      <c r="E221" s="252" t="s">
        <v>1</v>
      </c>
      <c r="F221" s="253" t="s">
        <v>178</v>
      </c>
      <c r="G221" s="251"/>
      <c r="H221" s="254">
        <v>45.24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AT221" s="260" t="s">
        <v>148</v>
      </c>
      <c r="AU221" s="260" t="s">
        <v>91</v>
      </c>
      <c r="AV221" s="16" t="s">
        <v>146</v>
      </c>
      <c r="AW221" s="16" t="s">
        <v>37</v>
      </c>
      <c r="AX221" s="16" t="s">
        <v>21</v>
      </c>
      <c r="AY221" s="260" t="s">
        <v>138</v>
      </c>
    </row>
    <row r="222" spans="1:65" s="2" customFormat="1" ht="16.5" customHeight="1" x14ac:dyDescent="0.2">
      <c r="A222" s="35"/>
      <c r="B222" s="36"/>
      <c r="C222" s="204" t="s">
        <v>291</v>
      </c>
      <c r="D222" s="204" t="s">
        <v>141</v>
      </c>
      <c r="E222" s="205" t="s">
        <v>292</v>
      </c>
      <c r="F222" s="206" t="s">
        <v>293</v>
      </c>
      <c r="G222" s="207" t="s">
        <v>188</v>
      </c>
      <c r="H222" s="208">
        <v>11.16</v>
      </c>
      <c r="I222" s="209"/>
      <c r="J222" s="210">
        <f>ROUND(I222*H222,2)</f>
        <v>0</v>
      </c>
      <c r="K222" s="206" t="s">
        <v>145</v>
      </c>
      <c r="L222" s="40"/>
      <c r="M222" s="211" t="s">
        <v>1</v>
      </c>
      <c r="N222" s="212" t="s">
        <v>47</v>
      </c>
      <c r="O222" s="72"/>
      <c r="P222" s="213">
        <f>O222*H222</f>
        <v>0</v>
      </c>
      <c r="Q222" s="213">
        <v>0</v>
      </c>
      <c r="R222" s="213">
        <f>Q222*H222</f>
        <v>0</v>
      </c>
      <c r="S222" s="213">
        <v>8.7999999999999995E-2</v>
      </c>
      <c r="T222" s="214">
        <f>S222*H222</f>
        <v>0.98207999999999995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5" t="s">
        <v>146</v>
      </c>
      <c r="AT222" s="215" t="s">
        <v>141</v>
      </c>
      <c r="AU222" s="215" t="s">
        <v>91</v>
      </c>
      <c r="AY222" s="18" t="s">
        <v>138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21</v>
      </c>
      <c r="BK222" s="216">
        <f>ROUND(I222*H222,2)</f>
        <v>0</v>
      </c>
      <c r="BL222" s="18" t="s">
        <v>146</v>
      </c>
      <c r="BM222" s="215" t="s">
        <v>294</v>
      </c>
    </row>
    <row r="223" spans="1:65" s="14" customFormat="1" x14ac:dyDescent="0.2">
      <c r="B223" s="228"/>
      <c r="C223" s="229"/>
      <c r="D223" s="219" t="s">
        <v>148</v>
      </c>
      <c r="E223" s="230" t="s">
        <v>1</v>
      </c>
      <c r="F223" s="231" t="s">
        <v>295</v>
      </c>
      <c r="G223" s="229"/>
      <c r="H223" s="232">
        <v>4.5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148</v>
      </c>
      <c r="AU223" s="238" t="s">
        <v>91</v>
      </c>
      <c r="AV223" s="14" t="s">
        <v>91</v>
      </c>
      <c r="AW223" s="14" t="s">
        <v>37</v>
      </c>
      <c r="AX223" s="14" t="s">
        <v>82</v>
      </c>
      <c r="AY223" s="238" t="s">
        <v>138</v>
      </c>
    </row>
    <row r="224" spans="1:65" s="14" customFormat="1" x14ac:dyDescent="0.2">
      <c r="B224" s="228"/>
      <c r="C224" s="229"/>
      <c r="D224" s="219" t="s">
        <v>148</v>
      </c>
      <c r="E224" s="230" t="s">
        <v>1</v>
      </c>
      <c r="F224" s="231" t="s">
        <v>296</v>
      </c>
      <c r="G224" s="229"/>
      <c r="H224" s="232">
        <v>4.7699999999999996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148</v>
      </c>
      <c r="AU224" s="238" t="s">
        <v>91</v>
      </c>
      <c r="AV224" s="14" t="s">
        <v>91</v>
      </c>
      <c r="AW224" s="14" t="s">
        <v>37</v>
      </c>
      <c r="AX224" s="14" t="s">
        <v>82</v>
      </c>
      <c r="AY224" s="238" t="s">
        <v>138</v>
      </c>
    </row>
    <row r="225" spans="1:65" s="14" customFormat="1" x14ac:dyDescent="0.2">
      <c r="B225" s="228"/>
      <c r="C225" s="229"/>
      <c r="D225" s="219" t="s">
        <v>148</v>
      </c>
      <c r="E225" s="230" t="s">
        <v>1</v>
      </c>
      <c r="F225" s="231" t="s">
        <v>297</v>
      </c>
      <c r="G225" s="229"/>
      <c r="H225" s="232">
        <v>1.89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148</v>
      </c>
      <c r="AU225" s="238" t="s">
        <v>91</v>
      </c>
      <c r="AV225" s="14" t="s">
        <v>91</v>
      </c>
      <c r="AW225" s="14" t="s">
        <v>37</v>
      </c>
      <c r="AX225" s="14" t="s">
        <v>82</v>
      </c>
      <c r="AY225" s="238" t="s">
        <v>138</v>
      </c>
    </row>
    <row r="226" spans="1:65" s="16" customFormat="1" x14ac:dyDescent="0.2">
      <c r="B226" s="250"/>
      <c r="C226" s="251"/>
      <c r="D226" s="219" t="s">
        <v>148</v>
      </c>
      <c r="E226" s="252" t="s">
        <v>1</v>
      </c>
      <c r="F226" s="253" t="s">
        <v>178</v>
      </c>
      <c r="G226" s="251"/>
      <c r="H226" s="254">
        <v>11.16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148</v>
      </c>
      <c r="AU226" s="260" t="s">
        <v>91</v>
      </c>
      <c r="AV226" s="16" t="s">
        <v>146</v>
      </c>
      <c r="AW226" s="16" t="s">
        <v>37</v>
      </c>
      <c r="AX226" s="16" t="s">
        <v>21</v>
      </c>
      <c r="AY226" s="260" t="s">
        <v>138</v>
      </c>
    </row>
    <row r="227" spans="1:65" s="2" customFormat="1" ht="16.5" customHeight="1" x14ac:dyDescent="0.2">
      <c r="A227" s="35"/>
      <c r="B227" s="36"/>
      <c r="C227" s="204" t="s">
        <v>298</v>
      </c>
      <c r="D227" s="204" t="s">
        <v>141</v>
      </c>
      <c r="E227" s="205" t="s">
        <v>299</v>
      </c>
      <c r="F227" s="206" t="s">
        <v>300</v>
      </c>
      <c r="G227" s="207" t="s">
        <v>188</v>
      </c>
      <c r="H227" s="208">
        <v>13.85</v>
      </c>
      <c r="I227" s="209"/>
      <c r="J227" s="210">
        <f>ROUND(I227*H227,2)</f>
        <v>0</v>
      </c>
      <c r="K227" s="206" t="s">
        <v>145</v>
      </c>
      <c r="L227" s="40"/>
      <c r="M227" s="211" t="s">
        <v>1</v>
      </c>
      <c r="N227" s="212" t="s">
        <v>47</v>
      </c>
      <c r="O227" s="72"/>
      <c r="P227" s="213">
        <f>O227*H227</f>
        <v>0</v>
      </c>
      <c r="Q227" s="213">
        <v>0</v>
      </c>
      <c r="R227" s="213">
        <f>Q227*H227</f>
        <v>0</v>
      </c>
      <c r="S227" s="213">
        <v>6.7000000000000004E-2</v>
      </c>
      <c r="T227" s="214">
        <f>S227*H227</f>
        <v>0.92795000000000005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5" t="s">
        <v>146</v>
      </c>
      <c r="AT227" s="215" t="s">
        <v>141</v>
      </c>
      <c r="AU227" s="215" t="s">
        <v>91</v>
      </c>
      <c r="AY227" s="18" t="s">
        <v>138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21</v>
      </c>
      <c r="BK227" s="216">
        <f>ROUND(I227*H227,2)</f>
        <v>0</v>
      </c>
      <c r="BL227" s="18" t="s">
        <v>146</v>
      </c>
      <c r="BM227" s="215" t="s">
        <v>301</v>
      </c>
    </row>
    <row r="228" spans="1:65" s="14" customFormat="1" x14ac:dyDescent="0.2">
      <c r="B228" s="228"/>
      <c r="C228" s="229"/>
      <c r="D228" s="219" t="s">
        <v>148</v>
      </c>
      <c r="E228" s="230" t="s">
        <v>1</v>
      </c>
      <c r="F228" s="231" t="s">
        <v>302</v>
      </c>
      <c r="G228" s="229"/>
      <c r="H228" s="232">
        <v>4.13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148</v>
      </c>
      <c r="AU228" s="238" t="s">
        <v>91</v>
      </c>
      <c r="AV228" s="14" t="s">
        <v>91</v>
      </c>
      <c r="AW228" s="14" t="s">
        <v>37</v>
      </c>
      <c r="AX228" s="14" t="s">
        <v>82</v>
      </c>
      <c r="AY228" s="238" t="s">
        <v>138</v>
      </c>
    </row>
    <row r="229" spans="1:65" s="14" customFormat="1" x14ac:dyDescent="0.2">
      <c r="B229" s="228"/>
      <c r="C229" s="229"/>
      <c r="D229" s="219" t="s">
        <v>148</v>
      </c>
      <c r="E229" s="230" t="s">
        <v>1</v>
      </c>
      <c r="F229" s="231" t="s">
        <v>303</v>
      </c>
      <c r="G229" s="229"/>
      <c r="H229" s="232">
        <v>4.6500000000000004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148</v>
      </c>
      <c r="AU229" s="238" t="s">
        <v>91</v>
      </c>
      <c r="AV229" s="14" t="s">
        <v>91</v>
      </c>
      <c r="AW229" s="14" t="s">
        <v>37</v>
      </c>
      <c r="AX229" s="14" t="s">
        <v>82</v>
      </c>
      <c r="AY229" s="238" t="s">
        <v>138</v>
      </c>
    </row>
    <row r="230" spans="1:65" s="14" customFormat="1" x14ac:dyDescent="0.2">
      <c r="B230" s="228"/>
      <c r="C230" s="229"/>
      <c r="D230" s="219" t="s">
        <v>148</v>
      </c>
      <c r="E230" s="230" t="s">
        <v>1</v>
      </c>
      <c r="F230" s="231" t="s">
        <v>304</v>
      </c>
      <c r="G230" s="229"/>
      <c r="H230" s="232">
        <v>2.5499999999999998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148</v>
      </c>
      <c r="AU230" s="238" t="s">
        <v>91</v>
      </c>
      <c r="AV230" s="14" t="s">
        <v>91</v>
      </c>
      <c r="AW230" s="14" t="s">
        <v>37</v>
      </c>
      <c r="AX230" s="14" t="s">
        <v>82</v>
      </c>
      <c r="AY230" s="238" t="s">
        <v>138</v>
      </c>
    </row>
    <row r="231" spans="1:65" s="14" customFormat="1" x14ac:dyDescent="0.2">
      <c r="B231" s="228"/>
      <c r="C231" s="229"/>
      <c r="D231" s="219" t="s">
        <v>148</v>
      </c>
      <c r="E231" s="230" t="s">
        <v>1</v>
      </c>
      <c r="F231" s="231" t="s">
        <v>305</v>
      </c>
      <c r="G231" s="229"/>
      <c r="H231" s="232">
        <v>2.52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148</v>
      </c>
      <c r="AU231" s="238" t="s">
        <v>91</v>
      </c>
      <c r="AV231" s="14" t="s">
        <v>91</v>
      </c>
      <c r="AW231" s="14" t="s">
        <v>37</v>
      </c>
      <c r="AX231" s="14" t="s">
        <v>82</v>
      </c>
      <c r="AY231" s="238" t="s">
        <v>138</v>
      </c>
    </row>
    <row r="232" spans="1:65" s="16" customFormat="1" x14ac:dyDescent="0.2">
      <c r="B232" s="250"/>
      <c r="C232" s="251"/>
      <c r="D232" s="219" t="s">
        <v>148</v>
      </c>
      <c r="E232" s="252" t="s">
        <v>1</v>
      </c>
      <c r="F232" s="253" t="s">
        <v>178</v>
      </c>
      <c r="G232" s="251"/>
      <c r="H232" s="254">
        <v>13.850000000000001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AT232" s="260" t="s">
        <v>148</v>
      </c>
      <c r="AU232" s="260" t="s">
        <v>91</v>
      </c>
      <c r="AV232" s="16" t="s">
        <v>146</v>
      </c>
      <c r="AW232" s="16" t="s">
        <v>37</v>
      </c>
      <c r="AX232" s="16" t="s">
        <v>21</v>
      </c>
      <c r="AY232" s="260" t="s">
        <v>138</v>
      </c>
    </row>
    <row r="233" spans="1:65" s="2" customFormat="1" ht="24" customHeight="1" x14ac:dyDescent="0.2">
      <c r="A233" s="35"/>
      <c r="B233" s="36"/>
      <c r="C233" s="204" t="s">
        <v>306</v>
      </c>
      <c r="D233" s="204" t="s">
        <v>141</v>
      </c>
      <c r="E233" s="205" t="s">
        <v>307</v>
      </c>
      <c r="F233" s="206" t="s">
        <v>308</v>
      </c>
      <c r="G233" s="207" t="s">
        <v>188</v>
      </c>
      <c r="H233" s="208">
        <v>1431.7</v>
      </c>
      <c r="I233" s="209"/>
      <c r="J233" s="210">
        <f>ROUND(I233*H233,2)</f>
        <v>0</v>
      </c>
      <c r="K233" s="206" t="s">
        <v>145</v>
      </c>
      <c r="L233" s="40"/>
      <c r="M233" s="211" t="s">
        <v>1</v>
      </c>
      <c r="N233" s="212" t="s">
        <v>47</v>
      </c>
      <c r="O233" s="72"/>
      <c r="P233" s="213">
        <f>O233*H233</f>
        <v>0</v>
      </c>
      <c r="Q233" s="213">
        <v>0</v>
      </c>
      <c r="R233" s="213">
        <f>Q233*H233</f>
        <v>0</v>
      </c>
      <c r="S233" s="213">
        <v>2.1999999999999999E-2</v>
      </c>
      <c r="T233" s="214">
        <f>S233*H233</f>
        <v>31.497399999999999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5" t="s">
        <v>146</v>
      </c>
      <c r="AT233" s="215" t="s">
        <v>141</v>
      </c>
      <c r="AU233" s="215" t="s">
        <v>91</v>
      </c>
      <c r="AY233" s="18" t="s">
        <v>138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21</v>
      </c>
      <c r="BK233" s="216">
        <f>ROUND(I233*H233,2)</f>
        <v>0</v>
      </c>
      <c r="BL233" s="18" t="s">
        <v>146</v>
      </c>
      <c r="BM233" s="215" t="s">
        <v>309</v>
      </c>
    </row>
    <row r="234" spans="1:65" s="12" customFormat="1" ht="22.9" customHeight="1" x14ac:dyDescent="0.2">
      <c r="B234" s="188"/>
      <c r="C234" s="189"/>
      <c r="D234" s="190" t="s">
        <v>81</v>
      </c>
      <c r="E234" s="202" t="s">
        <v>310</v>
      </c>
      <c r="F234" s="202" t="s">
        <v>311</v>
      </c>
      <c r="G234" s="189"/>
      <c r="H234" s="189"/>
      <c r="I234" s="192"/>
      <c r="J234" s="203">
        <f>BK234</f>
        <v>0</v>
      </c>
      <c r="K234" s="189"/>
      <c r="L234" s="194"/>
      <c r="M234" s="195"/>
      <c r="N234" s="196"/>
      <c r="O234" s="196"/>
      <c r="P234" s="197">
        <f>SUM(P235:P242)</f>
        <v>0</v>
      </c>
      <c r="Q234" s="196"/>
      <c r="R234" s="197">
        <f>SUM(R235:R242)</f>
        <v>0</v>
      </c>
      <c r="S234" s="196"/>
      <c r="T234" s="198">
        <f>SUM(T235:T242)</f>
        <v>0</v>
      </c>
      <c r="AR234" s="199" t="s">
        <v>21</v>
      </c>
      <c r="AT234" s="200" t="s">
        <v>81</v>
      </c>
      <c r="AU234" s="200" t="s">
        <v>21</v>
      </c>
      <c r="AY234" s="199" t="s">
        <v>138</v>
      </c>
      <c r="BK234" s="201">
        <f>SUM(BK235:BK242)</f>
        <v>0</v>
      </c>
    </row>
    <row r="235" spans="1:65" s="2" customFormat="1" ht="24" customHeight="1" x14ac:dyDescent="0.2">
      <c r="A235" s="35"/>
      <c r="B235" s="36"/>
      <c r="C235" s="204" t="s">
        <v>312</v>
      </c>
      <c r="D235" s="204" t="s">
        <v>141</v>
      </c>
      <c r="E235" s="205" t="s">
        <v>313</v>
      </c>
      <c r="F235" s="206" t="s">
        <v>314</v>
      </c>
      <c r="G235" s="207" t="s">
        <v>315</v>
      </c>
      <c r="H235" s="208">
        <v>47.314999999999998</v>
      </c>
      <c r="I235" s="209"/>
      <c r="J235" s="210">
        <f>ROUND(I235*H235,2)</f>
        <v>0</v>
      </c>
      <c r="K235" s="206" t="s">
        <v>145</v>
      </c>
      <c r="L235" s="40"/>
      <c r="M235" s="211" t="s">
        <v>1</v>
      </c>
      <c r="N235" s="212" t="s">
        <v>47</v>
      </c>
      <c r="O235" s="72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5" t="s">
        <v>146</v>
      </c>
      <c r="AT235" s="215" t="s">
        <v>141</v>
      </c>
      <c r="AU235" s="215" t="s">
        <v>91</v>
      </c>
      <c r="AY235" s="18" t="s">
        <v>138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8" t="s">
        <v>21</v>
      </c>
      <c r="BK235" s="216">
        <f>ROUND(I235*H235,2)</f>
        <v>0</v>
      </c>
      <c r="BL235" s="18" t="s">
        <v>146</v>
      </c>
      <c r="BM235" s="215" t="s">
        <v>316</v>
      </c>
    </row>
    <row r="236" spans="1:65" s="2" customFormat="1" ht="24" customHeight="1" x14ac:dyDescent="0.2">
      <c r="A236" s="35"/>
      <c r="B236" s="36"/>
      <c r="C236" s="204" t="s">
        <v>317</v>
      </c>
      <c r="D236" s="204" t="s">
        <v>141</v>
      </c>
      <c r="E236" s="205" t="s">
        <v>318</v>
      </c>
      <c r="F236" s="206" t="s">
        <v>319</v>
      </c>
      <c r="G236" s="207" t="s">
        <v>315</v>
      </c>
      <c r="H236" s="208">
        <v>47.314999999999998</v>
      </c>
      <c r="I236" s="209"/>
      <c r="J236" s="210">
        <f>ROUND(I236*H236,2)</f>
        <v>0</v>
      </c>
      <c r="K236" s="206" t="s">
        <v>145</v>
      </c>
      <c r="L236" s="40"/>
      <c r="M236" s="211" t="s">
        <v>1</v>
      </c>
      <c r="N236" s="212" t="s">
        <v>47</v>
      </c>
      <c r="O236" s="7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146</v>
      </c>
      <c r="AT236" s="215" t="s">
        <v>141</v>
      </c>
      <c r="AU236" s="215" t="s">
        <v>91</v>
      </c>
      <c r="AY236" s="18" t="s">
        <v>138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21</v>
      </c>
      <c r="BK236" s="216">
        <f>ROUND(I236*H236,2)</f>
        <v>0</v>
      </c>
      <c r="BL236" s="18" t="s">
        <v>146</v>
      </c>
      <c r="BM236" s="215" t="s">
        <v>320</v>
      </c>
    </row>
    <row r="237" spans="1:65" s="2" customFormat="1" ht="24" customHeight="1" x14ac:dyDescent="0.2">
      <c r="A237" s="35"/>
      <c r="B237" s="36"/>
      <c r="C237" s="204" t="s">
        <v>321</v>
      </c>
      <c r="D237" s="204" t="s">
        <v>141</v>
      </c>
      <c r="E237" s="205" t="s">
        <v>322</v>
      </c>
      <c r="F237" s="206" t="s">
        <v>323</v>
      </c>
      <c r="G237" s="207" t="s">
        <v>315</v>
      </c>
      <c r="H237" s="208">
        <v>617.59500000000003</v>
      </c>
      <c r="I237" s="209"/>
      <c r="J237" s="210">
        <f>ROUND(I237*H237,2)</f>
        <v>0</v>
      </c>
      <c r="K237" s="206" t="s">
        <v>145</v>
      </c>
      <c r="L237" s="40"/>
      <c r="M237" s="211" t="s">
        <v>1</v>
      </c>
      <c r="N237" s="212" t="s">
        <v>47</v>
      </c>
      <c r="O237" s="72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5" t="s">
        <v>146</v>
      </c>
      <c r="AT237" s="215" t="s">
        <v>141</v>
      </c>
      <c r="AU237" s="215" t="s">
        <v>91</v>
      </c>
      <c r="AY237" s="18" t="s">
        <v>138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8" t="s">
        <v>21</v>
      </c>
      <c r="BK237" s="216">
        <f>ROUND(I237*H237,2)</f>
        <v>0</v>
      </c>
      <c r="BL237" s="18" t="s">
        <v>146</v>
      </c>
      <c r="BM237" s="215" t="s">
        <v>324</v>
      </c>
    </row>
    <row r="238" spans="1:65" s="13" customFormat="1" x14ac:dyDescent="0.2">
      <c r="B238" s="217"/>
      <c r="C238" s="218"/>
      <c r="D238" s="219" t="s">
        <v>148</v>
      </c>
      <c r="E238" s="220" t="s">
        <v>1</v>
      </c>
      <c r="F238" s="221" t="s">
        <v>325</v>
      </c>
      <c r="G238" s="218"/>
      <c r="H238" s="220" t="s">
        <v>1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148</v>
      </c>
      <c r="AU238" s="227" t="s">
        <v>91</v>
      </c>
      <c r="AV238" s="13" t="s">
        <v>21</v>
      </c>
      <c r="AW238" s="13" t="s">
        <v>37</v>
      </c>
      <c r="AX238" s="13" t="s">
        <v>82</v>
      </c>
      <c r="AY238" s="227" t="s">
        <v>138</v>
      </c>
    </row>
    <row r="239" spans="1:65" s="14" customFormat="1" x14ac:dyDescent="0.2">
      <c r="B239" s="228"/>
      <c r="C239" s="229"/>
      <c r="D239" s="219" t="s">
        <v>148</v>
      </c>
      <c r="E239" s="230" t="s">
        <v>1</v>
      </c>
      <c r="F239" s="231" t="s">
        <v>326</v>
      </c>
      <c r="G239" s="229"/>
      <c r="H239" s="232">
        <v>617.59500000000003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148</v>
      </c>
      <c r="AU239" s="238" t="s">
        <v>91</v>
      </c>
      <c r="AV239" s="14" t="s">
        <v>91</v>
      </c>
      <c r="AW239" s="14" t="s">
        <v>37</v>
      </c>
      <c r="AX239" s="14" t="s">
        <v>21</v>
      </c>
      <c r="AY239" s="238" t="s">
        <v>138</v>
      </c>
    </row>
    <row r="240" spans="1:65" s="2" customFormat="1" ht="24" customHeight="1" x14ac:dyDescent="0.2">
      <c r="A240" s="35"/>
      <c r="B240" s="36"/>
      <c r="C240" s="204" t="s">
        <v>327</v>
      </c>
      <c r="D240" s="204" t="s">
        <v>141</v>
      </c>
      <c r="E240" s="205" t="s">
        <v>328</v>
      </c>
      <c r="F240" s="206" t="s">
        <v>329</v>
      </c>
      <c r="G240" s="207" t="s">
        <v>315</v>
      </c>
      <c r="H240" s="208">
        <v>31.497</v>
      </c>
      <c r="I240" s="209"/>
      <c r="J240" s="210">
        <f>ROUND(I240*H240,2)</f>
        <v>0</v>
      </c>
      <c r="K240" s="206" t="s">
        <v>145</v>
      </c>
      <c r="L240" s="40"/>
      <c r="M240" s="211" t="s">
        <v>1</v>
      </c>
      <c r="N240" s="212" t="s">
        <v>47</v>
      </c>
      <c r="O240" s="7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5" t="s">
        <v>146</v>
      </c>
      <c r="AT240" s="215" t="s">
        <v>141</v>
      </c>
      <c r="AU240" s="215" t="s">
        <v>91</v>
      </c>
      <c r="AY240" s="18" t="s">
        <v>138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8" t="s">
        <v>21</v>
      </c>
      <c r="BK240" s="216">
        <f>ROUND(I240*H240,2)</f>
        <v>0</v>
      </c>
      <c r="BL240" s="18" t="s">
        <v>146</v>
      </c>
      <c r="BM240" s="215" t="s">
        <v>330</v>
      </c>
    </row>
    <row r="241" spans="1:65" s="2" customFormat="1" ht="24" customHeight="1" x14ac:dyDescent="0.2">
      <c r="A241" s="35"/>
      <c r="B241" s="36"/>
      <c r="C241" s="204" t="s">
        <v>331</v>
      </c>
      <c r="D241" s="204" t="s">
        <v>141</v>
      </c>
      <c r="E241" s="205" t="s">
        <v>332</v>
      </c>
      <c r="F241" s="206" t="s">
        <v>333</v>
      </c>
      <c r="G241" s="207" t="s">
        <v>315</v>
      </c>
      <c r="H241" s="208">
        <v>15.818</v>
      </c>
      <c r="I241" s="209"/>
      <c r="J241" s="210">
        <f>ROUND(I241*H241,2)</f>
        <v>0</v>
      </c>
      <c r="K241" s="206" t="s">
        <v>145</v>
      </c>
      <c r="L241" s="40"/>
      <c r="M241" s="211" t="s">
        <v>1</v>
      </c>
      <c r="N241" s="212" t="s">
        <v>47</v>
      </c>
      <c r="O241" s="72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5" t="s">
        <v>146</v>
      </c>
      <c r="AT241" s="215" t="s">
        <v>141</v>
      </c>
      <c r="AU241" s="215" t="s">
        <v>91</v>
      </c>
      <c r="AY241" s="18" t="s">
        <v>138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8" t="s">
        <v>21</v>
      </c>
      <c r="BK241" s="216">
        <f>ROUND(I241*H241,2)</f>
        <v>0</v>
      </c>
      <c r="BL241" s="18" t="s">
        <v>146</v>
      </c>
      <c r="BM241" s="215" t="s">
        <v>334</v>
      </c>
    </row>
    <row r="242" spans="1:65" s="14" customFormat="1" x14ac:dyDescent="0.2">
      <c r="B242" s="228"/>
      <c r="C242" s="229"/>
      <c r="D242" s="219" t="s">
        <v>148</v>
      </c>
      <c r="E242" s="230" t="s">
        <v>1</v>
      </c>
      <c r="F242" s="231" t="s">
        <v>335</v>
      </c>
      <c r="G242" s="229"/>
      <c r="H242" s="232">
        <v>15.818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148</v>
      </c>
      <c r="AU242" s="238" t="s">
        <v>91</v>
      </c>
      <c r="AV242" s="14" t="s">
        <v>91</v>
      </c>
      <c r="AW242" s="14" t="s">
        <v>37</v>
      </c>
      <c r="AX242" s="14" t="s">
        <v>21</v>
      </c>
      <c r="AY242" s="238" t="s">
        <v>138</v>
      </c>
    </row>
    <row r="243" spans="1:65" s="12" customFormat="1" ht="22.9" customHeight="1" x14ac:dyDescent="0.2">
      <c r="B243" s="188"/>
      <c r="C243" s="189"/>
      <c r="D243" s="190" t="s">
        <v>81</v>
      </c>
      <c r="E243" s="202" t="s">
        <v>336</v>
      </c>
      <c r="F243" s="202" t="s">
        <v>337</v>
      </c>
      <c r="G243" s="189"/>
      <c r="H243" s="189"/>
      <c r="I243" s="192"/>
      <c r="J243" s="203">
        <f>BK243</f>
        <v>0</v>
      </c>
      <c r="K243" s="189"/>
      <c r="L243" s="194"/>
      <c r="M243" s="195"/>
      <c r="N243" s="196"/>
      <c r="O243" s="196"/>
      <c r="P243" s="197">
        <f>P244</f>
        <v>0</v>
      </c>
      <c r="Q243" s="196"/>
      <c r="R243" s="197">
        <f>R244</f>
        <v>0</v>
      </c>
      <c r="S243" s="196"/>
      <c r="T243" s="198">
        <f>T244</f>
        <v>0</v>
      </c>
      <c r="AR243" s="199" t="s">
        <v>21</v>
      </c>
      <c r="AT243" s="200" t="s">
        <v>81</v>
      </c>
      <c r="AU243" s="200" t="s">
        <v>21</v>
      </c>
      <c r="AY243" s="199" t="s">
        <v>138</v>
      </c>
      <c r="BK243" s="201">
        <f>BK244</f>
        <v>0</v>
      </c>
    </row>
    <row r="244" spans="1:65" s="2" customFormat="1" ht="16.5" customHeight="1" x14ac:dyDescent="0.2">
      <c r="A244" s="35"/>
      <c r="B244" s="36"/>
      <c r="C244" s="204" t="s">
        <v>338</v>
      </c>
      <c r="D244" s="204" t="s">
        <v>141</v>
      </c>
      <c r="E244" s="205" t="s">
        <v>339</v>
      </c>
      <c r="F244" s="206" t="s">
        <v>340</v>
      </c>
      <c r="G244" s="207" t="s">
        <v>315</v>
      </c>
      <c r="H244" s="208">
        <v>33.756999999999998</v>
      </c>
      <c r="I244" s="209"/>
      <c r="J244" s="210">
        <f>ROUND(I244*H244,2)</f>
        <v>0</v>
      </c>
      <c r="K244" s="206" t="s">
        <v>145</v>
      </c>
      <c r="L244" s="40"/>
      <c r="M244" s="211" t="s">
        <v>1</v>
      </c>
      <c r="N244" s="212" t="s">
        <v>47</v>
      </c>
      <c r="O244" s="7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5" t="s">
        <v>146</v>
      </c>
      <c r="AT244" s="215" t="s">
        <v>141</v>
      </c>
      <c r="AU244" s="215" t="s">
        <v>91</v>
      </c>
      <c r="AY244" s="18" t="s">
        <v>138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8" t="s">
        <v>21</v>
      </c>
      <c r="BK244" s="216">
        <f>ROUND(I244*H244,2)</f>
        <v>0</v>
      </c>
      <c r="BL244" s="18" t="s">
        <v>146</v>
      </c>
      <c r="BM244" s="215" t="s">
        <v>341</v>
      </c>
    </row>
    <row r="245" spans="1:65" s="12" customFormat="1" ht="25.9" customHeight="1" x14ac:dyDescent="0.2">
      <c r="B245" s="188"/>
      <c r="C245" s="189"/>
      <c r="D245" s="190" t="s">
        <v>81</v>
      </c>
      <c r="E245" s="191" t="s">
        <v>342</v>
      </c>
      <c r="F245" s="191" t="s">
        <v>343</v>
      </c>
      <c r="G245" s="189"/>
      <c r="H245" s="189"/>
      <c r="I245" s="192"/>
      <c r="J245" s="193">
        <f>BK245</f>
        <v>0</v>
      </c>
      <c r="K245" s="189"/>
      <c r="L245" s="194"/>
      <c r="M245" s="195"/>
      <c r="N245" s="196"/>
      <c r="O245" s="196"/>
      <c r="P245" s="197">
        <f>P246+P258+P263+P291+P316+P322+P326+P330</f>
        <v>0</v>
      </c>
      <c r="Q245" s="196"/>
      <c r="R245" s="197">
        <f>R246+R258+R263+R291+R316+R322+R326+R330</f>
        <v>15.434764299999999</v>
      </c>
      <c r="S245" s="196"/>
      <c r="T245" s="198">
        <f>T246+T258+T263+T291+T316+T322+T326+T330</f>
        <v>1.1261494000000001</v>
      </c>
      <c r="AR245" s="199" t="s">
        <v>91</v>
      </c>
      <c r="AT245" s="200" t="s">
        <v>81</v>
      </c>
      <c r="AU245" s="200" t="s">
        <v>82</v>
      </c>
      <c r="AY245" s="199" t="s">
        <v>138</v>
      </c>
      <c r="BK245" s="201">
        <f>BK246+BK258+BK263+BK291+BK316+BK322+BK326+BK330</f>
        <v>0</v>
      </c>
    </row>
    <row r="246" spans="1:65" s="12" customFormat="1" ht="22.9" customHeight="1" x14ac:dyDescent="0.2">
      <c r="B246" s="188"/>
      <c r="C246" s="189"/>
      <c r="D246" s="190" t="s">
        <v>81</v>
      </c>
      <c r="E246" s="202" t="s">
        <v>344</v>
      </c>
      <c r="F246" s="202" t="s">
        <v>345</v>
      </c>
      <c r="G246" s="189"/>
      <c r="H246" s="189"/>
      <c r="I246" s="192"/>
      <c r="J246" s="203">
        <f>BK246</f>
        <v>0</v>
      </c>
      <c r="K246" s="189"/>
      <c r="L246" s="194"/>
      <c r="M246" s="195"/>
      <c r="N246" s="196"/>
      <c r="O246" s="196"/>
      <c r="P246" s="197">
        <f>SUM(P247:P257)</f>
        <v>0</v>
      </c>
      <c r="Q246" s="196"/>
      <c r="R246" s="197">
        <f>SUM(R247:R257)</f>
        <v>2.182328</v>
      </c>
      <c r="S246" s="196"/>
      <c r="T246" s="198">
        <f>SUM(T247:T257)</f>
        <v>0</v>
      </c>
      <c r="AR246" s="199" t="s">
        <v>91</v>
      </c>
      <c r="AT246" s="200" t="s">
        <v>81</v>
      </c>
      <c r="AU246" s="200" t="s">
        <v>21</v>
      </c>
      <c r="AY246" s="199" t="s">
        <v>138</v>
      </c>
      <c r="BK246" s="201">
        <f>SUM(BK247:BK257)</f>
        <v>0</v>
      </c>
    </row>
    <row r="247" spans="1:65" s="2" customFormat="1" ht="24" customHeight="1" x14ac:dyDescent="0.2">
      <c r="A247" s="35"/>
      <c r="B247" s="36"/>
      <c r="C247" s="204" t="s">
        <v>346</v>
      </c>
      <c r="D247" s="204" t="s">
        <v>141</v>
      </c>
      <c r="E247" s="205" t="s">
        <v>347</v>
      </c>
      <c r="F247" s="206" t="s">
        <v>348</v>
      </c>
      <c r="G247" s="207" t="s">
        <v>188</v>
      </c>
      <c r="H247" s="208">
        <v>170</v>
      </c>
      <c r="I247" s="209"/>
      <c r="J247" s="210">
        <f>ROUND(I247*H247,2)</f>
        <v>0</v>
      </c>
      <c r="K247" s="206" t="s">
        <v>145</v>
      </c>
      <c r="L247" s="40"/>
      <c r="M247" s="211" t="s">
        <v>1</v>
      </c>
      <c r="N247" s="212" t="s">
        <v>47</v>
      </c>
      <c r="O247" s="72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238</v>
      </c>
      <c r="AT247" s="215" t="s">
        <v>141</v>
      </c>
      <c r="AU247" s="215" t="s">
        <v>91</v>
      </c>
      <c r="AY247" s="18" t="s">
        <v>138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8" t="s">
        <v>21</v>
      </c>
      <c r="BK247" s="216">
        <f>ROUND(I247*H247,2)</f>
        <v>0</v>
      </c>
      <c r="BL247" s="18" t="s">
        <v>238</v>
      </c>
      <c r="BM247" s="215" t="s">
        <v>349</v>
      </c>
    </row>
    <row r="248" spans="1:65" s="13" customFormat="1" x14ac:dyDescent="0.2">
      <c r="B248" s="217"/>
      <c r="C248" s="218"/>
      <c r="D248" s="219" t="s">
        <v>148</v>
      </c>
      <c r="E248" s="220" t="s">
        <v>1</v>
      </c>
      <c r="F248" s="221" t="s">
        <v>350</v>
      </c>
      <c r="G248" s="218"/>
      <c r="H248" s="220" t="s">
        <v>1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148</v>
      </c>
      <c r="AU248" s="227" t="s">
        <v>91</v>
      </c>
      <c r="AV248" s="13" t="s">
        <v>21</v>
      </c>
      <c r="AW248" s="13" t="s">
        <v>37</v>
      </c>
      <c r="AX248" s="13" t="s">
        <v>82</v>
      </c>
      <c r="AY248" s="227" t="s">
        <v>138</v>
      </c>
    </row>
    <row r="249" spans="1:65" s="14" customFormat="1" x14ac:dyDescent="0.2">
      <c r="B249" s="228"/>
      <c r="C249" s="229"/>
      <c r="D249" s="219" t="s">
        <v>148</v>
      </c>
      <c r="E249" s="230" t="s">
        <v>1</v>
      </c>
      <c r="F249" s="231" t="s">
        <v>351</v>
      </c>
      <c r="G249" s="229"/>
      <c r="H249" s="232">
        <v>170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148</v>
      </c>
      <c r="AU249" s="238" t="s">
        <v>91</v>
      </c>
      <c r="AV249" s="14" t="s">
        <v>91</v>
      </c>
      <c r="AW249" s="14" t="s">
        <v>37</v>
      </c>
      <c r="AX249" s="14" t="s">
        <v>21</v>
      </c>
      <c r="AY249" s="238" t="s">
        <v>138</v>
      </c>
    </row>
    <row r="250" spans="1:65" s="2" customFormat="1" ht="24" customHeight="1" x14ac:dyDescent="0.2">
      <c r="A250" s="35"/>
      <c r="B250" s="36"/>
      <c r="C250" s="261" t="s">
        <v>352</v>
      </c>
      <c r="D250" s="261" t="s">
        <v>353</v>
      </c>
      <c r="E250" s="262" t="s">
        <v>354</v>
      </c>
      <c r="F250" s="263" t="s">
        <v>355</v>
      </c>
      <c r="G250" s="264" t="s">
        <v>188</v>
      </c>
      <c r="H250" s="265">
        <v>175.1</v>
      </c>
      <c r="I250" s="266"/>
      <c r="J250" s="267">
        <f>ROUND(I250*H250,2)</f>
        <v>0</v>
      </c>
      <c r="K250" s="263" t="s">
        <v>145</v>
      </c>
      <c r="L250" s="268"/>
      <c r="M250" s="269" t="s">
        <v>1</v>
      </c>
      <c r="N250" s="270" t="s">
        <v>47</v>
      </c>
      <c r="O250" s="72"/>
      <c r="P250" s="213">
        <f>O250*H250</f>
        <v>0</v>
      </c>
      <c r="Q250" s="213">
        <v>9.4999999999999998E-3</v>
      </c>
      <c r="R250" s="213">
        <f>Q250*H250</f>
        <v>1.6634499999999999</v>
      </c>
      <c r="S250" s="213">
        <v>0</v>
      </c>
      <c r="T250" s="21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5" t="s">
        <v>331</v>
      </c>
      <c r="AT250" s="215" t="s">
        <v>353</v>
      </c>
      <c r="AU250" s="215" t="s">
        <v>91</v>
      </c>
      <c r="AY250" s="18" t="s">
        <v>138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8" t="s">
        <v>21</v>
      </c>
      <c r="BK250" s="216">
        <f>ROUND(I250*H250,2)</f>
        <v>0</v>
      </c>
      <c r="BL250" s="18" t="s">
        <v>238</v>
      </c>
      <c r="BM250" s="215" t="s">
        <v>356</v>
      </c>
    </row>
    <row r="251" spans="1:65" s="14" customFormat="1" x14ac:dyDescent="0.2">
      <c r="B251" s="228"/>
      <c r="C251" s="229"/>
      <c r="D251" s="219" t="s">
        <v>148</v>
      </c>
      <c r="E251" s="229"/>
      <c r="F251" s="231" t="s">
        <v>357</v>
      </c>
      <c r="G251" s="229"/>
      <c r="H251" s="232">
        <v>175.1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148</v>
      </c>
      <c r="AU251" s="238" t="s">
        <v>91</v>
      </c>
      <c r="AV251" s="14" t="s">
        <v>91</v>
      </c>
      <c r="AW251" s="14" t="s">
        <v>4</v>
      </c>
      <c r="AX251" s="14" t="s">
        <v>21</v>
      </c>
      <c r="AY251" s="238" t="s">
        <v>138</v>
      </c>
    </row>
    <row r="252" spans="1:65" s="2" customFormat="1" ht="24" customHeight="1" x14ac:dyDescent="0.2">
      <c r="A252" s="35"/>
      <c r="B252" s="36"/>
      <c r="C252" s="204" t="s">
        <v>358</v>
      </c>
      <c r="D252" s="204" t="s">
        <v>141</v>
      </c>
      <c r="E252" s="205" t="s">
        <v>359</v>
      </c>
      <c r="F252" s="206" t="s">
        <v>360</v>
      </c>
      <c r="G252" s="207" t="s">
        <v>188</v>
      </c>
      <c r="H252" s="208">
        <v>51.45</v>
      </c>
      <c r="I252" s="209"/>
      <c r="J252" s="210">
        <f>ROUND(I252*H252,2)</f>
        <v>0</v>
      </c>
      <c r="K252" s="206" t="s">
        <v>145</v>
      </c>
      <c r="L252" s="40"/>
      <c r="M252" s="211" t="s">
        <v>1</v>
      </c>
      <c r="N252" s="212" t="s">
        <v>47</v>
      </c>
      <c r="O252" s="72"/>
      <c r="P252" s="213">
        <f>O252*H252</f>
        <v>0</v>
      </c>
      <c r="Q252" s="213">
        <v>2.9999999999999997E-4</v>
      </c>
      <c r="R252" s="213">
        <f>Q252*H252</f>
        <v>1.5434999999999999E-2</v>
      </c>
      <c r="S252" s="213">
        <v>0</v>
      </c>
      <c r="T252" s="21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5" t="s">
        <v>238</v>
      </c>
      <c r="AT252" s="215" t="s">
        <v>141</v>
      </c>
      <c r="AU252" s="215" t="s">
        <v>91</v>
      </c>
      <c r="AY252" s="18" t="s">
        <v>138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8" t="s">
        <v>21</v>
      </c>
      <c r="BK252" s="216">
        <f>ROUND(I252*H252,2)</f>
        <v>0</v>
      </c>
      <c r="BL252" s="18" t="s">
        <v>238</v>
      </c>
      <c r="BM252" s="215" t="s">
        <v>361</v>
      </c>
    </row>
    <row r="253" spans="1:65" s="13" customFormat="1" x14ac:dyDescent="0.2">
      <c r="B253" s="217"/>
      <c r="C253" s="218"/>
      <c r="D253" s="219" t="s">
        <v>148</v>
      </c>
      <c r="E253" s="220" t="s">
        <v>1</v>
      </c>
      <c r="F253" s="221" t="s">
        <v>362</v>
      </c>
      <c r="G253" s="218"/>
      <c r="H253" s="220" t="s">
        <v>1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148</v>
      </c>
      <c r="AU253" s="227" t="s">
        <v>91</v>
      </c>
      <c r="AV253" s="13" t="s">
        <v>21</v>
      </c>
      <c r="AW253" s="13" t="s">
        <v>37</v>
      </c>
      <c r="AX253" s="13" t="s">
        <v>82</v>
      </c>
      <c r="AY253" s="227" t="s">
        <v>138</v>
      </c>
    </row>
    <row r="254" spans="1:65" s="14" customFormat="1" x14ac:dyDescent="0.2">
      <c r="B254" s="228"/>
      <c r="C254" s="229"/>
      <c r="D254" s="219" t="s">
        <v>148</v>
      </c>
      <c r="E254" s="230" t="s">
        <v>1</v>
      </c>
      <c r="F254" s="231" t="s">
        <v>252</v>
      </c>
      <c r="G254" s="229"/>
      <c r="H254" s="232">
        <v>51.45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148</v>
      </c>
      <c r="AU254" s="238" t="s">
        <v>91</v>
      </c>
      <c r="AV254" s="14" t="s">
        <v>91</v>
      </c>
      <c r="AW254" s="14" t="s">
        <v>37</v>
      </c>
      <c r="AX254" s="14" t="s">
        <v>21</v>
      </c>
      <c r="AY254" s="238" t="s">
        <v>138</v>
      </c>
    </row>
    <row r="255" spans="1:65" s="2" customFormat="1" ht="24" customHeight="1" x14ac:dyDescent="0.2">
      <c r="A255" s="35"/>
      <c r="B255" s="36"/>
      <c r="C255" s="261" t="s">
        <v>363</v>
      </c>
      <c r="D255" s="261" t="s">
        <v>353</v>
      </c>
      <c r="E255" s="262" t="s">
        <v>354</v>
      </c>
      <c r="F255" s="263" t="s">
        <v>355</v>
      </c>
      <c r="G255" s="264" t="s">
        <v>188</v>
      </c>
      <c r="H255" s="265">
        <v>52.994</v>
      </c>
      <c r="I255" s="266"/>
      <c r="J255" s="267">
        <f>ROUND(I255*H255,2)</f>
        <v>0</v>
      </c>
      <c r="K255" s="263" t="s">
        <v>145</v>
      </c>
      <c r="L255" s="268"/>
      <c r="M255" s="269" t="s">
        <v>1</v>
      </c>
      <c r="N255" s="270" t="s">
        <v>47</v>
      </c>
      <c r="O255" s="72"/>
      <c r="P255" s="213">
        <f>O255*H255</f>
        <v>0</v>
      </c>
      <c r="Q255" s="213">
        <v>9.4999999999999998E-3</v>
      </c>
      <c r="R255" s="213">
        <f>Q255*H255</f>
        <v>0.50344299999999997</v>
      </c>
      <c r="S255" s="213">
        <v>0</v>
      </c>
      <c r="T255" s="21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331</v>
      </c>
      <c r="AT255" s="215" t="s">
        <v>353</v>
      </c>
      <c r="AU255" s="215" t="s">
        <v>91</v>
      </c>
      <c r="AY255" s="18" t="s">
        <v>138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8" t="s">
        <v>21</v>
      </c>
      <c r="BK255" s="216">
        <f>ROUND(I255*H255,2)</f>
        <v>0</v>
      </c>
      <c r="BL255" s="18" t="s">
        <v>238</v>
      </c>
      <c r="BM255" s="215" t="s">
        <v>364</v>
      </c>
    </row>
    <row r="256" spans="1:65" s="14" customFormat="1" x14ac:dyDescent="0.2">
      <c r="B256" s="228"/>
      <c r="C256" s="229"/>
      <c r="D256" s="219" t="s">
        <v>148</v>
      </c>
      <c r="E256" s="229"/>
      <c r="F256" s="231" t="s">
        <v>365</v>
      </c>
      <c r="G256" s="229"/>
      <c r="H256" s="232">
        <v>52.994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148</v>
      </c>
      <c r="AU256" s="238" t="s">
        <v>91</v>
      </c>
      <c r="AV256" s="14" t="s">
        <v>91</v>
      </c>
      <c r="AW256" s="14" t="s">
        <v>4</v>
      </c>
      <c r="AX256" s="14" t="s">
        <v>21</v>
      </c>
      <c r="AY256" s="238" t="s">
        <v>138</v>
      </c>
    </row>
    <row r="257" spans="1:65" s="2" customFormat="1" ht="24" customHeight="1" x14ac:dyDescent="0.2">
      <c r="A257" s="35"/>
      <c r="B257" s="36"/>
      <c r="C257" s="204" t="s">
        <v>366</v>
      </c>
      <c r="D257" s="204" t="s">
        <v>141</v>
      </c>
      <c r="E257" s="205" t="s">
        <v>367</v>
      </c>
      <c r="F257" s="206" t="s">
        <v>368</v>
      </c>
      <c r="G257" s="207" t="s">
        <v>315</v>
      </c>
      <c r="H257" s="208">
        <v>2.1819999999999999</v>
      </c>
      <c r="I257" s="209"/>
      <c r="J257" s="210">
        <f>ROUND(I257*H257,2)</f>
        <v>0</v>
      </c>
      <c r="K257" s="206" t="s">
        <v>145</v>
      </c>
      <c r="L257" s="40"/>
      <c r="M257" s="211" t="s">
        <v>1</v>
      </c>
      <c r="N257" s="212" t="s">
        <v>47</v>
      </c>
      <c r="O257" s="72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238</v>
      </c>
      <c r="AT257" s="215" t="s">
        <v>141</v>
      </c>
      <c r="AU257" s="215" t="s">
        <v>91</v>
      </c>
      <c r="AY257" s="18" t="s">
        <v>138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21</v>
      </c>
      <c r="BK257" s="216">
        <f>ROUND(I257*H257,2)</f>
        <v>0</v>
      </c>
      <c r="BL257" s="18" t="s">
        <v>238</v>
      </c>
      <c r="BM257" s="215" t="s">
        <v>369</v>
      </c>
    </row>
    <row r="258" spans="1:65" s="12" customFormat="1" ht="22.9" customHeight="1" x14ac:dyDescent="0.2">
      <c r="B258" s="188"/>
      <c r="C258" s="189"/>
      <c r="D258" s="190" t="s">
        <v>81</v>
      </c>
      <c r="E258" s="202" t="s">
        <v>370</v>
      </c>
      <c r="F258" s="202" t="s">
        <v>371</v>
      </c>
      <c r="G258" s="189"/>
      <c r="H258" s="189"/>
      <c r="I258" s="192"/>
      <c r="J258" s="203">
        <f>BK258</f>
        <v>0</v>
      </c>
      <c r="K258" s="189"/>
      <c r="L258" s="194"/>
      <c r="M258" s="195"/>
      <c r="N258" s="196"/>
      <c r="O258" s="196"/>
      <c r="P258" s="197">
        <f>SUM(P259:P262)</f>
        <v>0</v>
      </c>
      <c r="Q258" s="196"/>
      <c r="R258" s="197">
        <f>SUM(R259:R262)</f>
        <v>0.81291000000000013</v>
      </c>
      <c r="S258" s="196"/>
      <c r="T258" s="198">
        <f>SUM(T259:T262)</f>
        <v>0</v>
      </c>
      <c r="AR258" s="199" t="s">
        <v>91</v>
      </c>
      <c r="AT258" s="200" t="s">
        <v>81</v>
      </c>
      <c r="AU258" s="200" t="s">
        <v>21</v>
      </c>
      <c r="AY258" s="199" t="s">
        <v>138</v>
      </c>
      <c r="BK258" s="201">
        <f>SUM(BK259:BK262)</f>
        <v>0</v>
      </c>
    </row>
    <row r="259" spans="1:65" s="2" customFormat="1" ht="24" customHeight="1" x14ac:dyDescent="0.2">
      <c r="A259" s="35"/>
      <c r="B259" s="36"/>
      <c r="C259" s="204" t="s">
        <v>372</v>
      </c>
      <c r="D259" s="204" t="s">
        <v>141</v>
      </c>
      <c r="E259" s="205" t="s">
        <v>373</v>
      </c>
      <c r="F259" s="206" t="s">
        <v>374</v>
      </c>
      <c r="G259" s="207" t="s">
        <v>188</v>
      </c>
      <c r="H259" s="208">
        <v>51.45</v>
      </c>
      <c r="I259" s="209"/>
      <c r="J259" s="210">
        <f>ROUND(I259*H259,2)</f>
        <v>0</v>
      </c>
      <c r="K259" s="206" t="s">
        <v>145</v>
      </c>
      <c r="L259" s="40"/>
      <c r="M259" s="211" t="s">
        <v>1</v>
      </c>
      <c r="N259" s="212" t="s">
        <v>47</v>
      </c>
      <c r="O259" s="72"/>
      <c r="P259" s="213">
        <f>O259*H259</f>
        <v>0</v>
      </c>
      <c r="Q259" s="213">
        <v>1.5800000000000002E-2</v>
      </c>
      <c r="R259" s="213">
        <f>Q259*H259</f>
        <v>0.81291000000000013</v>
      </c>
      <c r="S259" s="213">
        <v>0</v>
      </c>
      <c r="T259" s="21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5" t="s">
        <v>238</v>
      </c>
      <c r="AT259" s="215" t="s">
        <v>141</v>
      </c>
      <c r="AU259" s="215" t="s">
        <v>91</v>
      </c>
      <c r="AY259" s="18" t="s">
        <v>138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8" t="s">
        <v>21</v>
      </c>
      <c r="BK259" s="216">
        <f>ROUND(I259*H259,2)</f>
        <v>0</v>
      </c>
      <c r="BL259" s="18" t="s">
        <v>238</v>
      </c>
      <c r="BM259" s="215" t="s">
        <v>375</v>
      </c>
    </row>
    <row r="260" spans="1:65" s="13" customFormat="1" x14ac:dyDescent="0.2">
      <c r="B260" s="217"/>
      <c r="C260" s="218"/>
      <c r="D260" s="219" t="s">
        <v>148</v>
      </c>
      <c r="E260" s="220" t="s">
        <v>1</v>
      </c>
      <c r="F260" s="221" t="s">
        <v>362</v>
      </c>
      <c r="G260" s="218"/>
      <c r="H260" s="220" t="s">
        <v>1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148</v>
      </c>
      <c r="AU260" s="227" t="s">
        <v>91</v>
      </c>
      <c r="AV260" s="13" t="s">
        <v>21</v>
      </c>
      <c r="AW260" s="13" t="s">
        <v>37</v>
      </c>
      <c r="AX260" s="13" t="s">
        <v>82</v>
      </c>
      <c r="AY260" s="227" t="s">
        <v>138</v>
      </c>
    </row>
    <row r="261" spans="1:65" s="14" customFormat="1" x14ac:dyDescent="0.2">
      <c r="B261" s="228"/>
      <c r="C261" s="229"/>
      <c r="D261" s="219" t="s">
        <v>148</v>
      </c>
      <c r="E261" s="230" t="s">
        <v>1</v>
      </c>
      <c r="F261" s="231" t="s">
        <v>252</v>
      </c>
      <c r="G261" s="229"/>
      <c r="H261" s="232">
        <v>51.45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148</v>
      </c>
      <c r="AU261" s="238" t="s">
        <v>91</v>
      </c>
      <c r="AV261" s="14" t="s">
        <v>91</v>
      </c>
      <c r="AW261" s="14" t="s">
        <v>37</v>
      </c>
      <c r="AX261" s="14" t="s">
        <v>21</v>
      </c>
      <c r="AY261" s="238" t="s">
        <v>138</v>
      </c>
    </row>
    <row r="262" spans="1:65" s="2" customFormat="1" ht="24" customHeight="1" x14ac:dyDescent="0.2">
      <c r="A262" s="35"/>
      <c r="B262" s="36"/>
      <c r="C262" s="204" t="s">
        <v>376</v>
      </c>
      <c r="D262" s="204" t="s">
        <v>141</v>
      </c>
      <c r="E262" s="205" t="s">
        <v>377</v>
      </c>
      <c r="F262" s="206" t="s">
        <v>378</v>
      </c>
      <c r="G262" s="207" t="s">
        <v>315</v>
      </c>
      <c r="H262" s="208">
        <v>0.81299999999999994</v>
      </c>
      <c r="I262" s="209"/>
      <c r="J262" s="210">
        <f>ROUND(I262*H262,2)</f>
        <v>0</v>
      </c>
      <c r="K262" s="206" t="s">
        <v>145</v>
      </c>
      <c r="L262" s="40"/>
      <c r="M262" s="211" t="s">
        <v>1</v>
      </c>
      <c r="N262" s="212" t="s">
        <v>47</v>
      </c>
      <c r="O262" s="72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5" t="s">
        <v>238</v>
      </c>
      <c r="AT262" s="215" t="s">
        <v>141</v>
      </c>
      <c r="AU262" s="215" t="s">
        <v>91</v>
      </c>
      <c r="AY262" s="18" t="s">
        <v>138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21</v>
      </c>
      <c r="BK262" s="216">
        <f>ROUND(I262*H262,2)</f>
        <v>0</v>
      </c>
      <c r="BL262" s="18" t="s">
        <v>238</v>
      </c>
      <c r="BM262" s="215" t="s">
        <v>379</v>
      </c>
    </row>
    <row r="263" spans="1:65" s="12" customFormat="1" ht="22.9" customHeight="1" x14ac:dyDescent="0.2">
      <c r="B263" s="188"/>
      <c r="C263" s="189"/>
      <c r="D263" s="190" t="s">
        <v>81</v>
      </c>
      <c r="E263" s="202" t="s">
        <v>380</v>
      </c>
      <c r="F263" s="202" t="s">
        <v>381</v>
      </c>
      <c r="G263" s="189"/>
      <c r="H263" s="189"/>
      <c r="I263" s="192"/>
      <c r="J263" s="203">
        <f>BK263</f>
        <v>0</v>
      </c>
      <c r="K263" s="189"/>
      <c r="L263" s="194"/>
      <c r="M263" s="195"/>
      <c r="N263" s="196"/>
      <c r="O263" s="196"/>
      <c r="P263" s="197">
        <f>SUM(P264:P290)</f>
        <v>0</v>
      </c>
      <c r="Q263" s="196"/>
      <c r="R263" s="197">
        <f>SUM(R264:R290)</f>
        <v>0.46384379999999997</v>
      </c>
      <c r="S263" s="196"/>
      <c r="T263" s="198">
        <f>SUM(T264:T290)</f>
        <v>0.42214940000000001</v>
      </c>
      <c r="AR263" s="199" t="s">
        <v>91</v>
      </c>
      <c r="AT263" s="200" t="s">
        <v>81</v>
      </c>
      <c r="AU263" s="200" t="s">
        <v>21</v>
      </c>
      <c r="AY263" s="199" t="s">
        <v>138</v>
      </c>
      <c r="BK263" s="201">
        <f>SUM(BK264:BK290)</f>
        <v>0</v>
      </c>
    </row>
    <row r="264" spans="1:65" s="2" customFormat="1" ht="16.5" customHeight="1" x14ac:dyDescent="0.2">
      <c r="A264" s="35"/>
      <c r="B264" s="36"/>
      <c r="C264" s="204" t="s">
        <v>382</v>
      </c>
      <c r="D264" s="204" t="s">
        <v>141</v>
      </c>
      <c r="E264" s="205" t="s">
        <v>383</v>
      </c>
      <c r="F264" s="206" t="s">
        <v>384</v>
      </c>
      <c r="G264" s="207" t="s">
        <v>144</v>
      </c>
      <c r="H264" s="208">
        <v>134.82</v>
      </c>
      <c r="I264" s="209"/>
      <c r="J264" s="210">
        <f>ROUND(I264*H264,2)</f>
        <v>0</v>
      </c>
      <c r="K264" s="206" t="s">
        <v>145</v>
      </c>
      <c r="L264" s="40"/>
      <c r="M264" s="211" t="s">
        <v>1</v>
      </c>
      <c r="N264" s="212" t="s">
        <v>47</v>
      </c>
      <c r="O264" s="72"/>
      <c r="P264" s="213">
        <f>O264*H264</f>
        <v>0</v>
      </c>
      <c r="Q264" s="213">
        <v>0</v>
      </c>
      <c r="R264" s="213">
        <f>Q264*H264</f>
        <v>0</v>
      </c>
      <c r="S264" s="213">
        <v>1.67E-3</v>
      </c>
      <c r="T264" s="214">
        <f>S264*H264</f>
        <v>0.2251494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5" t="s">
        <v>238</v>
      </c>
      <c r="AT264" s="215" t="s">
        <v>141</v>
      </c>
      <c r="AU264" s="215" t="s">
        <v>91</v>
      </c>
      <c r="AY264" s="18" t="s">
        <v>138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8" t="s">
        <v>21</v>
      </c>
      <c r="BK264" s="216">
        <f>ROUND(I264*H264,2)</f>
        <v>0</v>
      </c>
      <c r="BL264" s="18" t="s">
        <v>238</v>
      </c>
      <c r="BM264" s="215" t="s">
        <v>385</v>
      </c>
    </row>
    <row r="265" spans="1:65" s="13" customFormat="1" x14ac:dyDescent="0.2">
      <c r="B265" s="217"/>
      <c r="C265" s="218"/>
      <c r="D265" s="219" t="s">
        <v>148</v>
      </c>
      <c r="E265" s="220" t="s">
        <v>1</v>
      </c>
      <c r="F265" s="221" t="s">
        <v>150</v>
      </c>
      <c r="G265" s="218"/>
      <c r="H265" s="220" t="s">
        <v>1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148</v>
      </c>
      <c r="AU265" s="227" t="s">
        <v>91</v>
      </c>
      <c r="AV265" s="13" t="s">
        <v>21</v>
      </c>
      <c r="AW265" s="13" t="s">
        <v>37</v>
      </c>
      <c r="AX265" s="13" t="s">
        <v>82</v>
      </c>
      <c r="AY265" s="227" t="s">
        <v>138</v>
      </c>
    </row>
    <row r="266" spans="1:65" s="14" customFormat="1" x14ac:dyDescent="0.2">
      <c r="B266" s="228"/>
      <c r="C266" s="229"/>
      <c r="D266" s="219" t="s">
        <v>148</v>
      </c>
      <c r="E266" s="230" t="s">
        <v>1</v>
      </c>
      <c r="F266" s="231" t="s">
        <v>386</v>
      </c>
      <c r="G266" s="229"/>
      <c r="H266" s="232">
        <v>55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148</v>
      </c>
      <c r="AU266" s="238" t="s">
        <v>91</v>
      </c>
      <c r="AV266" s="14" t="s">
        <v>91</v>
      </c>
      <c r="AW266" s="14" t="s">
        <v>37</v>
      </c>
      <c r="AX266" s="14" t="s">
        <v>82</v>
      </c>
      <c r="AY266" s="238" t="s">
        <v>138</v>
      </c>
    </row>
    <row r="267" spans="1:65" s="14" customFormat="1" x14ac:dyDescent="0.2">
      <c r="B267" s="228"/>
      <c r="C267" s="229"/>
      <c r="D267" s="219" t="s">
        <v>148</v>
      </c>
      <c r="E267" s="230" t="s">
        <v>1</v>
      </c>
      <c r="F267" s="231" t="s">
        <v>387</v>
      </c>
      <c r="G267" s="229"/>
      <c r="H267" s="232">
        <v>2.2000000000000002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148</v>
      </c>
      <c r="AU267" s="238" t="s">
        <v>91</v>
      </c>
      <c r="AV267" s="14" t="s">
        <v>91</v>
      </c>
      <c r="AW267" s="14" t="s">
        <v>37</v>
      </c>
      <c r="AX267" s="14" t="s">
        <v>82</v>
      </c>
      <c r="AY267" s="238" t="s">
        <v>138</v>
      </c>
    </row>
    <row r="268" spans="1:65" s="14" customFormat="1" x14ac:dyDescent="0.2">
      <c r="B268" s="228"/>
      <c r="C268" s="229"/>
      <c r="D268" s="219" t="s">
        <v>148</v>
      </c>
      <c r="E268" s="230" t="s">
        <v>1</v>
      </c>
      <c r="F268" s="231" t="s">
        <v>388</v>
      </c>
      <c r="G268" s="229"/>
      <c r="H268" s="232">
        <v>33.35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148</v>
      </c>
      <c r="AU268" s="238" t="s">
        <v>91</v>
      </c>
      <c r="AV268" s="14" t="s">
        <v>91</v>
      </c>
      <c r="AW268" s="14" t="s">
        <v>37</v>
      </c>
      <c r="AX268" s="14" t="s">
        <v>82</v>
      </c>
      <c r="AY268" s="238" t="s">
        <v>138</v>
      </c>
    </row>
    <row r="269" spans="1:65" s="14" customFormat="1" x14ac:dyDescent="0.2">
      <c r="B269" s="228"/>
      <c r="C269" s="229"/>
      <c r="D269" s="219" t="s">
        <v>148</v>
      </c>
      <c r="E269" s="230" t="s">
        <v>1</v>
      </c>
      <c r="F269" s="231" t="s">
        <v>389</v>
      </c>
      <c r="G269" s="229"/>
      <c r="H269" s="232">
        <v>2.8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148</v>
      </c>
      <c r="AU269" s="238" t="s">
        <v>91</v>
      </c>
      <c r="AV269" s="14" t="s">
        <v>91</v>
      </c>
      <c r="AW269" s="14" t="s">
        <v>37</v>
      </c>
      <c r="AX269" s="14" t="s">
        <v>82</v>
      </c>
      <c r="AY269" s="238" t="s">
        <v>138</v>
      </c>
    </row>
    <row r="270" spans="1:65" s="14" customFormat="1" x14ac:dyDescent="0.2">
      <c r="B270" s="228"/>
      <c r="C270" s="229"/>
      <c r="D270" s="219" t="s">
        <v>148</v>
      </c>
      <c r="E270" s="230" t="s">
        <v>1</v>
      </c>
      <c r="F270" s="231" t="s">
        <v>390</v>
      </c>
      <c r="G270" s="229"/>
      <c r="H270" s="232">
        <v>4.16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148</v>
      </c>
      <c r="AU270" s="238" t="s">
        <v>91</v>
      </c>
      <c r="AV270" s="14" t="s">
        <v>91</v>
      </c>
      <c r="AW270" s="14" t="s">
        <v>37</v>
      </c>
      <c r="AX270" s="14" t="s">
        <v>82</v>
      </c>
      <c r="AY270" s="238" t="s">
        <v>138</v>
      </c>
    </row>
    <row r="271" spans="1:65" s="14" customFormat="1" x14ac:dyDescent="0.2">
      <c r="B271" s="228"/>
      <c r="C271" s="229"/>
      <c r="D271" s="219" t="s">
        <v>148</v>
      </c>
      <c r="E271" s="230" t="s">
        <v>1</v>
      </c>
      <c r="F271" s="231" t="s">
        <v>391</v>
      </c>
      <c r="G271" s="229"/>
      <c r="H271" s="232">
        <v>5.6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148</v>
      </c>
      <c r="AU271" s="238" t="s">
        <v>91</v>
      </c>
      <c r="AV271" s="14" t="s">
        <v>91</v>
      </c>
      <c r="AW271" s="14" t="s">
        <v>37</v>
      </c>
      <c r="AX271" s="14" t="s">
        <v>82</v>
      </c>
      <c r="AY271" s="238" t="s">
        <v>138</v>
      </c>
    </row>
    <row r="272" spans="1:65" s="14" customFormat="1" x14ac:dyDescent="0.2">
      <c r="B272" s="228"/>
      <c r="C272" s="229"/>
      <c r="D272" s="219" t="s">
        <v>148</v>
      </c>
      <c r="E272" s="230" t="s">
        <v>1</v>
      </c>
      <c r="F272" s="231" t="s">
        <v>392</v>
      </c>
      <c r="G272" s="229"/>
      <c r="H272" s="232">
        <v>8.32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148</v>
      </c>
      <c r="AU272" s="238" t="s">
        <v>91</v>
      </c>
      <c r="AV272" s="14" t="s">
        <v>91</v>
      </c>
      <c r="AW272" s="14" t="s">
        <v>37</v>
      </c>
      <c r="AX272" s="14" t="s">
        <v>82</v>
      </c>
      <c r="AY272" s="238" t="s">
        <v>138</v>
      </c>
    </row>
    <row r="273" spans="1:65" s="14" customFormat="1" x14ac:dyDescent="0.2">
      <c r="B273" s="228"/>
      <c r="C273" s="229"/>
      <c r="D273" s="219" t="s">
        <v>148</v>
      </c>
      <c r="E273" s="230" t="s">
        <v>1</v>
      </c>
      <c r="F273" s="231" t="s">
        <v>389</v>
      </c>
      <c r="G273" s="229"/>
      <c r="H273" s="232">
        <v>2.8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148</v>
      </c>
      <c r="AU273" s="238" t="s">
        <v>91</v>
      </c>
      <c r="AV273" s="14" t="s">
        <v>91</v>
      </c>
      <c r="AW273" s="14" t="s">
        <v>37</v>
      </c>
      <c r="AX273" s="14" t="s">
        <v>82</v>
      </c>
      <c r="AY273" s="238" t="s">
        <v>138</v>
      </c>
    </row>
    <row r="274" spans="1:65" s="14" customFormat="1" x14ac:dyDescent="0.2">
      <c r="B274" s="228"/>
      <c r="C274" s="229"/>
      <c r="D274" s="219" t="s">
        <v>148</v>
      </c>
      <c r="E274" s="230" t="s">
        <v>1</v>
      </c>
      <c r="F274" s="231" t="s">
        <v>390</v>
      </c>
      <c r="G274" s="229"/>
      <c r="H274" s="232">
        <v>4.16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148</v>
      </c>
      <c r="AU274" s="238" t="s">
        <v>91</v>
      </c>
      <c r="AV274" s="14" t="s">
        <v>91</v>
      </c>
      <c r="AW274" s="14" t="s">
        <v>37</v>
      </c>
      <c r="AX274" s="14" t="s">
        <v>82</v>
      </c>
      <c r="AY274" s="238" t="s">
        <v>138</v>
      </c>
    </row>
    <row r="275" spans="1:65" s="14" customFormat="1" x14ac:dyDescent="0.2">
      <c r="B275" s="228"/>
      <c r="C275" s="229"/>
      <c r="D275" s="219" t="s">
        <v>148</v>
      </c>
      <c r="E275" s="230" t="s">
        <v>1</v>
      </c>
      <c r="F275" s="231" t="s">
        <v>393</v>
      </c>
      <c r="G275" s="229"/>
      <c r="H275" s="232">
        <v>1.42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148</v>
      </c>
      <c r="AU275" s="238" t="s">
        <v>91</v>
      </c>
      <c r="AV275" s="14" t="s">
        <v>91</v>
      </c>
      <c r="AW275" s="14" t="s">
        <v>37</v>
      </c>
      <c r="AX275" s="14" t="s">
        <v>82</v>
      </c>
      <c r="AY275" s="238" t="s">
        <v>138</v>
      </c>
    </row>
    <row r="276" spans="1:65" s="14" customFormat="1" x14ac:dyDescent="0.2">
      <c r="B276" s="228"/>
      <c r="C276" s="229"/>
      <c r="D276" s="219" t="s">
        <v>148</v>
      </c>
      <c r="E276" s="230" t="s">
        <v>1</v>
      </c>
      <c r="F276" s="231" t="s">
        <v>394</v>
      </c>
      <c r="G276" s="229"/>
      <c r="H276" s="232">
        <v>3.81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148</v>
      </c>
      <c r="AU276" s="238" t="s">
        <v>91</v>
      </c>
      <c r="AV276" s="14" t="s">
        <v>91</v>
      </c>
      <c r="AW276" s="14" t="s">
        <v>37</v>
      </c>
      <c r="AX276" s="14" t="s">
        <v>82</v>
      </c>
      <c r="AY276" s="238" t="s">
        <v>138</v>
      </c>
    </row>
    <row r="277" spans="1:65" s="14" customFormat="1" x14ac:dyDescent="0.2">
      <c r="B277" s="228"/>
      <c r="C277" s="229"/>
      <c r="D277" s="219" t="s">
        <v>148</v>
      </c>
      <c r="E277" s="230" t="s">
        <v>1</v>
      </c>
      <c r="F277" s="231" t="s">
        <v>395</v>
      </c>
      <c r="G277" s="229"/>
      <c r="H277" s="232">
        <v>1.94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148</v>
      </c>
      <c r="AU277" s="238" t="s">
        <v>91</v>
      </c>
      <c r="AV277" s="14" t="s">
        <v>91</v>
      </c>
      <c r="AW277" s="14" t="s">
        <v>37</v>
      </c>
      <c r="AX277" s="14" t="s">
        <v>82</v>
      </c>
      <c r="AY277" s="238" t="s">
        <v>138</v>
      </c>
    </row>
    <row r="278" spans="1:65" s="14" customFormat="1" x14ac:dyDescent="0.2">
      <c r="B278" s="228"/>
      <c r="C278" s="229"/>
      <c r="D278" s="219" t="s">
        <v>148</v>
      </c>
      <c r="E278" s="230" t="s">
        <v>1</v>
      </c>
      <c r="F278" s="231" t="s">
        <v>396</v>
      </c>
      <c r="G278" s="229"/>
      <c r="H278" s="232">
        <v>0.8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148</v>
      </c>
      <c r="AU278" s="238" t="s">
        <v>91</v>
      </c>
      <c r="AV278" s="14" t="s">
        <v>91</v>
      </c>
      <c r="AW278" s="14" t="s">
        <v>37</v>
      </c>
      <c r="AX278" s="14" t="s">
        <v>82</v>
      </c>
      <c r="AY278" s="238" t="s">
        <v>138</v>
      </c>
    </row>
    <row r="279" spans="1:65" s="14" customFormat="1" x14ac:dyDescent="0.2">
      <c r="B279" s="228"/>
      <c r="C279" s="229"/>
      <c r="D279" s="219" t="s">
        <v>148</v>
      </c>
      <c r="E279" s="230" t="s">
        <v>1</v>
      </c>
      <c r="F279" s="231" t="s">
        <v>397</v>
      </c>
      <c r="G279" s="229"/>
      <c r="H279" s="232">
        <v>2.04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148</v>
      </c>
      <c r="AU279" s="238" t="s">
        <v>91</v>
      </c>
      <c r="AV279" s="14" t="s">
        <v>91</v>
      </c>
      <c r="AW279" s="14" t="s">
        <v>37</v>
      </c>
      <c r="AX279" s="14" t="s">
        <v>82</v>
      </c>
      <c r="AY279" s="238" t="s">
        <v>138</v>
      </c>
    </row>
    <row r="280" spans="1:65" s="16" customFormat="1" x14ac:dyDescent="0.2">
      <c r="B280" s="250"/>
      <c r="C280" s="251"/>
      <c r="D280" s="219" t="s">
        <v>148</v>
      </c>
      <c r="E280" s="252" t="s">
        <v>1</v>
      </c>
      <c r="F280" s="253" t="s">
        <v>178</v>
      </c>
      <c r="G280" s="251"/>
      <c r="H280" s="254">
        <v>128.4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AT280" s="260" t="s">
        <v>148</v>
      </c>
      <c r="AU280" s="260" t="s">
        <v>91</v>
      </c>
      <c r="AV280" s="16" t="s">
        <v>146</v>
      </c>
      <c r="AW280" s="16" t="s">
        <v>37</v>
      </c>
      <c r="AX280" s="16" t="s">
        <v>21</v>
      </c>
      <c r="AY280" s="260" t="s">
        <v>138</v>
      </c>
    </row>
    <row r="281" spans="1:65" s="14" customFormat="1" x14ac:dyDescent="0.2">
      <c r="B281" s="228"/>
      <c r="C281" s="229"/>
      <c r="D281" s="219" t="s">
        <v>148</v>
      </c>
      <c r="E281" s="229"/>
      <c r="F281" s="231" t="s">
        <v>398</v>
      </c>
      <c r="G281" s="229"/>
      <c r="H281" s="232">
        <v>134.82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148</v>
      </c>
      <c r="AU281" s="238" t="s">
        <v>91</v>
      </c>
      <c r="AV281" s="14" t="s">
        <v>91</v>
      </c>
      <c r="AW281" s="14" t="s">
        <v>4</v>
      </c>
      <c r="AX281" s="14" t="s">
        <v>21</v>
      </c>
      <c r="AY281" s="238" t="s">
        <v>138</v>
      </c>
    </row>
    <row r="282" spans="1:65" s="2" customFormat="1" ht="16.5" customHeight="1" x14ac:dyDescent="0.2">
      <c r="A282" s="35"/>
      <c r="B282" s="36"/>
      <c r="C282" s="204" t="s">
        <v>399</v>
      </c>
      <c r="D282" s="204" t="s">
        <v>141</v>
      </c>
      <c r="E282" s="205" t="s">
        <v>400</v>
      </c>
      <c r="F282" s="206" t="s">
        <v>401</v>
      </c>
      <c r="G282" s="207" t="s">
        <v>144</v>
      </c>
      <c r="H282" s="208">
        <v>50</v>
      </c>
      <c r="I282" s="209"/>
      <c r="J282" s="210">
        <f>ROUND(I282*H282,2)</f>
        <v>0</v>
      </c>
      <c r="K282" s="206" t="s">
        <v>145</v>
      </c>
      <c r="L282" s="40"/>
      <c r="M282" s="211" t="s">
        <v>1</v>
      </c>
      <c r="N282" s="212" t="s">
        <v>47</v>
      </c>
      <c r="O282" s="72"/>
      <c r="P282" s="213">
        <f>O282*H282</f>
        <v>0</v>
      </c>
      <c r="Q282" s="213">
        <v>0</v>
      </c>
      <c r="R282" s="213">
        <f>Q282*H282</f>
        <v>0</v>
      </c>
      <c r="S282" s="213">
        <v>3.9399999999999999E-3</v>
      </c>
      <c r="T282" s="214">
        <f>S282*H282</f>
        <v>0.19700000000000001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5" t="s">
        <v>238</v>
      </c>
      <c r="AT282" s="215" t="s">
        <v>141</v>
      </c>
      <c r="AU282" s="215" t="s">
        <v>91</v>
      </c>
      <c r="AY282" s="18" t="s">
        <v>138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8" t="s">
        <v>21</v>
      </c>
      <c r="BK282" s="216">
        <f>ROUND(I282*H282,2)</f>
        <v>0</v>
      </c>
      <c r="BL282" s="18" t="s">
        <v>238</v>
      </c>
      <c r="BM282" s="215" t="s">
        <v>402</v>
      </c>
    </row>
    <row r="283" spans="1:65" s="14" customFormat="1" x14ac:dyDescent="0.2">
      <c r="B283" s="228"/>
      <c r="C283" s="229"/>
      <c r="D283" s="219" t="s">
        <v>148</v>
      </c>
      <c r="E283" s="230" t="s">
        <v>1</v>
      </c>
      <c r="F283" s="231" t="s">
        <v>403</v>
      </c>
      <c r="G283" s="229"/>
      <c r="H283" s="232">
        <v>50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148</v>
      </c>
      <c r="AU283" s="238" t="s">
        <v>91</v>
      </c>
      <c r="AV283" s="14" t="s">
        <v>91</v>
      </c>
      <c r="AW283" s="14" t="s">
        <v>37</v>
      </c>
      <c r="AX283" s="14" t="s">
        <v>21</v>
      </c>
      <c r="AY283" s="238" t="s">
        <v>138</v>
      </c>
    </row>
    <row r="284" spans="1:65" s="2" customFormat="1" ht="24" customHeight="1" x14ac:dyDescent="0.2">
      <c r="A284" s="35"/>
      <c r="B284" s="36"/>
      <c r="C284" s="204" t="s">
        <v>404</v>
      </c>
      <c r="D284" s="204" t="s">
        <v>141</v>
      </c>
      <c r="E284" s="205" t="s">
        <v>405</v>
      </c>
      <c r="F284" s="206" t="s">
        <v>406</v>
      </c>
      <c r="G284" s="207" t="s">
        <v>144</v>
      </c>
      <c r="H284" s="208">
        <v>134.82</v>
      </c>
      <c r="I284" s="209"/>
      <c r="J284" s="210">
        <f>ROUND(I284*H284,2)</f>
        <v>0</v>
      </c>
      <c r="K284" s="206" t="s">
        <v>145</v>
      </c>
      <c r="L284" s="40"/>
      <c r="M284" s="211" t="s">
        <v>1</v>
      </c>
      <c r="N284" s="212" t="s">
        <v>47</v>
      </c>
      <c r="O284" s="72"/>
      <c r="P284" s="213">
        <f>O284*H284</f>
        <v>0</v>
      </c>
      <c r="Q284" s="213">
        <v>2.5899999999999999E-3</v>
      </c>
      <c r="R284" s="213">
        <f>Q284*H284</f>
        <v>0.34918379999999999</v>
      </c>
      <c r="S284" s="213">
        <v>0</v>
      </c>
      <c r="T284" s="21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5" t="s">
        <v>238</v>
      </c>
      <c r="AT284" s="215" t="s">
        <v>141</v>
      </c>
      <c r="AU284" s="215" t="s">
        <v>91</v>
      </c>
      <c r="AY284" s="18" t="s">
        <v>138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8" t="s">
        <v>21</v>
      </c>
      <c r="BK284" s="216">
        <f>ROUND(I284*H284,2)</f>
        <v>0</v>
      </c>
      <c r="BL284" s="18" t="s">
        <v>238</v>
      </c>
      <c r="BM284" s="215" t="s">
        <v>407</v>
      </c>
    </row>
    <row r="285" spans="1:65" s="2" customFormat="1" ht="24" customHeight="1" x14ac:dyDescent="0.2">
      <c r="A285" s="35"/>
      <c r="B285" s="36"/>
      <c r="C285" s="204" t="s">
        <v>408</v>
      </c>
      <c r="D285" s="204" t="s">
        <v>141</v>
      </c>
      <c r="E285" s="205" t="s">
        <v>409</v>
      </c>
      <c r="F285" s="206" t="s">
        <v>410</v>
      </c>
      <c r="G285" s="207" t="s">
        <v>181</v>
      </c>
      <c r="H285" s="208">
        <v>206</v>
      </c>
      <c r="I285" s="209"/>
      <c r="J285" s="210">
        <f>ROUND(I285*H285,2)</f>
        <v>0</v>
      </c>
      <c r="K285" s="206" t="s">
        <v>145</v>
      </c>
      <c r="L285" s="40"/>
      <c r="M285" s="211" t="s">
        <v>1</v>
      </c>
      <c r="N285" s="212" t="s">
        <v>47</v>
      </c>
      <c r="O285" s="72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5" t="s">
        <v>238</v>
      </c>
      <c r="AT285" s="215" t="s">
        <v>141</v>
      </c>
      <c r="AU285" s="215" t="s">
        <v>91</v>
      </c>
      <c r="AY285" s="18" t="s">
        <v>138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8" t="s">
        <v>21</v>
      </c>
      <c r="BK285" s="216">
        <f>ROUND(I285*H285,2)</f>
        <v>0</v>
      </c>
      <c r="BL285" s="18" t="s">
        <v>238</v>
      </c>
      <c r="BM285" s="215" t="s">
        <v>411</v>
      </c>
    </row>
    <row r="286" spans="1:65" s="14" customFormat="1" x14ac:dyDescent="0.2">
      <c r="B286" s="228"/>
      <c r="C286" s="229"/>
      <c r="D286" s="219" t="s">
        <v>148</v>
      </c>
      <c r="E286" s="230" t="s">
        <v>1</v>
      </c>
      <c r="F286" s="231" t="s">
        <v>412</v>
      </c>
      <c r="G286" s="229"/>
      <c r="H286" s="232">
        <v>206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148</v>
      </c>
      <c r="AU286" s="238" t="s">
        <v>91</v>
      </c>
      <c r="AV286" s="14" t="s">
        <v>91</v>
      </c>
      <c r="AW286" s="14" t="s">
        <v>37</v>
      </c>
      <c r="AX286" s="14" t="s">
        <v>21</v>
      </c>
      <c r="AY286" s="238" t="s">
        <v>138</v>
      </c>
    </row>
    <row r="287" spans="1:65" s="2" customFormat="1" ht="24" customHeight="1" x14ac:dyDescent="0.2">
      <c r="A287" s="35"/>
      <c r="B287" s="36"/>
      <c r="C287" s="204" t="s">
        <v>413</v>
      </c>
      <c r="D287" s="204" t="s">
        <v>141</v>
      </c>
      <c r="E287" s="205" t="s">
        <v>414</v>
      </c>
      <c r="F287" s="206" t="s">
        <v>415</v>
      </c>
      <c r="G287" s="207" t="s">
        <v>144</v>
      </c>
      <c r="H287" s="208">
        <v>58.8</v>
      </c>
      <c r="I287" s="209"/>
      <c r="J287" s="210">
        <f>ROUND(I287*H287,2)</f>
        <v>0</v>
      </c>
      <c r="K287" s="206" t="s">
        <v>145</v>
      </c>
      <c r="L287" s="40"/>
      <c r="M287" s="211" t="s">
        <v>1</v>
      </c>
      <c r="N287" s="212" t="s">
        <v>47</v>
      </c>
      <c r="O287" s="72"/>
      <c r="P287" s="213">
        <f>O287*H287</f>
        <v>0</v>
      </c>
      <c r="Q287" s="213">
        <v>1.9499999999999999E-3</v>
      </c>
      <c r="R287" s="213">
        <f>Q287*H287</f>
        <v>0.11465999999999998</v>
      </c>
      <c r="S287" s="213">
        <v>0</v>
      </c>
      <c r="T287" s="21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5" t="s">
        <v>238</v>
      </c>
      <c r="AT287" s="215" t="s">
        <v>141</v>
      </c>
      <c r="AU287" s="215" t="s">
        <v>91</v>
      </c>
      <c r="AY287" s="18" t="s">
        <v>138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21</v>
      </c>
      <c r="BK287" s="216">
        <f>ROUND(I287*H287,2)</f>
        <v>0</v>
      </c>
      <c r="BL287" s="18" t="s">
        <v>238</v>
      </c>
      <c r="BM287" s="215" t="s">
        <v>416</v>
      </c>
    </row>
    <row r="288" spans="1:65" s="14" customFormat="1" x14ac:dyDescent="0.2">
      <c r="B288" s="228"/>
      <c r="C288" s="229"/>
      <c r="D288" s="219" t="s">
        <v>148</v>
      </c>
      <c r="E288" s="230" t="s">
        <v>1</v>
      </c>
      <c r="F288" s="231" t="s">
        <v>417</v>
      </c>
      <c r="G288" s="229"/>
      <c r="H288" s="232">
        <v>58.8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148</v>
      </c>
      <c r="AU288" s="238" t="s">
        <v>91</v>
      </c>
      <c r="AV288" s="14" t="s">
        <v>91</v>
      </c>
      <c r="AW288" s="14" t="s">
        <v>37</v>
      </c>
      <c r="AX288" s="14" t="s">
        <v>21</v>
      </c>
      <c r="AY288" s="238" t="s">
        <v>138</v>
      </c>
    </row>
    <row r="289" spans="1:65" s="2" customFormat="1" ht="16.5" customHeight="1" x14ac:dyDescent="0.2">
      <c r="A289" s="35"/>
      <c r="B289" s="36"/>
      <c r="C289" s="204" t="s">
        <v>418</v>
      </c>
      <c r="D289" s="204" t="s">
        <v>141</v>
      </c>
      <c r="E289" s="205" t="s">
        <v>419</v>
      </c>
      <c r="F289" s="206" t="s">
        <v>420</v>
      </c>
      <c r="G289" s="207" t="s">
        <v>144</v>
      </c>
      <c r="H289" s="208">
        <v>50</v>
      </c>
      <c r="I289" s="209"/>
      <c r="J289" s="210">
        <f>ROUND(I289*H289,2)</f>
        <v>0</v>
      </c>
      <c r="K289" s="206" t="s">
        <v>145</v>
      </c>
      <c r="L289" s="40"/>
      <c r="M289" s="211" t="s">
        <v>1</v>
      </c>
      <c r="N289" s="212" t="s">
        <v>47</v>
      </c>
      <c r="O289" s="72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5" t="s">
        <v>238</v>
      </c>
      <c r="AT289" s="215" t="s">
        <v>141</v>
      </c>
      <c r="AU289" s="215" t="s">
        <v>91</v>
      </c>
      <c r="AY289" s="18" t="s">
        <v>138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8" t="s">
        <v>21</v>
      </c>
      <c r="BK289" s="216">
        <f>ROUND(I289*H289,2)</f>
        <v>0</v>
      </c>
      <c r="BL289" s="18" t="s">
        <v>238</v>
      </c>
      <c r="BM289" s="215" t="s">
        <v>421</v>
      </c>
    </row>
    <row r="290" spans="1:65" s="2" customFormat="1" ht="24" customHeight="1" x14ac:dyDescent="0.2">
      <c r="A290" s="35"/>
      <c r="B290" s="36"/>
      <c r="C290" s="204" t="s">
        <v>422</v>
      </c>
      <c r="D290" s="204" t="s">
        <v>141</v>
      </c>
      <c r="E290" s="205" t="s">
        <v>423</v>
      </c>
      <c r="F290" s="206" t="s">
        <v>424</v>
      </c>
      <c r="G290" s="207" t="s">
        <v>315</v>
      </c>
      <c r="H290" s="208">
        <v>0.46400000000000002</v>
      </c>
      <c r="I290" s="209"/>
      <c r="J290" s="210">
        <f>ROUND(I290*H290,2)</f>
        <v>0</v>
      </c>
      <c r="K290" s="206" t="s">
        <v>145</v>
      </c>
      <c r="L290" s="40"/>
      <c r="M290" s="211" t="s">
        <v>1</v>
      </c>
      <c r="N290" s="212" t="s">
        <v>47</v>
      </c>
      <c r="O290" s="72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5" t="s">
        <v>238</v>
      </c>
      <c r="AT290" s="215" t="s">
        <v>141</v>
      </c>
      <c r="AU290" s="215" t="s">
        <v>91</v>
      </c>
      <c r="AY290" s="18" t="s">
        <v>138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8" t="s">
        <v>21</v>
      </c>
      <c r="BK290" s="216">
        <f>ROUND(I290*H290,2)</f>
        <v>0</v>
      </c>
      <c r="BL290" s="18" t="s">
        <v>238</v>
      </c>
      <c r="BM290" s="215" t="s">
        <v>425</v>
      </c>
    </row>
    <row r="291" spans="1:65" s="12" customFormat="1" ht="22.9" customHeight="1" x14ac:dyDescent="0.2">
      <c r="B291" s="188"/>
      <c r="C291" s="189"/>
      <c r="D291" s="190" t="s">
        <v>81</v>
      </c>
      <c r="E291" s="202" t="s">
        <v>426</v>
      </c>
      <c r="F291" s="202" t="s">
        <v>427</v>
      </c>
      <c r="G291" s="189"/>
      <c r="H291" s="189"/>
      <c r="I291" s="192"/>
      <c r="J291" s="203">
        <f>BK291</f>
        <v>0</v>
      </c>
      <c r="K291" s="189"/>
      <c r="L291" s="194"/>
      <c r="M291" s="195"/>
      <c r="N291" s="196"/>
      <c r="O291" s="196"/>
      <c r="P291" s="197">
        <f>SUM(P292:P315)</f>
        <v>0</v>
      </c>
      <c r="Q291" s="196"/>
      <c r="R291" s="197">
        <f>SUM(R292:R315)</f>
        <v>7.0117000000000003</v>
      </c>
      <c r="S291" s="196"/>
      <c r="T291" s="198">
        <f>SUM(T292:T315)</f>
        <v>0.70400000000000007</v>
      </c>
      <c r="AR291" s="199" t="s">
        <v>91</v>
      </c>
      <c r="AT291" s="200" t="s">
        <v>81</v>
      </c>
      <c r="AU291" s="200" t="s">
        <v>21</v>
      </c>
      <c r="AY291" s="199" t="s">
        <v>138</v>
      </c>
      <c r="BK291" s="201">
        <f>SUM(BK292:BK315)</f>
        <v>0</v>
      </c>
    </row>
    <row r="292" spans="1:65" s="2" customFormat="1" ht="16.5" customHeight="1" x14ac:dyDescent="0.2">
      <c r="A292" s="35"/>
      <c r="B292" s="36"/>
      <c r="C292" s="204" t="s">
        <v>428</v>
      </c>
      <c r="D292" s="204" t="s">
        <v>141</v>
      </c>
      <c r="E292" s="205" t="s">
        <v>429</v>
      </c>
      <c r="F292" s="206" t="s">
        <v>430</v>
      </c>
      <c r="G292" s="207" t="s">
        <v>188</v>
      </c>
      <c r="H292" s="208">
        <v>240.452</v>
      </c>
      <c r="I292" s="209"/>
      <c r="J292" s="210">
        <f>ROUND(I292*H292,2)</f>
        <v>0</v>
      </c>
      <c r="K292" s="206" t="s">
        <v>1</v>
      </c>
      <c r="L292" s="40"/>
      <c r="M292" s="211" t="s">
        <v>1</v>
      </c>
      <c r="N292" s="212" t="s">
        <v>47</v>
      </c>
      <c r="O292" s="72"/>
      <c r="P292" s="213">
        <f>O292*H292</f>
        <v>0</v>
      </c>
      <c r="Q292" s="213">
        <v>2.5000000000000001E-2</v>
      </c>
      <c r="R292" s="213">
        <f>Q292*H292</f>
        <v>6.0113000000000003</v>
      </c>
      <c r="S292" s="213">
        <v>0</v>
      </c>
      <c r="T292" s="21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5" t="s">
        <v>238</v>
      </c>
      <c r="AT292" s="215" t="s">
        <v>141</v>
      </c>
      <c r="AU292" s="215" t="s">
        <v>91</v>
      </c>
      <c r="AY292" s="18" t="s">
        <v>138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8" t="s">
        <v>21</v>
      </c>
      <c r="BK292" s="216">
        <f>ROUND(I292*H292,2)</f>
        <v>0</v>
      </c>
      <c r="BL292" s="18" t="s">
        <v>238</v>
      </c>
      <c r="BM292" s="215" t="s">
        <v>431</v>
      </c>
    </row>
    <row r="293" spans="1:65" s="2" customFormat="1" ht="24" customHeight="1" x14ac:dyDescent="0.2">
      <c r="A293" s="35"/>
      <c r="B293" s="36"/>
      <c r="C293" s="204" t="s">
        <v>432</v>
      </c>
      <c r="D293" s="204" t="s">
        <v>141</v>
      </c>
      <c r="E293" s="205" t="s">
        <v>433</v>
      </c>
      <c r="F293" s="206" t="s">
        <v>434</v>
      </c>
      <c r="G293" s="207" t="s">
        <v>188</v>
      </c>
      <c r="H293" s="208">
        <v>25.01</v>
      </c>
      <c r="I293" s="209"/>
      <c r="J293" s="210">
        <f>ROUND(I293*H293,2)</f>
        <v>0</v>
      </c>
      <c r="K293" s="206" t="s">
        <v>1</v>
      </c>
      <c r="L293" s="40"/>
      <c r="M293" s="211" t="s">
        <v>1</v>
      </c>
      <c r="N293" s="212" t="s">
        <v>47</v>
      </c>
      <c r="O293" s="72"/>
      <c r="P293" s="213">
        <f>O293*H293</f>
        <v>0</v>
      </c>
      <c r="Q293" s="213">
        <v>0.04</v>
      </c>
      <c r="R293" s="213">
        <f>Q293*H293</f>
        <v>1.0004000000000002</v>
      </c>
      <c r="S293" s="213">
        <v>0</v>
      </c>
      <c r="T293" s="21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5" t="s">
        <v>238</v>
      </c>
      <c r="AT293" s="215" t="s">
        <v>141</v>
      </c>
      <c r="AU293" s="215" t="s">
        <v>91</v>
      </c>
      <c r="AY293" s="18" t="s">
        <v>138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8" t="s">
        <v>21</v>
      </c>
      <c r="BK293" s="216">
        <f>ROUND(I293*H293,2)</f>
        <v>0</v>
      </c>
      <c r="BL293" s="18" t="s">
        <v>238</v>
      </c>
      <c r="BM293" s="215" t="s">
        <v>435</v>
      </c>
    </row>
    <row r="294" spans="1:65" s="2" customFormat="1" ht="24" customHeight="1" x14ac:dyDescent="0.2">
      <c r="A294" s="35"/>
      <c r="B294" s="36"/>
      <c r="C294" s="204" t="s">
        <v>436</v>
      </c>
      <c r="D294" s="204" t="s">
        <v>141</v>
      </c>
      <c r="E294" s="205" t="s">
        <v>437</v>
      </c>
      <c r="F294" s="206" t="s">
        <v>438</v>
      </c>
      <c r="G294" s="207" t="s">
        <v>181</v>
      </c>
      <c r="H294" s="208">
        <v>5</v>
      </c>
      <c r="I294" s="209"/>
      <c r="J294" s="210">
        <f>ROUND(I294*H294,2)</f>
        <v>0</v>
      </c>
      <c r="K294" s="206" t="s">
        <v>145</v>
      </c>
      <c r="L294" s="40"/>
      <c r="M294" s="211" t="s">
        <v>1</v>
      </c>
      <c r="N294" s="212" t="s">
        <v>47</v>
      </c>
      <c r="O294" s="72"/>
      <c r="P294" s="213">
        <f>O294*H294</f>
        <v>0</v>
      </c>
      <c r="Q294" s="213">
        <v>0</v>
      </c>
      <c r="R294" s="213">
        <f>Q294*H294</f>
        <v>0</v>
      </c>
      <c r="S294" s="213">
        <v>4.0000000000000001E-3</v>
      </c>
      <c r="T294" s="214">
        <f>S294*H294</f>
        <v>0.02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5" t="s">
        <v>238</v>
      </c>
      <c r="AT294" s="215" t="s">
        <v>141</v>
      </c>
      <c r="AU294" s="215" t="s">
        <v>91</v>
      </c>
      <c r="AY294" s="18" t="s">
        <v>138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8" t="s">
        <v>21</v>
      </c>
      <c r="BK294" s="216">
        <f>ROUND(I294*H294,2)</f>
        <v>0</v>
      </c>
      <c r="BL294" s="18" t="s">
        <v>238</v>
      </c>
      <c r="BM294" s="215" t="s">
        <v>439</v>
      </c>
    </row>
    <row r="295" spans="1:65" s="14" customFormat="1" x14ac:dyDescent="0.2">
      <c r="B295" s="228"/>
      <c r="C295" s="229"/>
      <c r="D295" s="219" t="s">
        <v>148</v>
      </c>
      <c r="E295" s="230" t="s">
        <v>1</v>
      </c>
      <c r="F295" s="231" t="s">
        <v>146</v>
      </c>
      <c r="G295" s="229"/>
      <c r="H295" s="232">
        <v>4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148</v>
      </c>
      <c r="AU295" s="238" t="s">
        <v>91</v>
      </c>
      <c r="AV295" s="14" t="s">
        <v>91</v>
      </c>
      <c r="AW295" s="14" t="s">
        <v>37</v>
      </c>
      <c r="AX295" s="14" t="s">
        <v>82</v>
      </c>
      <c r="AY295" s="238" t="s">
        <v>138</v>
      </c>
    </row>
    <row r="296" spans="1:65" s="14" customFormat="1" x14ac:dyDescent="0.2">
      <c r="B296" s="228"/>
      <c r="C296" s="229"/>
      <c r="D296" s="219" t="s">
        <v>148</v>
      </c>
      <c r="E296" s="230" t="s">
        <v>1</v>
      </c>
      <c r="F296" s="231" t="s">
        <v>21</v>
      </c>
      <c r="G296" s="229"/>
      <c r="H296" s="232">
        <v>1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148</v>
      </c>
      <c r="AU296" s="238" t="s">
        <v>91</v>
      </c>
      <c r="AV296" s="14" t="s">
        <v>91</v>
      </c>
      <c r="AW296" s="14" t="s">
        <v>37</v>
      </c>
      <c r="AX296" s="14" t="s">
        <v>82</v>
      </c>
      <c r="AY296" s="238" t="s">
        <v>138</v>
      </c>
    </row>
    <row r="297" spans="1:65" s="16" customFormat="1" x14ac:dyDescent="0.2">
      <c r="B297" s="250"/>
      <c r="C297" s="251"/>
      <c r="D297" s="219" t="s">
        <v>148</v>
      </c>
      <c r="E297" s="252" t="s">
        <v>1</v>
      </c>
      <c r="F297" s="253" t="s">
        <v>178</v>
      </c>
      <c r="G297" s="251"/>
      <c r="H297" s="254">
        <v>5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AT297" s="260" t="s">
        <v>148</v>
      </c>
      <c r="AU297" s="260" t="s">
        <v>91</v>
      </c>
      <c r="AV297" s="16" t="s">
        <v>146</v>
      </c>
      <c r="AW297" s="16" t="s">
        <v>37</v>
      </c>
      <c r="AX297" s="16" t="s">
        <v>21</v>
      </c>
      <c r="AY297" s="260" t="s">
        <v>138</v>
      </c>
    </row>
    <row r="298" spans="1:65" s="2" customFormat="1" ht="24" customHeight="1" x14ac:dyDescent="0.2">
      <c r="A298" s="35"/>
      <c r="B298" s="36"/>
      <c r="C298" s="204" t="s">
        <v>440</v>
      </c>
      <c r="D298" s="204" t="s">
        <v>141</v>
      </c>
      <c r="E298" s="205" t="s">
        <v>441</v>
      </c>
      <c r="F298" s="206" t="s">
        <v>442</v>
      </c>
      <c r="G298" s="207" t="s">
        <v>181</v>
      </c>
      <c r="H298" s="208">
        <v>114</v>
      </c>
      <c r="I298" s="209"/>
      <c r="J298" s="210">
        <f>ROUND(I298*H298,2)</f>
        <v>0</v>
      </c>
      <c r="K298" s="206" t="s">
        <v>145</v>
      </c>
      <c r="L298" s="40"/>
      <c r="M298" s="211" t="s">
        <v>1</v>
      </c>
      <c r="N298" s="212" t="s">
        <v>47</v>
      </c>
      <c r="O298" s="72"/>
      <c r="P298" s="213">
        <f>O298*H298</f>
        <v>0</v>
      </c>
      <c r="Q298" s="213">
        <v>0</v>
      </c>
      <c r="R298" s="213">
        <f>Q298*H298</f>
        <v>0</v>
      </c>
      <c r="S298" s="213">
        <v>6.0000000000000001E-3</v>
      </c>
      <c r="T298" s="214">
        <f>S298*H298</f>
        <v>0.68400000000000005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5" t="s">
        <v>238</v>
      </c>
      <c r="AT298" s="215" t="s">
        <v>141</v>
      </c>
      <c r="AU298" s="215" t="s">
        <v>91</v>
      </c>
      <c r="AY298" s="18" t="s">
        <v>138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8" t="s">
        <v>21</v>
      </c>
      <c r="BK298" s="216">
        <f>ROUND(I298*H298,2)</f>
        <v>0</v>
      </c>
      <c r="BL298" s="18" t="s">
        <v>238</v>
      </c>
      <c r="BM298" s="215" t="s">
        <v>443</v>
      </c>
    </row>
    <row r="299" spans="1:65" s="14" customFormat="1" x14ac:dyDescent="0.2">
      <c r="B299" s="228"/>
      <c r="C299" s="229"/>
      <c r="D299" s="219" t="s">
        <v>148</v>
      </c>
      <c r="E299" s="230" t="s">
        <v>1</v>
      </c>
      <c r="F299" s="231" t="s">
        <v>444</v>
      </c>
      <c r="G299" s="229"/>
      <c r="H299" s="232">
        <v>114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148</v>
      </c>
      <c r="AU299" s="238" t="s">
        <v>91</v>
      </c>
      <c r="AV299" s="14" t="s">
        <v>91</v>
      </c>
      <c r="AW299" s="14" t="s">
        <v>37</v>
      </c>
      <c r="AX299" s="14" t="s">
        <v>21</v>
      </c>
      <c r="AY299" s="238" t="s">
        <v>138</v>
      </c>
    </row>
    <row r="300" spans="1:65" s="2" customFormat="1" ht="24" customHeight="1" x14ac:dyDescent="0.2">
      <c r="A300" s="35"/>
      <c r="B300" s="36"/>
      <c r="C300" s="204" t="s">
        <v>445</v>
      </c>
      <c r="D300" s="204" t="s">
        <v>141</v>
      </c>
      <c r="E300" s="205" t="s">
        <v>446</v>
      </c>
      <c r="F300" s="206" t="s">
        <v>447</v>
      </c>
      <c r="G300" s="207" t="s">
        <v>181</v>
      </c>
      <c r="H300" s="208">
        <v>5</v>
      </c>
      <c r="I300" s="209"/>
      <c r="J300" s="210">
        <f>ROUND(I300*H300,2)</f>
        <v>0</v>
      </c>
      <c r="K300" s="206" t="s">
        <v>145</v>
      </c>
      <c r="L300" s="40"/>
      <c r="M300" s="211" t="s">
        <v>1</v>
      </c>
      <c r="N300" s="212" t="s">
        <v>47</v>
      </c>
      <c r="O300" s="72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5" t="s">
        <v>238</v>
      </c>
      <c r="AT300" s="215" t="s">
        <v>141</v>
      </c>
      <c r="AU300" s="215" t="s">
        <v>91</v>
      </c>
      <c r="AY300" s="18" t="s">
        <v>138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8" t="s">
        <v>21</v>
      </c>
      <c r="BK300" s="216">
        <f>ROUND(I300*H300,2)</f>
        <v>0</v>
      </c>
      <c r="BL300" s="18" t="s">
        <v>238</v>
      </c>
      <c r="BM300" s="215" t="s">
        <v>448</v>
      </c>
    </row>
    <row r="301" spans="1:65" s="14" customFormat="1" x14ac:dyDescent="0.2">
      <c r="B301" s="228"/>
      <c r="C301" s="229"/>
      <c r="D301" s="219" t="s">
        <v>148</v>
      </c>
      <c r="E301" s="230" t="s">
        <v>1</v>
      </c>
      <c r="F301" s="231" t="s">
        <v>449</v>
      </c>
      <c r="G301" s="229"/>
      <c r="H301" s="232">
        <v>5</v>
      </c>
      <c r="I301" s="233"/>
      <c r="J301" s="229"/>
      <c r="K301" s="229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148</v>
      </c>
      <c r="AU301" s="238" t="s">
        <v>91</v>
      </c>
      <c r="AV301" s="14" t="s">
        <v>91</v>
      </c>
      <c r="AW301" s="14" t="s">
        <v>37</v>
      </c>
      <c r="AX301" s="14" t="s">
        <v>21</v>
      </c>
      <c r="AY301" s="238" t="s">
        <v>138</v>
      </c>
    </row>
    <row r="302" spans="1:65" s="2" customFormat="1" ht="24" customHeight="1" x14ac:dyDescent="0.2">
      <c r="A302" s="35"/>
      <c r="B302" s="36"/>
      <c r="C302" s="204" t="s">
        <v>450</v>
      </c>
      <c r="D302" s="204" t="s">
        <v>141</v>
      </c>
      <c r="E302" s="205" t="s">
        <v>451</v>
      </c>
      <c r="F302" s="206" t="s">
        <v>452</v>
      </c>
      <c r="G302" s="207" t="s">
        <v>181</v>
      </c>
      <c r="H302" s="208">
        <v>87</v>
      </c>
      <c r="I302" s="209"/>
      <c r="J302" s="210">
        <f>ROUND(I302*H302,2)</f>
        <v>0</v>
      </c>
      <c r="K302" s="206" t="s">
        <v>145</v>
      </c>
      <c r="L302" s="40"/>
      <c r="M302" s="211" t="s">
        <v>1</v>
      </c>
      <c r="N302" s="212" t="s">
        <v>47</v>
      </c>
      <c r="O302" s="72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5" t="s">
        <v>238</v>
      </c>
      <c r="AT302" s="215" t="s">
        <v>141</v>
      </c>
      <c r="AU302" s="215" t="s">
        <v>91</v>
      </c>
      <c r="AY302" s="18" t="s">
        <v>138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8" t="s">
        <v>21</v>
      </c>
      <c r="BK302" s="216">
        <f>ROUND(I302*H302,2)</f>
        <v>0</v>
      </c>
      <c r="BL302" s="18" t="s">
        <v>238</v>
      </c>
      <c r="BM302" s="215" t="s">
        <v>453</v>
      </c>
    </row>
    <row r="303" spans="1:65" s="14" customFormat="1" x14ac:dyDescent="0.2">
      <c r="B303" s="228"/>
      <c r="C303" s="229"/>
      <c r="D303" s="219" t="s">
        <v>148</v>
      </c>
      <c r="E303" s="230" t="s">
        <v>1</v>
      </c>
      <c r="F303" s="231" t="s">
        <v>454</v>
      </c>
      <c r="G303" s="229"/>
      <c r="H303" s="232">
        <v>87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148</v>
      </c>
      <c r="AU303" s="238" t="s">
        <v>91</v>
      </c>
      <c r="AV303" s="14" t="s">
        <v>91</v>
      </c>
      <c r="AW303" s="14" t="s">
        <v>37</v>
      </c>
      <c r="AX303" s="14" t="s">
        <v>21</v>
      </c>
      <c r="AY303" s="238" t="s">
        <v>138</v>
      </c>
    </row>
    <row r="304" spans="1:65" s="2" customFormat="1" ht="24" customHeight="1" x14ac:dyDescent="0.2">
      <c r="A304" s="35"/>
      <c r="B304" s="36"/>
      <c r="C304" s="204" t="s">
        <v>455</v>
      </c>
      <c r="D304" s="204" t="s">
        <v>141</v>
      </c>
      <c r="E304" s="205" t="s">
        <v>456</v>
      </c>
      <c r="F304" s="206" t="s">
        <v>457</v>
      </c>
      <c r="G304" s="207" t="s">
        <v>181</v>
      </c>
      <c r="H304" s="208">
        <v>22</v>
      </c>
      <c r="I304" s="209"/>
      <c r="J304" s="210">
        <f>ROUND(I304*H304,2)</f>
        <v>0</v>
      </c>
      <c r="K304" s="206" t="s">
        <v>145</v>
      </c>
      <c r="L304" s="40"/>
      <c r="M304" s="211" t="s">
        <v>1</v>
      </c>
      <c r="N304" s="212" t="s">
        <v>47</v>
      </c>
      <c r="O304" s="72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5" t="s">
        <v>238</v>
      </c>
      <c r="AT304" s="215" t="s">
        <v>141</v>
      </c>
      <c r="AU304" s="215" t="s">
        <v>91</v>
      </c>
      <c r="AY304" s="18" t="s">
        <v>138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8" t="s">
        <v>21</v>
      </c>
      <c r="BK304" s="216">
        <f>ROUND(I304*H304,2)</f>
        <v>0</v>
      </c>
      <c r="BL304" s="18" t="s">
        <v>238</v>
      </c>
      <c r="BM304" s="215" t="s">
        <v>458</v>
      </c>
    </row>
    <row r="305" spans="1:65" s="14" customFormat="1" x14ac:dyDescent="0.2">
      <c r="B305" s="228"/>
      <c r="C305" s="229"/>
      <c r="D305" s="219" t="s">
        <v>148</v>
      </c>
      <c r="E305" s="230" t="s">
        <v>1</v>
      </c>
      <c r="F305" s="231" t="s">
        <v>459</v>
      </c>
      <c r="G305" s="229"/>
      <c r="H305" s="232">
        <v>22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148</v>
      </c>
      <c r="AU305" s="238" t="s">
        <v>91</v>
      </c>
      <c r="AV305" s="14" t="s">
        <v>91</v>
      </c>
      <c r="AW305" s="14" t="s">
        <v>37</v>
      </c>
      <c r="AX305" s="14" t="s">
        <v>21</v>
      </c>
      <c r="AY305" s="238" t="s">
        <v>138</v>
      </c>
    </row>
    <row r="306" spans="1:65" s="2" customFormat="1" ht="24" customHeight="1" x14ac:dyDescent="0.2">
      <c r="A306" s="35"/>
      <c r="B306" s="36"/>
      <c r="C306" s="204" t="s">
        <v>460</v>
      </c>
      <c r="D306" s="204" t="s">
        <v>141</v>
      </c>
      <c r="E306" s="205" t="s">
        <v>461</v>
      </c>
      <c r="F306" s="206" t="s">
        <v>462</v>
      </c>
      <c r="G306" s="207" t="s">
        <v>181</v>
      </c>
      <c r="H306" s="208">
        <v>5</v>
      </c>
      <c r="I306" s="209"/>
      <c r="J306" s="210">
        <f>ROUND(I306*H306,2)</f>
        <v>0</v>
      </c>
      <c r="K306" s="206" t="s">
        <v>145</v>
      </c>
      <c r="L306" s="40"/>
      <c r="M306" s="211" t="s">
        <v>1</v>
      </c>
      <c r="N306" s="212" t="s">
        <v>47</v>
      </c>
      <c r="O306" s="72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5" t="s">
        <v>238</v>
      </c>
      <c r="AT306" s="215" t="s">
        <v>141</v>
      </c>
      <c r="AU306" s="215" t="s">
        <v>91</v>
      </c>
      <c r="AY306" s="18" t="s">
        <v>138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8" t="s">
        <v>21</v>
      </c>
      <c r="BK306" s="216">
        <f>ROUND(I306*H306,2)</f>
        <v>0</v>
      </c>
      <c r="BL306" s="18" t="s">
        <v>238</v>
      </c>
      <c r="BM306" s="215" t="s">
        <v>463</v>
      </c>
    </row>
    <row r="307" spans="1:65" s="14" customFormat="1" x14ac:dyDescent="0.2">
      <c r="B307" s="228"/>
      <c r="C307" s="229"/>
      <c r="D307" s="219" t="s">
        <v>148</v>
      </c>
      <c r="E307" s="230" t="s">
        <v>1</v>
      </c>
      <c r="F307" s="231" t="s">
        <v>464</v>
      </c>
      <c r="G307" s="229"/>
      <c r="H307" s="232">
        <v>5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148</v>
      </c>
      <c r="AU307" s="238" t="s">
        <v>91</v>
      </c>
      <c r="AV307" s="14" t="s">
        <v>91</v>
      </c>
      <c r="AW307" s="14" t="s">
        <v>37</v>
      </c>
      <c r="AX307" s="14" t="s">
        <v>21</v>
      </c>
      <c r="AY307" s="238" t="s">
        <v>138</v>
      </c>
    </row>
    <row r="308" spans="1:65" s="2" customFormat="1" ht="24" customHeight="1" x14ac:dyDescent="0.2">
      <c r="A308" s="35"/>
      <c r="B308" s="36"/>
      <c r="C308" s="204" t="s">
        <v>465</v>
      </c>
      <c r="D308" s="204" t="s">
        <v>141</v>
      </c>
      <c r="E308" s="205" t="s">
        <v>466</v>
      </c>
      <c r="F308" s="206" t="s">
        <v>467</v>
      </c>
      <c r="G308" s="207" t="s">
        <v>144</v>
      </c>
      <c r="H308" s="208">
        <v>176.77</v>
      </c>
      <c r="I308" s="209"/>
      <c r="J308" s="210">
        <f>ROUND(I308*H308,2)</f>
        <v>0</v>
      </c>
      <c r="K308" s="206" t="s">
        <v>1</v>
      </c>
      <c r="L308" s="40"/>
      <c r="M308" s="211" t="s">
        <v>1</v>
      </c>
      <c r="N308" s="212" t="s">
        <v>47</v>
      </c>
      <c r="O308" s="72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5" t="s">
        <v>238</v>
      </c>
      <c r="AT308" s="215" t="s">
        <v>141</v>
      </c>
      <c r="AU308" s="215" t="s">
        <v>91</v>
      </c>
      <c r="AY308" s="18" t="s">
        <v>138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8" t="s">
        <v>21</v>
      </c>
      <c r="BK308" s="216">
        <f>ROUND(I308*H308,2)</f>
        <v>0</v>
      </c>
      <c r="BL308" s="18" t="s">
        <v>238</v>
      </c>
      <c r="BM308" s="215" t="s">
        <v>468</v>
      </c>
    </row>
    <row r="309" spans="1:65" s="14" customFormat="1" x14ac:dyDescent="0.2">
      <c r="B309" s="228"/>
      <c r="C309" s="229"/>
      <c r="D309" s="219" t="s">
        <v>148</v>
      </c>
      <c r="E309" s="230" t="s">
        <v>1</v>
      </c>
      <c r="F309" s="231" t="s">
        <v>469</v>
      </c>
      <c r="G309" s="229"/>
      <c r="H309" s="232">
        <v>90.55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148</v>
      </c>
      <c r="AU309" s="238" t="s">
        <v>91</v>
      </c>
      <c r="AV309" s="14" t="s">
        <v>91</v>
      </c>
      <c r="AW309" s="14" t="s">
        <v>37</v>
      </c>
      <c r="AX309" s="14" t="s">
        <v>82</v>
      </c>
      <c r="AY309" s="238" t="s">
        <v>138</v>
      </c>
    </row>
    <row r="310" spans="1:65" s="14" customFormat="1" x14ac:dyDescent="0.2">
      <c r="B310" s="228"/>
      <c r="C310" s="229"/>
      <c r="D310" s="219" t="s">
        <v>148</v>
      </c>
      <c r="E310" s="230" t="s">
        <v>1</v>
      </c>
      <c r="F310" s="231" t="s">
        <v>470</v>
      </c>
      <c r="G310" s="229"/>
      <c r="H310" s="232">
        <v>20.88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148</v>
      </c>
      <c r="AU310" s="238" t="s">
        <v>91</v>
      </c>
      <c r="AV310" s="14" t="s">
        <v>91</v>
      </c>
      <c r="AW310" s="14" t="s">
        <v>37</v>
      </c>
      <c r="AX310" s="14" t="s">
        <v>82</v>
      </c>
      <c r="AY310" s="238" t="s">
        <v>138</v>
      </c>
    </row>
    <row r="311" spans="1:65" s="14" customFormat="1" x14ac:dyDescent="0.2">
      <c r="B311" s="228"/>
      <c r="C311" s="229"/>
      <c r="D311" s="219" t="s">
        <v>148</v>
      </c>
      <c r="E311" s="230" t="s">
        <v>1</v>
      </c>
      <c r="F311" s="231" t="s">
        <v>471</v>
      </c>
      <c r="G311" s="229"/>
      <c r="H311" s="232">
        <v>36.78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148</v>
      </c>
      <c r="AU311" s="238" t="s">
        <v>91</v>
      </c>
      <c r="AV311" s="14" t="s">
        <v>91</v>
      </c>
      <c r="AW311" s="14" t="s">
        <v>37</v>
      </c>
      <c r="AX311" s="14" t="s">
        <v>82</v>
      </c>
      <c r="AY311" s="238" t="s">
        <v>138</v>
      </c>
    </row>
    <row r="312" spans="1:65" s="14" customFormat="1" x14ac:dyDescent="0.2">
      <c r="B312" s="228"/>
      <c r="C312" s="229"/>
      <c r="D312" s="219" t="s">
        <v>148</v>
      </c>
      <c r="E312" s="230" t="s">
        <v>1</v>
      </c>
      <c r="F312" s="231" t="s">
        <v>472</v>
      </c>
      <c r="G312" s="229"/>
      <c r="H312" s="232">
        <v>12.49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148</v>
      </c>
      <c r="AU312" s="238" t="s">
        <v>91</v>
      </c>
      <c r="AV312" s="14" t="s">
        <v>91</v>
      </c>
      <c r="AW312" s="14" t="s">
        <v>37</v>
      </c>
      <c r="AX312" s="14" t="s">
        <v>82</v>
      </c>
      <c r="AY312" s="238" t="s">
        <v>138</v>
      </c>
    </row>
    <row r="313" spans="1:65" s="16" customFormat="1" x14ac:dyDescent="0.2">
      <c r="B313" s="250"/>
      <c r="C313" s="251"/>
      <c r="D313" s="219" t="s">
        <v>148</v>
      </c>
      <c r="E313" s="252" t="s">
        <v>1</v>
      </c>
      <c r="F313" s="253" t="s">
        <v>178</v>
      </c>
      <c r="G313" s="251"/>
      <c r="H313" s="254">
        <v>160.69999999999999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AT313" s="260" t="s">
        <v>148</v>
      </c>
      <c r="AU313" s="260" t="s">
        <v>91</v>
      </c>
      <c r="AV313" s="16" t="s">
        <v>146</v>
      </c>
      <c r="AW313" s="16" t="s">
        <v>37</v>
      </c>
      <c r="AX313" s="16" t="s">
        <v>21</v>
      </c>
      <c r="AY313" s="260" t="s">
        <v>138</v>
      </c>
    </row>
    <row r="314" spans="1:65" s="14" customFormat="1" x14ac:dyDescent="0.2">
      <c r="B314" s="228"/>
      <c r="C314" s="229"/>
      <c r="D314" s="219" t="s">
        <v>148</v>
      </c>
      <c r="E314" s="229"/>
      <c r="F314" s="231" t="s">
        <v>473</v>
      </c>
      <c r="G314" s="229"/>
      <c r="H314" s="232">
        <v>176.77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148</v>
      </c>
      <c r="AU314" s="238" t="s">
        <v>91</v>
      </c>
      <c r="AV314" s="14" t="s">
        <v>91</v>
      </c>
      <c r="AW314" s="14" t="s">
        <v>4</v>
      </c>
      <c r="AX314" s="14" t="s">
        <v>21</v>
      </c>
      <c r="AY314" s="238" t="s">
        <v>138</v>
      </c>
    </row>
    <row r="315" spans="1:65" s="2" customFormat="1" ht="24" customHeight="1" x14ac:dyDescent="0.2">
      <c r="A315" s="35"/>
      <c r="B315" s="36"/>
      <c r="C315" s="204" t="s">
        <v>474</v>
      </c>
      <c r="D315" s="204" t="s">
        <v>141</v>
      </c>
      <c r="E315" s="205" t="s">
        <v>475</v>
      </c>
      <c r="F315" s="206" t="s">
        <v>476</v>
      </c>
      <c r="G315" s="207" t="s">
        <v>315</v>
      </c>
      <c r="H315" s="208">
        <v>7.0119999999999996</v>
      </c>
      <c r="I315" s="209"/>
      <c r="J315" s="210">
        <f>ROUND(I315*H315,2)</f>
        <v>0</v>
      </c>
      <c r="K315" s="206" t="s">
        <v>145</v>
      </c>
      <c r="L315" s="40"/>
      <c r="M315" s="211" t="s">
        <v>1</v>
      </c>
      <c r="N315" s="212" t="s">
        <v>47</v>
      </c>
      <c r="O315" s="72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5" t="s">
        <v>238</v>
      </c>
      <c r="AT315" s="215" t="s">
        <v>141</v>
      </c>
      <c r="AU315" s="215" t="s">
        <v>91</v>
      </c>
      <c r="AY315" s="18" t="s">
        <v>138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8" t="s">
        <v>21</v>
      </c>
      <c r="BK315" s="216">
        <f>ROUND(I315*H315,2)</f>
        <v>0</v>
      </c>
      <c r="BL315" s="18" t="s">
        <v>238</v>
      </c>
      <c r="BM315" s="215" t="s">
        <v>477</v>
      </c>
    </row>
    <row r="316" spans="1:65" s="12" customFormat="1" ht="22.9" customHeight="1" x14ac:dyDescent="0.2">
      <c r="B316" s="188"/>
      <c r="C316" s="189"/>
      <c r="D316" s="190" t="s">
        <v>81</v>
      </c>
      <c r="E316" s="202" t="s">
        <v>478</v>
      </c>
      <c r="F316" s="202" t="s">
        <v>479</v>
      </c>
      <c r="G316" s="189"/>
      <c r="H316" s="189"/>
      <c r="I316" s="192"/>
      <c r="J316" s="203">
        <f>BK316</f>
        <v>0</v>
      </c>
      <c r="K316" s="189"/>
      <c r="L316" s="194"/>
      <c r="M316" s="195"/>
      <c r="N316" s="196"/>
      <c r="O316" s="196"/>
      <c r="P316" s="197">
        <f>SUM(P317:P321)</f>
        <v>0</v>
      </c>
      <c r="Q316" s="196"/>
      <c r="R316" s="197">
        <f>SUM(R317:R321)</f>
        <v>0.95760000000000001</v>
      </c>
      <c r="S316" s="196"/>
      <c r="T316" s="198">
        <f>SUM(T317:T321)</f>
        <v>0</v>
      </c>
      <c r="AR316" s="199" t="s">
        <v>91</v>
      </c>
      <c r="AT316" s="200" t="s">
        <v>81</v>
      </c>
      <c r="AU316" s="200" t="s">
        <v>21</v>
      </c>
      <c r="AY316" s="199" t="s">
        <v>138</v>
      </c>
      <c r="BK316" s="201">
        <f>SUM(BK317:BK321)</f>
        <v>0</v>
      </c>
    </row>
    <row r="317" spans="1:65" s="2" customFormat="1" ht="24" customHeight="1" x14ac:dyDescent="0.2">
      <c r="A317" s="35"/>
      <c r="B317" s="36"/>
      <c r="C317" s="204" t="s">
        <v>480</v>
      </c>
      <c r="D317" s="204" t="s">
        <v>141</v>
      </c>
      <c r="E317" s="205" t="s">
        <v>481</v>
      </c>
      <c r="F317" s="206" t="s">
        <v>482</v>
      </c>
      <c r="G317" s="207" t="s">
        <v>188</v>
      </c>
      <c r="H317" s="208">
        <v>5.96</v>
      </c>
      <c r="I317" s="209"/>
      <c r="J317" s="210">
        <f>ROUND(I317*H317,2)</f>
        <v>0</v>
      </c>
      <c r="K317" s="206" t="s">
        <v>1</v>
      </c>
      <c r="L317" s="40"/>
      <c r="M317" s="211" t="s">
        <v>1</v>
      </c>
      <c r="N317" s="212" t="s">
        <v>47</v>
      </c>
      <c r="O317" s="72"/>
      <c r="P317" s="213">
        <f>O317*H317</f>
        <v>0</v>
      </c>
      <c r="Q317" s="213">
        <v>0.06</v>
      </c>
      <c r="R317" s="213">
        <f>Q317*H317</f>
        <v>0.35759999999999997</v>
      </c>
      <c r="S317" s="213">
        <v>0</v>
      </c>
      <c r="T317" s="21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5" t="s">
        <v>238</v>
      </c>
      <c r="AT317" s="215" t="s">
        <v>141</v>
      </c>
      <c r="AU317" s="215" t="s">
        <v>91</v>
      </c>
      <c r="AY317" s="18" t="s">
        <v>138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8" t="s">
        <v>21</v>
      </c>
      <c r="BK317" s="216">
        <f>ROUND(I317*H317,2)</f>
        <v>0</v>
      </c>
      <c r="BL317" s="18" t="s">
        <v>238</v>
      </c>
      <c r="BM317" s="215" t="s">
        <v>483</v>
      </c>
    </row>
    <row r="318" spans="1:65" s="14" customFormat="1" x14ac:dyDescent="0.2">
      <c r="B318" s="228"/>
      <c r="C318" s="229"/>
      <c r="D318" s="219" t="s">
        <v>148</v>
      </c>
      <c r="E318" s="230" t="s">
        <v>1</v>
      </c>
      <c r="F318" s="231" t="s">
        <v>484</v>
      </c>
      <c r="G318" s="229"/>
      <c r="H318" s="232">
        <v>5.96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148</v>
      </c>
      <c r="AU318" s="238" t="s">
        <v>91</v>
      </c>
      <c r="AV318" s="14" t="s">
        <v>91</v>
      </c>
      <c r="AW318" s="14" t="s">
        <v>37</v>
      </c>
      <c r="AX318" s="14" t="s">
        <v>21</v>
      </c>
      <c r="AY318" s="238" t="s">
        <v>138</v>
      </c>
    </row>
    <row r="319" spans="1:65" s="2" customFormat="1" ht="24" customHeight="1" x14ac:dyDescent="0.2">
      <c r="A319" s="35"/>
      <c r="B319" s="36"/>
      <c r="C319" s="204" t="s">
        <v>485</v>
      </c>
      <c r="D319" s="204" t="s">
        <v>141</v>
      </c>
      <c r="E319" s="205" t="s">
        <v>486</v>
      </c>
      <c r="F319" s="206" t="s">
        <v>487</v>
      </c>
      <c r="G319" s="207" t="s">
        <v>181</v>
      </c>
      <c r="H319" s="208">
        <v>5</v>
      </c>
      <c r="I319" s="209"/>
      <c r="J319" s="210">
        <f>ROUND(I319*H319,2)</f>
        <v>0</v>
      </c>
      <c r="K319" s="206" t="s">
        <v>1</v>
      </c>
      <c r="L319" s="40"/>
      <c r="M319" s="211" t="s">
        <v>1</v>
      </c>
      <c r="N319" s="212" t="s">
        <v>47</v>
      </c>
      <c r="O319" s="72"/>
      <c r="P319" s="213">
        <f>O319*H319</f>
        <v>0</v>
      </c>
      <c r="Q319" s="213">
        <v>0.06</v>
      </c>
      <c r="R319" s="213">
        <f>Q319*H319</f>
        <v>0.3</v>
      </c>
      <c r="S319" s="213">
        <v>0</v>
      </c>
      <c r="T319" s="21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5" t="s">
        <v>238</v>
      </c>
      <c r="AT319" s="215" t="s">
        <v>141</v>
      </c>
      <c r="AU319" s="215" t="s">
        <v>91</v>
      </c>
      <c r="AY319" s="18" t="s">
        <v>138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8" t="s">
        <v>21</v>
      </c>
      <c r="BK319" s="216">
        <f>ROUND(I319*H319,2)</f>
        <v>0</v>
      </c>
      <c r="BL319" s="18" t="s">
        <v>238</v>
      </c>
      <c r="BM319" s="215" t="s">
        <v>488</v>
      </c>
    </row>
    <row r="320" spans="1:65" s="2" customFormat="1" ht="24" customHeight="1" x14ac:dyDescent="0.2">
      <c r="A320" s="35"/>
      <c r="B320" s="36"/>
      <c r="C320" s="204" t="s">
        <v>489</v>
      </c>
      <c r="D320" s="204" t="s">
        <v>141</v>
      </c>
      <c r="E320" s="205" t="s">
        <v>490</v>
      </c>
      <c r="F320" s="206" t="s">
        <v>491</v>
      </c>
      <c r="G320" s="207" t="s">
        <v>181</v>
      </c>
      <c r="H320" s="208">
        <v>5</v>
      </c>
      <c r="I320" s="209"/>
      <c r="J320" s="210">
        <f>ROUND(I320*H320,2)</f>
        <v>0</v>
      </c>
      <c r="K320" s="206" t="s">
        <v>1</v>
      </c>
      <c r="L320" s="40"/>
      <c r="M320" s="211" t="s">
        <v>1</v>
      </c>
      <c r="N320" s="212" t="s">
        <v>47</v>
      </c>
      <c r="O320" s="72"/>
      <c r="P320" s="213">
        <f>O320*H320</f>
        <v>0</v>
      </c>
      <c r="Q320" s="213">
        <v>0.06</v>
      </c>
      <c r="R320" s="213">
        <f>Q320*H320</f>
        <v>0.3</v>
      </c>
      <c r="S320" s="213">
        <v>0</v>
      </c>
      <c r="T320" s="21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5" t="s">
        <v>238</v>
      </c>
      <c r="AT320" s="215" t="s">
        <v>141</v>
      </c>
      <c r="AU320" s="215" t="s">
        <v>91</v>
      </c>
      <c r="AY320" s="18" t="s">
        <v>138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8" t="s">
        <v>21</v>
      </c>
      <c r="BK320" s="216">
        <f>ROUND(I320*H320,2)</f>
        <v>0</v>
      </c>
      <c r="BL320" s="18" t="s">
        <v>238</v>
      </c>
      <c r="BM320" s="215" t="s">
        <v>492</v>
      </c>
    </row>
    <row r="321" spans="1:65" s="2" customFormat="1" ht="24" customHeight="1" x14ac:dyDescent="0.2">
      <c r="A321" s="35"/>
      <c r="B321" s="36"/>
      <c r="C321" s="204" t="s">
        <v>493</v>
      </c>
      <c r="D321" s="204" t="s">
        <v>141</v>
      </c>
      <c r="E321" s="205" t="s">
        <v>494</v>
      </c>
      <c r="F321" s="206" t="s">
        <v>495</v>
      </c>
      <c r="G321" s="207" t="s">
        <v>315</v>
      </c>
      <c r="H321" s="208">
        <v>0.95799999999999996</v>
      </c>
      <c r="I321" s="209"/>
      <c r="J321" s="210">
        <f>ROUND(I321*H321,2)</f>
        <v>0</v>
      </c>
      <c r="K321" s="206" t="s">
        <v>145</v>
      </c>
      <c r="L321" s="40"/>
      <c r="M321" s="211" t="s">
        <v>1</v>
      </c>
      <c r="N321" s="212" t="s">
        <v>47</v>
      </c>
      <c r="O321" s="72"/>
      <c r="P321" s="213">
        <f>O321*H321</f>
        <v>0</v>
      </c>
      <c r="Q321" s="213">
        <v>0</v>
      </c>
      <c r="R321" s="213">
        <f>Q321*H321</f>
        <v>0</v>
      </c>
      <c r="S321" s="213">
        <v>0</v>
      </c>
      <c r="T321" s="21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5" t="s">
        <v>238</v>
      </c>
      <c r="AT321" s="215" t="s">
        <v>141</v>
      </c>
      <c r="AU321" s="215" t="s">
        <v>91</v>
      </c>
      <c r="AY321" s="18" t="s">
        <v>138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8" t="s">
        <v>21</v>
      </c>
      <c r="BK321" s="216">
        <f>ROUND(I321*H321,2)</f>
        <v>0</v>
      </c>
      <c r="BL321" s="18" t="s">
        <v>238</v>
      </c>
      <c r="BM321" s="215" t="s">
        <v>496</v>
      </c>
    </row>
    <row r="322" spans="1:65" s="12" customFormat="1" ht="22.9" customHeight="1" x14ac:dyDescent="0.2">
      <c r="B322" s="188"/>
      <c r="C322" s="189"/>
      <c r="D322" s="190" t="s">
        <v>81</v>
      </c>
      <c r="E322" s="202" t="s">
        <v>497</v>
      </c>
      <c r="F322" s="202" t="s">
        <v>498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SUM(P323:P325)</f>
        <v>0</v>
      </c>
      <c r="Q322" s="196"/>
      <c r="R322" s="197">
        <f>SUM(R323:R325)</f>
        <v>3.9316</v>
      </c>
      <c r="S322" s="196"/>
      <c r="T322" s="198">
        <f>SUM(T323:T325)</f>
        <v>0</v>
      </c>
      <c r="AR322" s="199" t="s">
        <v>91</v>
      </c>
      <c r="AT322" s="200" t="s">
        <v>81</v>
      </c>
      <c r="AU322" s="200" t="s">
        <v>21</v>
      </c>
      <c r="AY322" s="199" t="s">
        <v>138</v>
      </c>
      <c r="BK322" s="201">
        <f>SUM(BK323:BK325)</f>
        <v>0</v>
      </c>
    </row>
    <row r="323" spans="1:65" s="2" customFormat="1" ht="16.5" customHeight="1" x14ac:dyDescent="0.2">
      <c r="A323" s="35"/>
      <c r="B323" s="36"/>
      <c r="C323" s="204" t="s">
        <v>499</v>
      </c>
      <c r="D323" s="204" t="s">
        <v>141</v>
      </c>
      <c r="E323" s="205" t="s">
        <v>500</v>
      </c>
      <c r="F323" s="206" t="s">
        <v>501</v>
      </c>
      <c r="G323" s="207" t="s">
        <v>188</v>
      </c>
      <c r="H323" s="208">
        <v>65.8</v>
      </c>
      <c r="I323" s="209"/>
      <c r="J323" s="210">
        <f>ROUND(I323*H323,2)</f>
        <v>0</v>
      </c>
      <c r="K323" s="206" t="s">
        <v>1</v>
      </c>
      <c r="L323" s="40"/>
      <c r="M323" s="211" t="s">
        <v>1</v>
      </c>
      <c r="N323" s="212" t="s">
        <v>47</v>
      </c>
      <c r="O323" s="72"/>
      <c r="P323" s="213">
        <f>O323*H323</f>
        <v>0</v>
      </c>
      <c r="Q323" s="213">
        <v>2E-3</v>
      </c>
      <c r="R323" s="213">
        <f>Q323*H323</f>
        <v>0.13159999999999999</v>
      </c>
      <c r="S323" s="213">
        <v>0</v>
      </c>
      <c r="T323" s="21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5" t="s">
        <v>238</v>
      </c>
      <c r="AT323" s="215" t="s">
        <v>141</v>
      </c>
      <c r="AU323" s="215" t="s">
        <v>91</v>
      </c>
      <c r="AY323" s="18" t="s">
        <v>138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8" t="s">
        <v>21</v>
      </c>
      <c r="BK323" s="216">
        <f>ROUND(I323*H323,2)</f>
        <v>0</v>
      </c>
      <c r="BL323" s="18" t="s">
        <v>238</v>
      </c>
      <c r="BM323" s="215" t="s">
        <v>502</v>
      </c>
    </row>
    <row r="324" spans="1:65" s="2" customFormat="1" ht="16.5" customHeight="1" x14ac:dyDescent="0.2">
      <c r="A324" s="35"/>
      <c r="B324" s="36"/>
      <c r="C324" s="204" t="s">
        <v>503</v>
      </c>
      <c r="D324" s="204" t="s">
        <v>141</v>
      </c>
      <c r="E324" s="205" t="s">
        <v>504</v>
      </c>
      <c r="F324" s="206" t="s">
        <v>505</v>
      </c>
      <c r="G324" s="207" t="s">
        <v>506</v>
      </c>
      <c r="H324" s="208">
        <v>2</v>
      </c>
      <c r="I324" s="209"/>
      <c r="J324" s="210">
        <f>ROUND(I324*H324,2)</f>
        <v>0</v>
      </c>
      <c r="K324" s="206" t="s">
        <v>1</v>
      </c>
      <c r="L324" s="40"/>
      <c r="M324" s="211" t="s">
        <v>1</v>
      </c>
      <c r="N324" s="212" t="s">
        <v>47</v>
      </c>
      <c r="O324" s="72"/>
      <c r="P324" s="213">
        <f>O324*H324</f>
        <v>0</v>
      </c>
      <c r="Q324" s="213">
        <v>1.9</v>
      </c>
      <c r="R324" s="213">
        <f>Q324*H324</f>
        <v>3.8</v>
      </c>
      <c r="S324" s="213">
        <v>0</v>
      </c>
      <c r="T324" s="21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5" t="s">
        <v>238</v>
      </c>
      <c r="AT324" s="215" t="s">
        <v>141</v>
      </c>
      <c r="AU324" s="215" t="s">
        <v>91</v>
      </c>
      <c r="AY324" s="18" t="s">
        <v>138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8" t="s">
        <v>21</v>
      </c>
      <c r="BK324" s="216">
        <f>ROUND(I324*H324,2)</f>
        <v>0</v>
      </c>
      <c r="BL324" s="18" t="s">
        <v>238</v>
      </c>
      <c r="BM324" s="215" t="s">
        <v>507</v>
      </c>
    </row>
    <row r="325" spans="1:65" s="2" customFormat="1" ht="24" customHeight="1" x14ac:dyDescent="0.2">
      <c r="A325" s="35"/>
      <c r="B325" s="36"/>
      <c r="C325" s="204" t="s">
        <v>508</v>
      </c>
      <c r="D325" s="204" t="s">
        <v>141</v>
      </c>
      <c r="E325" s="205" t="s">
        <v>509</v>
      </c>
      <c r="F325" s="206" t="s">
        <v>510</v>
      </c>
      <c r="G325" s="207" t="s">
        <v>315</v>
      </c>
      <c r="H325" s="208">
        <v>3.9319999999999999</v>
      </c>
      <c r="I325" s="209"/>
      <c r="J325" s="210">
        <f>ROUND(I325*H325,2)</f>
        <v>0</v>
      </c>
      <c r="K325" s="206" t="s">
        <v>145</v>
      </c>
      <c r="L325" s="40"/>
      <c r="M325" s="211" t="s">
        <v>1</v>
      </c>
      <c r="N325" s="212" t="s">
        <v>47</v>
      </c>
      <c r="O325" s="72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5" t="s">
        <v>238</v>
      </c>
      <c r="AT325" s="215" t="s">
        <v>141</v>
      </c>
      <c r="AU325" s="215" t="s">
        <v>91</v>
      </c>
      <c r="AY325" s="18" t="s">
        <v>138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8" t="s">
        <v>21</v>
      </c>
      <c r="BK325" s="216">
        <f>ROUND(I325*H325,2)</f>
        <v>0</v>
      </c>
      <c r="BL325" s="18" t="s">
        <v>238</v>
      </c>
      <c r="BM325" s="215" t="s">
        <v>511</v>
      </c>
    </row>
    <row r="326" spans="1:65" s="12" customFormat="1" ht="22.9" customHeight="1" x14ac:dyDescent="0.2">
      <c r="B326" s="188"/>
      <c r="C326" s="189"/>
      <c r="D326" s="190" t="s">
        <v>81</v>
      </c>
      <c r="E326" s="202" t="s">
        <v>512</v>
      </c>
      <c r="F326" s="202" t="s">
        <v>513</v>
      </c>
      <c r="G326" s="189"/>
      <c r="H326" s="189"/>
      <c r="I326" s="192"/>
      <c r="J326" s="203">
        <f>BK326</f>
        <v>0</v>
      </c>
      <c r="K326" s="189"/>
      <c r="L326" s="194"/>
      <c r="M326" s="195"/>
      <c r="N326" s="196"/>
      <c r="O326" s="196"/>
      <c r="P326" s="197">
        <f>SUM(P327:P329)</f>
        <v>0</v>
      </c>
      <c r="Q326" s="196"/>
      <c r="R326" s="197">
        <f>SUM(R327:R329)</f>
        <v>0</v>
      </c>
      <c r="S326" s="196"/>
      <c r="T326" s="198">
        <f>SUM(T327:T329)</f>
        <v>0</v>
      </c>
      <c r="AR326" s="199" t="s">
        <v>91</v>
      </c>
      <c r="AT326" s="200" t="s">
        <v>81</v>
      </c>
      <c r="AU326" s="200" t="s">
        <v>21</v>
      </c>
      <c r="AY326" s="199" t="s">
        <v>138</v>
      </c>
      <c r="BK326" s="201">
        <f>SUM(BK327:BK329)</f>
        <v>0</v>
      </c>
    </row>
    <row r="327" spans="1:65" s="2" customFormat="1" ht="24" customHeight="1" x14ac:dyDescent="0.2">
      <c r="A327" s="35"/>
      <c r="B327" s="36"/>
      <c r="C327" s="204" t="s">
        <v>514</v>
      </c>
      <c r="D327" s="204" t="s">
        <v>141</v>
      </c>
      <c r="E327" s="205" t="s">
        <v>515</v>
      </c>
      <c r="F327" s="206" t="s">
        <v>516</v>
      </c>
      <c r="G327" s="207" t="s">
        <v>181</v>
      </c>
      <c r="H327" s="208">
        <v>37</v>
      </c>
      <c r="I327" s="209"/>
      <c r="J327" s="210">
        <f>ROUND(I327*H327,2)</f>
        <v>0</v>
      </c>
      <c r="K327" s="206" t="s">
        <v>1</v>
      </c>
      <c r="L327" s="40"/>
      <c r="M327" s="211" t="s">
        <v>1</v>
      </c>
      <c r="N327" s="212" t="s">
        <v>47</v>
      </c>
      <c r="O327" s="72"/>
      <c r="P327" s="213">
        <f>O327*H327</f>
        <v>0</v>
      </c>
      <c r="Q327" s="213">
        <v>0</v>
      </c>
      <c r="R327" s="213">
        <f>Q327*H327</f>
        <v>0</v>
      </c>
      <c r="S327" s="213">
        <v>0</v>
      </c>
      <c r="T327" s="21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5" t="s">
        <v>238</v>
      </c>
      <c r="AT327" s="215" t="s">
        <v>141</v>
      </c>
      <c r="AU327" s="215" t="s">
        <v>91</v>
      </c>
      <c r="AY327" s="18" t="s">
        <v>138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8" t="s">
        <v>21</v>
      </c>
      <c r="BK327" s="216">
        <f>ROUND(I327*H327,2)</f>
        <v>0</v>
      </c>
      <c r="BL327" s="18" t="s">
        <v>238</v>
      </c>
      <c r="BM327" s="215" t="s">
        <v>517</v>
      </c>
    </row>
    <row r="328" spans="1:65" s="2" customFormat="1" ht="24" customHeight="1" x14ac:dyDescent="0.2">
      <c r="A328" s="35"/>
      <c r="B328" s="36"/>
      <c r="C328" s="204" t="s">
        <v>518</v>
      </c>
      <c r="D328" s="204" t="s">
        <v>141</v>
      </c>
      <c r="E328" s="205" t="s">
        <v>519</v>
      </c>
      <c r="F328" s="206" t="s">
        <v>520</v>
      </c>
      <c r="G328" s="207" t="s">
        <v>144</v>
      </c>
      <c r="H328" s="208">
        <v>15.6</v>
      </c>
      <c r="I328" s="209"/>
      <c r="J328" s="210">
        <f>ROUND(I328*H328,2)</f>
        <v>0</v>
      </c>
      <c r="K328" s="206" t="s">
        <v>1</v>
      </c>
      <c r="L328" s="40"/>
      <c r="M328" s="211" t="s">
        <v>1</v>
      </c>
      <c r="N328" s="212" t="s">
        <v>47</v>
      </c>
      <c r="O328" s="72"/>
      <c r="P328" s="213">
        <f>O328*H328</f>
        <v>0</v>
      </c>
      <c r="Q328" s="213">
        <v>0</v>
      </c>
      <c r="R328" s="213">
        <f>Q328*H328</f>
        <v>0</v>
      </c>
      <c r="S328" s="213">
        <v>0</v>
      </c>
      <c r="T328" s="21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5" t="s">
        <v>238</v>
      </c>
      <c r="AT328" s="215" t="s">
        <v>141</v>
      </c>
      <c r="AU328" s="215" t="s">
        <v>91</v>
      </c>
      <c r="AY328" s="18" t="s">
        <v>138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8" t="s">
        <v>21</v>
      </c>
      <c r="BK328" s="216">
        <f>ROUND(I328*H328,2)</f>
        <v>0</v>
      </c>
      <c r="BL328" s="18" t="s">
        <v>238</v>
      </c>
      <c r="BM328" s="215" t="s">
        <v>521</v>
      </c>
    </row>
    <row r="329" spans="1:65" s="14" customFormat="1" x14ac:dyDescent="0.2">
      <c r="B329" s="228"/>
      <c r="C329" s="229"/>
      <c r="D329" s="219" t="s">
        <v>148</v>
      </c>
      <c r="E329" s="230" t="s">
        <v>1</v>
      </c>
      <c r="F329" s="231" t="s">
        <v>522</v>
      </c>
      <c r="G329" s="229"/>
      <c r="H329" s="232">
        <v>15.6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148</v>
      </c>
      <c r="AU329" s="238" t="s">
        <v>91</v>
      </c>
      <c r="AV329" s="14" t="s">
        <v>91</v>
      </c>
      <c r="AW329" s="14" t="s">
        <v>37</v>
      </c>
      <c r="AX329" s="14" t="s">
        <v>21</v>
      </c>
      <c r="AY329" s="238" t="s">
        <v>138</v>
      </c>
    </row>
    <row r="330" spans="1:65" s="12" customFormat="1" ht="22.9" customHeight="1" x14ac:dyDescent="0.2">
      <c r="B330" s="188"/>
      <c r="C330" s="189"/>
      <c r="D330" s="190" t="s">
        <v>81</v>
      </c>
      <c r="E330" s="202" t="s">
        <v>523</v>
      </c>
      <c r="F330" s="202" t="s">
        <v>524</v>
      </c>
      <c r="G330" s="189"/>
      <c r="H330" s="189"/>
      <c r="I330" s="192"/>
      <c r="J330" s="203">
        <f>BK330</f>
        <v>0</v>
      </c>
      <c r="K330" s="189"/>
      <c r="L330" s="194"/>
      <c r="M330" s="195"/>
      <c r="N330" s="196"/>
      <c r="O330" s="196"/>
      <c r="P330" s="197">
        <f>SUM(P331:P332)</f>
        <v>0</v>
      </c>
      <c r="Q330" s="196"/>
      <c r="R330" s="197">
        <f>SUM(R331:R332)</f>
        <v>7.4782499999999988E-2</v>
      </c>
      <c r="S330" s="196"/>
      <c r="T330" s="198">
        <f>SUM(T331:T332)</f>
        <v>0</v>
      </c>
      <c r="AR330" s="199" t="s">
        <v>91</v>
      </c>
      <c r="AT330" s="200" t="s">
        <v>81</v>
      </c>
      <c r="AU330" s="200" t="s">
        <v>21</v>
      </c>
      <c r="AY330" s="199" t="s">
        <v>138</v>
      </c>
      <c r="BK330" s="201">
        <f>SUM(BK331:BK332)</f>
        <v>0</v>
      </c>
    </row>
    <row r="331" spans="1:65" s="2" customFormat="1" ht="24" customHeight="1" x14ac:dyDescent="0.2">
      <c r="A331" s="35"/>
      <c r="B331" s="36"/>
      <c r="C331" s="204" t="s">
        <v>525</v>
      </c>
      <c r="D331" s="204" t="s">
        <v>141</v>
      </c>
      <c r="E331" s="205" t="s">
        <v>526</v>
      </c>
      <c r="F331" s="206" t="s">
        <v>527</v>
      </c>
      <c r="G331" s="207" t="s">
        <v>188</v>
      </c>
      <c r="H331" s="208">
        <v>287.625</v>
      </c>
      <c r="I331" s="209"/>
      <c r="J331" s="210">
        <f>ROUND(I331*H331,2)</f>
        <v>0</v>
      </c>
      <c r="K331" s="206" t="s">
        <v>145</v>
      </c>
      <c r="L331" s="40"/>
      <c r="M331" s="211" t="s">
        <v>1</v>
      </c>
      <c r="N331" s="212" t="s">
        <v>47</v>
      </c>
      <c r="O331" s="72"/>
      <c r="P331" s="213">
        <f>O331*H331</f>
        <v>0</v>
      </c>
      <c r="Q331" s="213">
        <v>2.5999999999999998E-4</v>
      </c>
      <c r="R331" s="213">
        <f>Q331*H331</f>
        <v>7.4782499999999988E-2</v>
      </c>
      <c r="S331" s="213">
        <v>0</v>
      </c>
      <c r="T331" s="214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5" t="s">
        <v>238</v>
      </c>
      <c r="AT331" s="215" t="s">
        <v>141</v>
      </c>
      <c r="AU331" s="215" t="s">
        <v>91</v>
      </c>
      <c r="AY331" s="18" t="s">
        <v>138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8" t="s">
        <v>21</v>
      </c>
      <c r="BK331" s="216">
        <f>ROUND(I331*H331,2)</f>
        <v>0</v>
      </c>
      <c r="BL331" s="18" t="s">
        <v>238</v>
      </c>
      <c r="BM331" s="215" t="s">
        <v>528</v>
      </c>
    </row>
    <row r="332" spans="1:65" s="14" customFormat="1" x14ac:dyDescent="0.2">
      <c r="B332" s="228"/>
      <c r="C332" s="229"/>
      <c r="D332" s="219" t="s">
        <v>148</v>
      </c>
      <c r="E332" s="230" t="s">
        <v>1</v>
      </c>
      <c r="F332" s="231" t="s">
        <v>529</v>
      </c>
      <c r="G332" s="229"/>
      <c r="H332" s="232">
        <v>287.625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148</v>
      </c>
      <c r="AU332" s="238" t="s">
        <v>91</v>
      </c>
      <c r="AV332" s="14" t="s">
        <v>91</v>
      </c>
      <c r="AW332" s="14" t="s">
        <v>37</v>
      </c>
      <c r="AX332" s="14" t="s">
        <v>21</v>
      </c>
      <c r="AY332" s="238" t="s">
        <v>138</v>
      </c>
    </row>
    <row r="333" spans="1:65" s="12" customFormat="1" ht="25.9" customHeight="1" x14ac:dyDescent="0.2">
      <c r="B333" s="188"/>
      <c r="C333" s="189"/>
      <c r="D333" s="190" t="s">
        <v>81</v>
      </c>
      <c r="E333" s="191" t="s">
        <v>530</v>
      </c>
      <c r="F333" s="191" t="s">
        <v>531</v>
      </c>
      <c r="G333" s="189"/>
      <c r="H333" s="189"/>
      <c r="I333" s="192"/>
      <c r="J333" s="193">
        <f>BK333</f>
        <v>0</v>
      </c>
      <c r="K333" s="189"/>
      <c r="L333" s="194"/>
      <c r="M333" s="195"/>
      <c r="N333" s="196"/>
      <c r="O333" s="196"/>
      <c r="P333" s="197">
        <f>P334+P336</f>
        <v>0</v>
      </c>
      <c r="Q333" s="196"/>
      <c r="R333" s="197">
        <f>R334+R336</f>
        <v>0</v>
      </c>
      <c r="S333" s="196"/>
      <c r="T333" s="198">
        <f>T334+T336</f>
        <v>0</v>
      </c>
      <c r="AR333" s="199" t="s">
        <v>190</v>
      </c>
      <c r="AT333" s="200" t="s">
        <v>81</v>
      </c>
      <c r="AU333" s="200" t="s">
        <v>82</v>
      </c>
      <c r="AY333" s="199" t="s">
        <v>138</v>
      </c>
      <c r="BK333" s="201">
        <f>BK334+BK336</f>
        <v>0</v>
      </c>
    </row>
    <row r="334" spans="1:65" s="12" customFormat="1" ht="22.9" customHeight="1" x14ac:dyDescent="0.2">
      <c r="B334" s="188"/>
      <c r="C334" s="189"/>
      <c r="D334" s="190" t="s">
        <v>81</v>
      </c>
      <c r="E334" s="202" t="s">
        <v>532</v>
      </c>
      <c r="F334" s="202" t="s">
        <v>533</v>
      </c>
      <c r="G334" s="189"/>
      <c r="H334" s="189"/>
      <c r="I334" s="192"/>
      <c r="J334" s="203">
        <f>BK334</f>
        <v>0</v>
      </c>
      <c r="K334" s="189"/>
      <c r="L334" s="194"/>
      <c r="M334" s="195"/>
      <c r="N334" s="196"/>
      <c r="O334" s="196"/>
      <c r="P334" s="197">
        <f>P335</f>
        <v>0</v>
      </c>
      <c r="Q334" s="196"/>
      <c r="R334" s="197">
        <f>R335</f>
        <v>0</v>
      </c>
      <c r="S334" s="196"/>
      <c r="T334" s="198">
        <f>T335</f>
        <v>0</v>
      </c>
      <c r="AR334" s="199" t="s">
        <v>190</v>
      </c>
      <c r="AT334" s="200" t="s">
        <v>81</v>
      </c>
      <c r="AU334" s="200" t="s">
        <v>21</v>
      </c>
      <c r="AY334" s="199" t="s">
        <v>138</v>
      </c>
      <c r="BK334" s="201">
        <f>BK335</f>
        <v>0</v>
      </c>
    </row>
    <row r="335" spans="1:65" s="2" customFormat="1" ht="16.5" customHeight="1" x14ac:dyDescent="0.2">
      <c r="A335" s="35"/>
      <c r="B335" s="36"/>
      <c r="C335" s="204" t="s">
        <v>534</v>
      </c>
      <c r="D335" s="204" t="s">
        <v>141</v>
      </c>
      <c r="E335" s="205" t="s">
        <v>535</v>
      </c>
      <c r="F335" s="206" t="s">
        <v>533</v>
      </c>
      <c r="G335" s="207" t="s">
        <v>536</v>
      </c>
      <c r="H335" s="208">
        <v>1</v>
      </c>
      <c r="I335" s="209"/>
      <c r="J335" s="210">
        <f>ROUND(I335*H335,2)</f>
        <v>0</v>
      </c>
      <c r="K335" s="206" t="s">
        <v>145</v>
      </c>
      <c r="L335" s="40"/>
      <c r="M335" s="211" t="s">
        <v>1</v>
      </c>
      <c r="N335" s="212" t="s">
        <v>47</v>
      </c>
      <c r="O335" s="72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5" t="s">
        <v>537</v>
      </c>
      <c r="AT335" s="215" t="s">
        <v>141</v>
      </c>
      <c r="AU335" s="215" t="s">
        <v>91</v>
      </c>
      <c r="AY335" s="18" t="s">
        <v>138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8" t="s">
        <v>21</v>
      </c>
      <c r="BK335" s="216">
        <f>ROUND(I335*H335,2)</f>
        <v>0</v>
      </c>
      <c r="BL335" s="18" t="s">
        <v>537</v>
      </c>
      <c r="BM335" s="215" t="s">
        <v>538</v>
      </c>
    </row>
    <row r="336" spans="1:65" s="12" customFormat="1" ht="22.9" customHeight="1" x14ac:dyDescent="0.2">
      <c r="B336" s="188"/>
      <c r="C336" s="189"/>
      <c r="D336" s="190" t="s">
        <v>81</v>
      </c>
      <c r="E336" s="202" t="s">
        <v>539</v>
      </c>
      <c r="F336" s="202" t="s">
        <v>540</v>
      </c>
      <c r="G336" s="189"/>
      <c r="H336" s="189"/>
      <c r="I336" s="192"/>
      <c r="J336" s="203">
        <f>BK336</f>
        <v>0</v>
      </c>
      <c r="K336" s="189"/>
      <c r="L336" s="194"/>
      <c r="M336" s="195"/>
      <c r="N336" s="196"/>
      <c r="O336" s="196"/>
      <c r="P336" s="197">
        <f>P337</f>
        <v>0</v>
      </c>
      <c r="Q336" s="196"/>
      <c r="R336" s="197">
        <f>R337</f>
        <v>0</v>
      </c>
      <c r="S336" s="196"/>
      <c r="T336" s="198">
        <f>T337</f>
        <v>0</v>
      </c>
      <c r="AR336" s="199" t="s">
        <v>190</v>
      </c>
      <c r="AT336" s="200" t="s">
        <v>81</v>
      </c>
      <c r="AU336" s="200" t="s">
        <v>21</v>
      </c>
      <c r="AY336" s="199" t="s">
        <v>138</v>
      </c>
      <c r="BK336" s="201">
        <f>BK337</f>
        <v>0</v>
      </c>
    </row>
    <row r="337" spans="1:65" s="2" customFormat="1" ht="16.5" customHeight="1" x14ac:dyDescent="0.2">
      <c r="A337" s="35"/>
      <c r="B337" s="36"/>
      <c r="C337" s="204" t="s">
        <v>541</v>
      </c>
      <c r="D337" s="204" t="s">
        <v>141</v>
      </c>
      <c r="E337" s="205" t="s">
        <v>542</v>
      </c>
      <c r="F337" s="206" t="s">
        <v>540</v>
      </c>
      <c r="G337" s="207" t="s">
        <v>536</v>
      </c>
      <c r="H337" s="208">
        <v>1</v>
      </c>
      <c r="I337" s="209"/>
      <c r="J337" s="210">
        <f>ROUND(I337*H337,2)</f>
        <v>0</v>
      </c>
      <c r="K337" s="206" t="s">
        <v>145</v>
      </c>
      <c r="L337" s="40"/>
      <c r="M337" s="271" t="s">
        <v>1</v>
      </c>
      <c r="N337" s="272" t="s">
        <v>47</v>
      </c>
      <c r="O337" s="273"/>
      <c r="P337" s="274">
        <f>O337*H337</f>
        <v>0</v>
      </c>
      <c r="Q337" s="274">
        <v>0</v>
      </c>
      <c r="R337" s="274">
        <f>Q337*H337</f>
        <v>0</v>
      </c>
      <c r="S337" s="274">
        <v>0</v>
      </c>
      <c r="T337" s="275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5" t="s">
        <v>537</v>
      </c>
      <c r="AT337" s="215" t="s">
        <v>141</v>
      </c>
      <c r="AU337" s="215" t="s">
        <v>91</v>
      </c>
      <c r="AY337" s="18" t="s">
        <v>138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8" t="s">
        <v>21</v>
      </c>
      <c r="BK337" s="216">
        <f>ROUND(I337*H337,2)</f>
        <v>0</v>
      </c>
      <c r="BL337" s="18" t="s">
        <v>537</v>
      </c>
      <c r="BM337" s="215" t="s">
        <v>543</v>
      </c>
    </row>
    <row r="338" spans="1:65" s="2" customFormat="1" ht="6.95" customHeight="1" x14ac:dyDescent="0.2">
      <c r="A338" s="35"/>
      <c r="B338" s="55"/>
      <c r="C338" s="56"/>
      <c r="D338" s="56"/>
      <c r="E338" s="56"/>
      <c r="F338" s="56"/>
      <c r="G338" s="56"/>
      <c r="H338" s="56"/>
      <c r="I338" s="153"/>
      <c r="J338" s="56"/>
      <c r="K338" s="56"/>
      <c r="L338" s="40"/>
      <c r="M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</row>
  </sheetData>
  <sheetProtection algorithmName="SHA-512" hashValue="qF/+xQA6olF8nl+mvNeSd3bJAdb2mToPaNMrvm5jDgaK9I8ES4Jt/T+1O52JvjP5Y1hAIi5OgY0RkMPetmZWow==" saltValue="iL+rUVf3b6VzLV+8ZcQafFWVQG5m45b4qUGvJVIlr0gdo000mc+v0Y6CRpRdc9xeDelavfHlzpzq3XZ/d4H3ew==" spinCount="100000" sheet="1" objects="1" scenarios="1" formatColumns="0" formatRows="0" autoFilter="0"/>
  <autoFilter ref="C132:K337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2"/>
  <sheetViews>
    <sheetView showGridLines="0" topLeftCell="A116" workbookViewId="0">
      <selection activeCell="I133" sqref="I133:I27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8" t="s">
        <v>94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91</v>
      </c>
    </row>
    <row r="4" spans="1:46" s="1" customFormat="1" ht="24.95" customHeight="1" x14ac:dyDescent="0.2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25.5" customHeight="1" x14ac:dyDescent="0.2">
      <c r="B7" s="21"/>
      <c r="E7" s="320" t="str">
        <f>'Rekapitulace stavby'!K6</f>
        <v>Snížení energetické náročnosti budov sv. Anežky České v Českém Krumlově</v>
      </c>
      <c r="F7" s="321"/>
      <c r="G7" s="321"/>
      <c r="H7" s="321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22" t="s">
        <v>544</v>
      </c>
      <c r="F9" s="323"/>
      <c r="G9" s="323"/>
      <c r="H9" s="32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19</v>
      </c>
      <c r="E11" s="35"/>
      <c r="F11" s="117" t="s">
        <v>1</v>
      </c>
      <c r="G11" s="35"/>
      <c r="H11" s="35"/>
      <c r="I11" s="118" t="s">
        <v>20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5. 11. 2019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28</v>
      </c>
      <c r="E14" s="35"/>
      <c r="F14" s="35"/>
      <c r="G14" s="35"/>
      <c r="H14" s="35"/>
      <c r="I14" s="118" t="s">
        <v>29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31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32</v>
      </c>
      <c r="E17" s="35"/>
      <c r="F17" s="35"/>
      <c r="G17" s="35"/>
      <c r="H17" s="35"/>
      <c r="I17" s="118" t="s">
        <v>29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18" t="s">
        <v>31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34</v>
      </c>
      <c r="E20" s="35"/>
      <c r="F20" s="35"/>
      <c r="G20" s="35"/>
      <c r="H20" s="35"/>
      <c r="I20" s="118" t="s">
        <v>29</v>
      </c>
      <c r="J20" s="117" t="s">
        <v>35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">
        <v>36</v>
      </c>
      <c r="F21" s="35"/>
      <c r="G21" s="35"/>
      <c r="H21" s="35"/>
      <c r="I21" s="118" t="s">
        <v>31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38</v>
      </c>
      <c r="E23" s="35"/>
      <c r="F23" s="35"/>
      <c r="G23" s="35"/>
      <c r="H23" s="35"/>
      <c r="I23" s="118" t="s">
        <v>29</v>
      </c>
      <c r="J23" s="117" t="s">
        <v>39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">
        <v>40</v>
      </c>
      <c r="F24" s="35"/>
      <c r="G24" s="35"/>
      <c r="H24" s="35"/>
      <c r="I24" s="118" t="s">
        <v>31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41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26" t="s">
        <v>1</v>
      </c>
      <c r="F27" s="326"/>
      <c r="G27" s="326"/>
      <c r="H27" s="32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42</v>
      </c>
      <c r="E30" s="35"/>
      <c r="F30" s="35"/>
      <c r="G30" s="35"/>
      <c r="H30" s="35"/>
      <c r="I30" s="116"/>
      <c r="J30" s="127">
        <f>ROUND(J130,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44</v>
      </c>
      <c r="G32" s="35"/>
      <c r="H32" s="35"/>
      <c r="I32" s="129" t="s">
        <v>43</v>
      </c>
      <c r="J32" s="128" t="s">
        <v>45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46</v>
      </c>
      <c r="E33" s="115" t="s">
        <v>47</v>
      </c>
      <c r="F33" s="131">
        <f>ROUND((SUM(BE130:BE271)),  2)</f>
        <v>0</v>
      </c>
      <c r="G33" s="35"/>
      <c r="H33" s="35"/>
      <c r="I33" s="132">
        <v>0.21</v>
      </c>
      <c r="J33" s="131">
        <f>ROUND(((SUM(BE130:BE271))*I33),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48</v>
      </c>
      <c r="F34" s="131">
        <f>ROUND((SUM(BF130:BF271)),  2)</f>
        <v>0</v>
      </c>
      <c r="G34" s="35"/>
      <c r="H34" s="35"/>
      <c r="I34" s="132">
        <v>0.15</v>
      </c>
      <c r="J34" s="131">
        <f>ROUND(((SUM(BF130:BF271))*I34),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49</v>
      </c>
      <c r="F35" s="131">
        <f>ROUND((SUM(BG130:BG271)),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50</v>
      </c>
      <c r="F36" s="131">
        <f>ROUND((SUM(BH130:BH271)),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51</v>
      </c>
      <c r="F37" s="131">
        <f>ROUND((SUM(BI130:BI271)),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52</v>
      </c>
      <c r="E39" s="135"/>
      <c r="F39" s="135"/>
      <c r="G39" s="136" t="s">
        <v>53</v>
      </c>
      <c r="H39" s="137" t="s">
        <v>54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55</v>
      </c>
      <c r="E50" s="142"/>
      <c r="F50" s="142"/>
      <c r="G50" s="141" t="s">
        <v>56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57</v>
      </c>
      <c r="E61" s="145"/>
      <c r="F61" s="146" t="s">
        <v>58</v>
      </c>
      <c r="G61" s="144" t="s">
        <v>57</v>
      </c>
      <c r="H61" s="145"/>
      <c r="I61" s="147"/>
      <c r="J61" s="148" t="s">
        <v>58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59</v>
      </c>
      <c r="E65" s="149"/>
      <c r="F65" s="149"/>
      <c r="G65" s="141" t="s">
        <v>60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57</v>
      </c>
      <c r="E76" s="145"/>
      <c r="F76" s="146" t="s">
        <v>58</v>
      </c>
      <c r="G76" s="144" t="s">
        <v>57</v>
      </c>
      <c r="H76" s="145"/>
      <c r="I76" s="147"/>
      <c r="J76" s="148" t="s">
        <v>58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5.5" customHeight="1" x14ac:dyDescent="0.2">
      <c r="A85" s="35"/>
      <c r="B85" s="36"/>
      <c r="C85" s="37"/>
      <c r="D85" s="37"/>
      <c r="E85" s="318" t="str">
        <f>E7</f>
        <v>Snížení energetické náročnosti budov sv. Anežky České v Českém Krumlově</v>
      </c>
      <c r="F85" s="319"/>
      <c r="G85" s="319"/>
      <c r="H85" s="31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89" t="str">
        <f>E9</f>
        <v>SO 02 - Stavební a udržovací práce SO 02</v>
      </c>
      <c r="F87" s="317"/>
      <c r="G87" s="317"/>
      <c r="H87" s="31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22</v>
      </c>
      <c r="D89" s="37"/>
      <c r="E89" s="37"/>
      <c r="F89" s="28" t="str">
        <f>F12</f>
        <v>Český Krumlov</v>
      </c>
      <c r="G89" s="37"/>
      <c r="H89" s="37"/>
      <c r="I89" s="118" t="s">
        <v>24</v>
      </c>
      <c r="J89" s="67" t="str">
        <f>IF(J12="","",J12)</f>
        <v>5. 11. 2019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28</v>
      </c>
      <c r="D91" s="37"/>
      <c r="E91" s="37"/>
      <c r="F91" s="28" t="str">
        <f>E15</f>
        <v xml:space="preserve"> </v>
      </c>
      <c r="G91" s="37"/>
      <c r="H91" s="37"/>
      <c r="I91" s="118" t="s">
        <v>34</v>
      </c>
      <c r="J91" s="33" t="str">
        <f>E21</f>
        <v>Tomáš Novák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27.95" customHeight="1" x14ac:dyDescent="0.2">
      <c r="A92" s="35"/>
      <c r="B92" s="36"/>
      <c r="C92" s="30" t="s">
        <v>32</v>
      </c>
      <c r="D92" s="37"/>
      <c r="E92" s="37"/>
      <c r="F92" s="28" t="str">
        <f>IF(E18="","",E18)</f>
        <v>Vyplň údaj</v>
      </c>
      <c r="G92" s="37"/>
      <c r="H92" s="37"/>
      <c r="I92" s="118" t="s">
        <v>38</v>
      </c>
      <c r="J92" s="33" t="str">
        <f>E24</f>
        <v>Filip Šimek www.rozp.cz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1:31" s="9" customFormat="1" ht="24.95" customHeight="1" x14ac:dyDescent="0.2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1:31" s="10" customFormat="1" ht="19.899999999999999" customHeight="1" x14ac:dyDescent="0.2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1:31" s="10" customFormat="1" ht="19.899999999999999" customHeight="1" x14ac:dyDescent="0.2">
      <c r="B99" s="169"/>
      <c r="C99" s="170"/>
      <c r="D99" s="171" t="s">
        <v>108</v>
      </c>
      <c r="E99" s="172"/>
      <c r="F99" s="172"/>
      <c r="G99" s="172"/>
      <c r="H99" s="172"/>
      <c r="I99" s="173"/>
      <c r="J99" s="174">
        <f>J163</f>
        <v>0</v>
      </c>
      <c r="K99" s="170"/>
      <c r="L99" s="175"/>
    </row>
    <row r="100" spans="1:31" s="10" customFormat="1" ht="19.899999999999999" customHeight="1" x14ac:dyDescent="0.2">
      <c r="B100" s="169"/>
      <c r="C100" s="170"/>
      <c r="D100" s="171" t="s">
        <v>109</v>
      </c>
      <c r="E100" s="172"/>
      <c r="F100" s="172"/>
      <c r="G100" s="172"/>
      <c r="H100" s="172"/>
      <c r="I100" s="173"/>
      <c r="J100" s="174">
        <f>J193</f>
        <v>0</v>
      </c>
      <c r="K100" s="170"/>
      <c r="L100" s="175"/>
    </row>
    <row r="101" spans="1:31" s="10" customFormat="1" ht="19.899999999999999" customHeight="1" x14ac:dyDescent="0.2">
      <c r="B101" s="169"/>
      <c r="C101" s="170"/>
      <c r="D101" s="171" t="s">
        <v>110</v>
      </c>
      <c r="E101" s="172"/>
      <c r="F101" s="172"/>
      <c r="G101" s="172"/>
      <c r="H101" s="172"/>
      <c r="I101" s="173"/>
      <c r="J101" s="174">
        <f>J201</f>
        <v>0</v>
      </c>
      <c r="K101" s="170"/>
      <c r="L101" s="175"/>
    </row>
    <row r="102" spans="1:31" s="9" customFormat="1" ht="24.95" customHeight="1" x14ac:dyDescent="0.2">
      <c r="B102" s="162"/>
      <c r="C102" s="163"/>
      <c r="D102" s="164" t="s">
        <v>111</v>
      </c>
      <c r="E102" s="165"/>
      <c r="F102" s="165"/>
      <c r="G102" s="165"/>
      <c r="H102" s="165"/>
      <c r="I102" s="166"/>
      <c r="J102" s="167">
        <f>J203</f>
        <v>0</v>
      </c>
      <c r="K102" s="163"/>
      <c r="L102" s="168"/>
    </row>
    <row r="103" spans="1:31" s="10" customFormat="1" ht="19.899999999999999" customHeight="1" x14ac:dyDescent="0.2">
      <c r="B103" s="169"/>
      <c r="C103" s="170"/>
      <c r="D103" s="171" t="s">
        <v>112</v>
      </c>
      <c r="E103" s="172"/>
      <c r="F103" s="172"/>
      <c r="G103" s="172"/>
      <c r="H103" s="172"/>
      <c r="I103" s="173"/>
      <c r="J103" s="174">
        <f>J204</f>
        <v>0</v>
      </c>
      <c r="K103" s="170"/>
      <c r="L103" s="175"/>
    </row>
    <row r="104" spans="1:31" s="10" customFormat="1" ht="19.899999999999999" customHeight="1" x14ac:dyDescent="0.2">
      <c r="B104" s="169"/>
      <c r="C104" s="170"/>
      <c r="D104" s="171" t="s">
        <v>114</v>
      </c>
      <c r="E104" s="172"/>
      <c r="F104" s="172"/>
      <c r="G104" s="172"/>
      <c r="H104" s="172"/>
      <c r="I104" s="173"/>
      <c r="J104" s="174">
        <f>J220</f>
        <v>0</v>
      </c>
      <c r="K104" s="170"/>
      <c r="L104" s="175"/>
    </row>
    <row r="105" spans="1:31" s="10" customFormat="1" ht="19.899999999999999" customHeight="1" x14ac:dyDescent="0.2">
      <c r="B105" s="169"/>
      <c r="C105" s="170"/>
      <c r="D105" s="171" t="s">
        <v>115</v>
      </c>
      <c r="E105" s="172"/>
      <c r="F105" s="172"/>
      <c r="G105" s="172"/>
      <c r="H105" s="172"/>
      <c r="I105" s="173"/>
      <c r="J105" s="174">
        <f>J235</f>
        <v>0</v>
      </c>
      <c r="K105" s="170"/>
      <c r="L105" s="175"/>
    </row>
    <row r="106" spans="1:31" s="10" customFormat="1" ht="19.899999999999999" customHeight="1" x14ac:dyDescent="0.2">
      <c r="B106" s="169"/>
      <c r="C106" s="170"/>
      <c r="D106" s="171" t="s">
        <v>116</v>
      </c>
      <c r="E106" s="172"/>
      <c r="F106" s="172"/>
      <c r="G106" s="172"/>
      <c r="H106" s="172"/>
      <c r="I106" s="173"/>
      <c r="J106" s="174">
        <f>J262</f>
        <v>0</v>
      </c>
      <c r="K106" s="170"/>
      <c r="L106" s="175"/>
    </row>
    <row r="107" spans="1:31" s="10" customFormat="1" ht="19.899999999999999" customHeight="1" x14ac:dyDescent="0.2">
      <c r="B107" s="169"/>
      <c r="C107" s="170"/>
      <c r="D107" s="171" t="s">
        <v>119</v>
      </c>
      <c r="E107" s="172"/>
      <c r="F107" s="172"/>
      <c r="G107" s="172"/>
      <c r="H107" s="172"/>
      <c r="I107" s="173"/>
      <c r="J107" s="174">
        <f>J264</f>
        <v>0</v>
      </c>
      <c r="K107" s="170"/>
      <c r="L107" s="175"/>
    </row>
    <row r="108" spans="1:31" s="9" customFormat="1" ht="24.95" customHeight="1" x14ac:dyDescent="0.2">
      <c r="B108" s="162"/>
      <c r="C108" s="163"/>
      <c r="D108" s="164" t="s">
        <v>120</v>
      </c>
      <c r="E108" s="165"/>
      <c r="F108" s="165"/>
      <c r="G108" s="165"/>
      <c r="H108" s="165"/>
      <c r="I108" s="166"/>
      <c r="J108" s="167">
        <f>J267</f>
        <v>0</v>
      </c>
      <c r="K108" s="163"/>
      <c r="L108" s="168"/>
    </row>
    <row r="109" spans="1:31" s="10" customFormat="1" ht="19.899999999999999" customHeight="1" x14ac:dyDescent="0.2">
      <c r="B109" s="169"/>
      <c r="C109" s="170"/>
      <c r="D109" s="171" t="s">
        <v>121</v>
      </c>
      <c r="E109" s="172"/>
      <c r="F109" s="172"/>
      <c r="G109" s="172"/>
      <c r="H109" s="172"/>
      <c r="I109" s="173"/>
      <c r="J109" s="174">
        <f>J268</f>
        <v>0</v>
      </c>
      <c r="K109" s="170"/>
      <c r="L109" s="175"/>
    </row>
    <row r="110" spans="1:31" s="10" customFormat="1" ht="19.899999999999999" customHeight="1" x14ac:dyDescent="0.2">
      <c r="B110" s="169"/>
      <c r="C110" s="170"/>
      <c r="D110" s="171" t="s">
        <v>122</v>
      </c>
      <c r="E110" s="172"/>
      <c r="F110" s="172"/>
      <c r="G110" s="172"/>
      <c r="H110" s="172"/>
      <c r="I110" s="173"/>
      <c r="J110" s="174">
        <f>J270</f>
        <v>0</v>
      </c>
      <c r="K110" s="170"/>
      <c r="L110" s="175"/>
    </row>
    <row r="111" spans="1:31" s="2" customFormat="1" ht="21.75" customHeight="1" x14ac:dyDescent="0.2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 x14ac:dyDescent="0.2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 x14ac:dyDescent="0.2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 x14ac:dyDescent="0.2">
      <c r="A117" s="35"/>
      <c r="B117" s="36"/>
      <c r="C117" s="24" t="s">
        <v>123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 x14ac:dyDescent="0.2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 x14ac:dyDescent="0.2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.5" customHeight="1" x14ac:dyDescent="0.2">
      <c r="A120" s="35"/>
      <c r="B120" s="36"/>
      <c r="C120" s="37"/>
      <c r="D120" s="37"/>
      <c r="E120" s="318" t="str">
        <f>E7</f>
        <v>Snížení energetické náročnosti budov sv. Anežky České v Českém Krumlově</v>
      </c>
      <c r="F120" s="319"/>
      <c r="G120" s="319"/>
      <c r="H120" s="319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 x14ac:dyDescent="0.2">
      <c r="A121" s="35"/>
      <c r="B121" s="36"/>
      <c r="C121" s="30" t="s">
        <v>99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 x14ac:dyDescent="0.2">
      <c r="A122" s="35"/>
      <c r="B122" s="36"/>
      <c r="C122" s="37"/>
      <c r="D122" s="37"/>
      <c r="E122" s="289" t="str">
        <f>E9</f>
        <v>SO 02 - Stavební a udržovací práce SO 02</v>
      </c>
      <c r="F122" s="317"/>
      <c r="G122" s="317"/>
      <c r="H122" s="31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 x14ac:dyDescent="0.2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 x14ac:dyDescent="0.2">
      <c r="A124" s="35"/>
      <c r="B124" s="36"/>
      <c r="C124" s="30" t="s">
        <v>22</v>
      </c>
      <c r="D124" s="37"/>
      <c r="E124" s="37"/>
      <c r="F124" s="28" t="str">
        <f>F12</f>
        <v>Český Krumlov</v>
      </c>
      <c r="G124" s="37"/>
      <c r="H124" s="37"/>
      <c r="I124" s="118" t="s">
        <v>24</v>
      </c>
      <c r="J124" s="67" t="str">
        <f>IF(J12="","",J12)</f>
        <v>5. 11. 2019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 x14ac:dyDescent="0.2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 x14ac:dyDescent="0.2">
      <c r="A126" s="35"/>
      <c r="B126" s="36"/>
      <c r="C126" s="30" t="s">
        <v>28</v>
      </c>
      <c r="D126" s="37"/>
      <c r="E126" s="37"/>
      <c r="F126" s="28" t="str">
        <f>E15</f>
        <v xml:space="preserve"> </v>
      </c>
      <c r="G126" s="37"/>
      <c r="H126" s="37"/>
      <c r="I126" s="118" t="s">
        <v>34</v>
      </c>
      <c r="J126" s="33" t="str">
        <f>E21</f>
        <v>Tomáš Novák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7.95" customHeight="1" x14ac:dyDescent="0.2">
      <c r="A127" s="35"/>
      <c r="B127" s="36"/>
      <c r="C127" s="30" t="s">
        <v>32</v>
      </c>
      <c r="D127" s="37"/>
      <c r="E127" s="37"/>
      <c r="F127" s="28" t="str">
        <f>IF(E18="","",E18)</f>
        <v>Vyplň údaj</v>
      </c>
      <c r="G127" s="37"/>
      <c r="H127" s="37"/>
      <c r="I127" s="118" t="s">
        <v>38</v>
      </c>
      <c r="J127" s="33" t="str">
        <f>E24</f>
        <v>Filip Šimek www.rozp.cz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 x14ac:dyDescent="0.2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 x14ac:dyDescent="0.2">
      <c r="A129" s="176"/>
      <c r="B129" s="177"/>
      <c r="C129" s="178" t="s">
        <v>124</v>
      </c>
      <c r="D129" s="179" t="s">
        <v>67</v>
      </c>
      <c r="E129" s="179" t="s">
        <v>63</v>
      </c>
      <c r="F129" s="179" t="s">
        <v>64</v>
      </c>
      <c r="G129" s="179" t="s">
        <v>125</v>
      </c>
      <c r="H129" s="179" t="s">
        <v>126</v>
      </c>
      <c r="I129" s="180" t="s">
        <v>127</v>
      </c>
      <c r="J129" s="179" t="s">
        <v>103</v>
      </c>
      <c r="K129" s="181" t="s">
        <v>128</v>
      </c>
      <c r="L129" s="182"/>
      <c r="M129" s="76" t="s">
        <v>1</v>
      </c>
      <c r="N129" s="77" t="s">
        <v>46</v>
      </c>
      <c r="O129" s="77" t="s">
        <v>129</v>
      </c>
      <c r="P129" s="77" t="s">
        <v>130</v>
      </c>
      <c r="Q129" s="77" t="s">
        <v>131</v>
      </c>
      <c r="R129" s="77" t="s">
        <v>132</v>
      </c>
      <c r="S129" s="77" t="s">
        <v>133</v>
      </c>
      <c r="T129" s="78" t="s">
        <v>134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5" s="2" customFormat="1" ht="22.9" customHeight="1" x14ac:dyDescent="0.25">
      <c r="A130" s="35"/>
      <c r="B130" s="36"/>
      <c r="C130" s="83" t="s">
        <v>135</v>
      </c>
      <c r="D130" s="37"/>
      <c r="E130" s="37"/>
      <c r="F130" s="37"/>
      <c r="G130" s="37"/>
      <c r="H130" s="37"/>
      <c r="I130" s="116"/>
      <c r="J130" s="183">
        <f>BK130</f>
        <v>0</v>
      </c>
      <c r="K130" s="37"/>
      <c r="L130" s="40"/>
      <c r="M130" s="79"/>
      <c r="N130" s="184"/>
      <c r="O130" s="80"/>
      <c r="P130" s="185">
        <f>P131+P203+P267</f>
        <v>0</v>
      </c>
      <c r="Q130" s="80"/>
      <c r="R130" s="185">
        <f>R131+R203+R267</f>
        <v>7.69092953</v>
      </c>
      <c r="S130" s="80"/>
      <c r="T130" s="186">
        <f>T131+T203+T267</f>
        <v>4.9873222300000002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81</v>
      </c>
      <c r="AU130" s="18" t="s">
        <v>105</v>
      </c>
      <c r="BK130" s="187">
        <f>BK131+BK203+BK267</f>
        <v>0</v>
      </c>
    </row>
    <row r="131" spans="1:65" s="12" customFormat="1" ht="25.9" customHeight="1" x14ac:dyDescent="0.2">
      <c r="B131" s="188"/>
      <c r="C131" s="189"/>
      <c r="D131" s="190" t="s">
        <v>81</v>
      </c>
      <c r="E131" s="191" t="s">
        <v>136</v>
      </c>
      <c r="F131" s="191" t="s">
        <v>137</v>
      </c>
      <c r="G131" s="189"/>
      <c r="H131" s="189"/>
      <c r="I131" s="192"/>
      <c r="J131" s="193">
        <f>BK131</f>
        <v>0</v>
      </c>
      <c r="K131" s="189"/>
      <c r="L131" s="194"/>
      <c r="M131" s="195"/>
      <c r="N131" s="196"/>
      <c r="O131" s="196"/>
      <c r="P131" s="197">
        <f>P132+P163+P193+P201</f>
        <v>0</v>
      </c>
      <c r="Q131" s="196"/>
      <c r="R131" s="197">
        <f>R132+R163+R193+R201</f>
        <v>3.8761000000000005</v>
      </c>
      <c r="S131" s="196"/>
      <c r="T131" s="198">
        <f>T132+T163+T193+T201</f>
        <v>4.7966379999999997</v>
      </c>
      <c r="AR131" s="199" t="s">
        <v>21</v>
      </c>
      <c r="AT131" s="200" t="s">
        <v>81</v>
      </c>
      <c r="AU131" s="200" t="s">
        <v>82</v>
      </c>
      <c r="AY131" s="199" t="s">
        <v>138</v>
      </c>
      <c r="BK131" s="201">
        <f>BK132+BK163+BK193+BK201</f>
        <v>0</v>
      </c>
    </row>
    <row r="132" spans="1:65" s="12" customFormat="1" ht="22.9" customHeight="1" x14ac:dyDescent="0.2">
      <c r="B132" s="188"/>
      <c r="C132" s="189"/>
      <c r="D132" s="190" t="s">
        <v>81</v>
      </c>
      <c r="E132" s="202" t="s">
        <v>139</v>
      </c>
      <c r="F132" s="202" t="s">
        <v>140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SUM(P133:P162)</f>
        <v>0</v>
      </c>
      <c r="Q132" s="196"/>
      <c r="R132" s="197">
        <f>SUM(R133:R162)</f>
        <v>3.8699400000000006</v>
      </c>
      <c r="S132" s="196"/>
      <c r="T132" s="198">
        <f>SUM(T133:T162)</f>
        <v>0</v>
      </c>
      <c r="AR132" s="199" t="s">
        <v>21</v>
      </c>
      <c r="AT132" s="200" t="s">
        <v>81</v>
      </c>
      <c r="AU132" s="200" t="s">
        <v>21</v>
      </c>
      <c r="AY132" s="199" t="s">
        <v>138</v>
      </c>
      <c r="BK132" s="201">
        <f>SUM(BK133:BK162)</f>
        <v>0</v>
      </c>
    </row>
    <row r="133" spans="1:65" s="2" customFormat="1" ht="24" customHeight="1" x14ac:dyDescent="0.2">
      <c r="A133" s="35"/>
      <c r="B133" s="36"/>
      <c r="C133" s="204" t="s">
        <v>21</v>
      </c>
      <c r="D133" s="204" t="s">
        <v>141</v>
      </c>
      <c r="E133" s="205" t="s">
        <v>142</v>
      </c>
      <c r="F133" s="206" t="s">
        <v>143</v>
      </c>
      <c r="G133" s="207" t="s">
        <v>144</v>
      </c>
      <c r="H133" s="208">
        <v>185.68</v>
      </c>
      <c r="I133" s="209"/>
      <c r="J133" s="210">
        <f>ROUND(I133*H133,2)</f>
        <v>0</v>
      </c>
      <c r="K133" s="206" t="s">
        <v>145</v>
      </c>
      <c r="L133" s="40"/>
      <c r="M133" s="211" t="s">
        <v>1</v>
      </c>
      <c r="N133" s="212" t="s">
        <v>47</v>
      </c>
      <c r="O133" s="72"/>
      <c r="P133" s="213">
        <f>O133*H133</f>
        <v>0</v>
      </c>
      <c r="Q133" s="213">
        <v>1.5E-3</v>
      </c>
      <c r="R133" s="213">
        <f>Q133*H133</f>
        <v>0.27851999999999999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146</v>
      </c>
      <c r="AT133" s="215" t="s">
        <v>141</v>
      </c>
      <c r="AU133" s="215" t="s">
        <v>91</v>
      </c>
      <c r="AY133" s="18" t="s">
        <v>138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21</v>
      </c>
      <c r="BK133" s="216">
        <f>ROUND(I133*H133,2)</f>
        <v>0</v>
      </c>
      <c r="BL133" s="18" t="s">
        <v>146</v>
      </c>
      <c r="BM133" s="215" t="s">
        <v>147</v>
      </c>
    </row>
    <row r="134" spans="1:65" s="13" customFormat="1" x14ac:dyDescent="0.2">
      <c r="B134" s="217"/>
      <c r="C134" s="218"/>
      <c r="D134" s="219" t="s">
        <v>148</v>
      </c>
      <c r="E134" s="220" t="s">
        <v>1</v>
      </c>
      <c r="F134" s="221" t="s">
        <v>149</v>
      </c>
      <c r="G134" s="218"/>
      <c r="H134" s="220" t="s">
        <v>1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148</v>
      </c>
      <c r="AU134" s="227" t="s">
        <v>91</v>
      </c>
      <c r="AV134" s="13" t="s">
        <v>21</v>
      </c>
      <c r="AW134" s="13" t="s">
        <v>37</v>
      </c>
      <c r="AX134" s="13" t="s">
        <v>82</v>
      </c>
      <c r="AY134" s="227" t="s">
        <v>138</v>
      </c>
    </row>
    <row r="135" spans="1:65" s="13" customFormat="1" x14ac:dyDescent="0.2">
      <c r="B135" s="217"/>
      <c r="C135" s="218"/>
      <c r="D135" s="219" t="s">
        <v>148</v>
      </c>
      <c r="E135" s="220" t="s">
        <v>1</v>
      </c>
      <c r="F135" s="221" t="s">
        <v>150</v>
      </c>
      <c r="G135" s="218"/>
      <c r="H135" s="220" t="s">
        <v>1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148</v>
      </c>
      <c r="AU135" s="227" t="s">
        <v>91</v>
      </c>
      <c r="AV135" s="13" t="s">
        <v>21</v>
      </c>
      <c r="AW135" s="13" t="s">
        <v>37</v>
      </c>
      <c r="AX135" s="13" t="s">
        <v>82</v>
      </c>
      <c r="AY135" s="227" t="s">
        <v>138</v>
      </c>
    </row>
    <row r="136" spans="1:65" s="14" customFormat="1" x14ac:dyDescent="0.2">
      <c r="B136" s="228"/>
      <c r="C136" s="229"/>
      <c r="D136" s="219" t="s">
        <v>148</v>
      </c>
      <c r="E136" s="230" t="s">
        <v>1</v>
      </c>
      <c r="F136" s="231" t="s">
        <v>545</v>
      </c>
      <c r="G136" s="229"/>
      <c r="H136" s="232">
        <v>38.08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148</v>
      </c>
      <c r="AU136" s="238" t="s">
        <v>91</v>
      </c>
      <c r="AV136" s="14" t="s">
        <v>91</v>
      </c>
      <c r="AW136" s="14" t="s">
        <v>37</v>
      </c>
      <c r="AX136" s="14" t="s">
        <v>82</v>
      </c>
      <c r="AY136" s="238" t="s">
        <v>138</v>
      </c>
    </row>
    <row r="137" spans="1:65" s="14" customFormat="1" x14ac:dyDescent="0.2">
      <c r="B137" s="228"/>
      <c r="C137" s="229"/>
      <c r="D137" s="219" t="s">
        <v>148</v>
      </c>
      <c r="E137" s="230" t="s">
        <v>1</v>
      </c>
      <c r="F137" s="231" t="s">
        <v>546</v>
      </c>
      <c r="G137" s="229"/>
      <c r="H137" s="232">
        <v>19.440000000000001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148</v>
      </c>
      <c r="AU137" s="238" t="s">
        <v>91</v>
      </c>
      <c r="AV137" s="14" t="s">
        <v>91</v>
      </c>
      <c r="AW137" s="14" t="s">
        <v>37</v>
      </c>
      <c r="AX137" s="14" t="s">
        <v>82</v>
      </c>
      <c r="AY137" s="238" t="s">
        <v>138</v>
      </c>
    </row>
    <row r="138" spans="1:65" s="14" customFormat="1" x14ac:dyDescent="0.2">
      <c r="B138" s="228"/>
      <c r="C138" s="229"/>
      <c r="D138" s="219" t="s">
        <v>148</v>
      </c>
      <c r="E138" s="230" t="s">
        <v>1</v>
      </c>
      <c r="F138" s="231" t="s">
        <v>547</v>
      </c>
      <c r="G138" s="229"/>
      <c r="H138" s="232">
        <v>9.06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148</v>
      </c>
      <c r="AU138" s="238" t="s">
        <v>91</v>
      </c>
      <c r="AV138" s="14" t="s">
        <v>91</v>
      </c>
      <c r="AW138" s="14" t="s">
        <v>37</v>
      </c>
      <c r="AX138" s="14" t="s">
        <v>82</v>
      </c>
      <c r="AY138" s="238" t="s">
        <v>138</v>
      </c>
    </row>
    <row r="139" spans="1:65" s="14" customFormat="1" x14ac:dyDescent="0.2">
      <c r="B139" s="228"/>
      <c r="C139" s="229"/>
      <c r="D139" s="219" t="s">
        <v>148</v>
      </c>
      <c r="E139" s="230" t="s">
        <v>1</v>
      </c>
      <c r="F139" s="231" t="s">
        <v>548</v>
      </c>
      <c r="G139" s="229"/>
      <c r="H139" s="232">
        <v>5.8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148</v>
      </c>
      <c r="AU139" s="238" t="s">
        <v>91</v>
      </c>
      <c r="AV139" s="14" t="s">
        <v>91</v>
      </c>
      <c r="AW139" s="14" t="s">
        <v>37</v>
      </c>
      <c r="AX139" s="14" t="s">
        <v>82</v>
      </c>
      <c r="AY139" s="238" t="s">
        <v>138</v>
      </c>
    </row>
    <row r="140" spans="1:65" s="13" customFormat="1" x14ac:dyDescent="0.2">
      <c r="B140" s="217"/>
      <c r="C140" s="218"/>
      <c r="D140" s="219" t="s">
        <v>148</v>
      </c>
      <c r="E140" s="220" t="s">
        <v>1</v>
      </c>
      <c r="F140" s="221" t="s">
        <v>165</v>
      </c>
      <c r="G140" s="218"/>
      <c r="H140" s="220" t="s">
        <v>1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148</v>
      </c>
      <c r="AU140" s="227" t="s">
        <v>91</v>
      </c>
      <c r="AV140" s="13" t="s">
        <v>21</v>
      </c>
      <c r="AW140" s="13" t="s">
        <v>37</v>
      </c>
      <c r="AX140" s="13" t="s">
        <v>82</v>
      </c>
      <c r="AY140" s="227" t="s">
        <v>138</v>
      </c>
    </row>
    <row r="141" spans="1:65" s="14" customFormat="1" x14ac:dyDescent="0.2">
      <c r="B141" s="228"/>
      <c r="C141" s="229"/>
      <c r="D141" s="219" t="s">
        <v>148</v>
      </c>
      <c r="E141" s="230" t="s">
        <v>1</v>
      </c>
      <c r="F141" s="231" t="s">
        <v>549</v>
      </c>
      <c r="G141" s="229"/>
      <c r="H141" s="232">
        <v>6.14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148</v>
      </c>
      <c r="AU141" s="238" t="s">
        <v>91</v>
      </c>
      <c r="AV141" s="14" t="s">
        <v>91</v>
      </c>
      <c r="AW141" s="14" t="s">
        <v>37</v>
      </c>
      <c r="AX141" s="14" t="s">
        <v>82</v>
      </c>
      <c r="AY141" s="238" t="s">
        <v>138</v>
      </c>
    </row>
    <row r="142" spans="1:65" s="14" customFormat="1" x14ac:dyDescent="0.2">
      <c r="B142" s="228"/>
      <c r="C142" s="229"/>
      <c r="D142" s="219" t="s">
        <v>148</v>
      </c>
      <c r="E142" s="230" t="s">
        <v>1</v>
      </c>
      <c r="F142" s="231" t="s">
        <v>550</v>
      </c>
      <c r="G142" s="229"/>
      <c r="H142" s="232">
        <v>5.54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148</v>
      </c>
      <c r="AU142" s="238" t="s">
        <v>91</v>
      </c>
      <c r="AV142" s="14" t="s">
        <v>91</v>
      </c>
      <c r="AW142" s="14" t="s">
        <v>37</v>
      </c>
      <c r="AX142" s="14" t="s">
        <v>82</v>
      </c>
      <c r="AY142" s="238" t="s">
        <v>138</v>
      </c>
    </row>
    <row r="143" spans="1:65" s="14" customFormat="1" x14ac:dyDescent="0.2">
      <c r="B143" s="228"/>
      <c r="C143" s="229"/>
      <c r="D143" s="219" t="s">
        <v>148</v>
      </c>
      <c r="E143" s="230" t="s">
        <v>1</v>
      </c>
      <c r="F143" s="231" t="s">
        <v>551</v>
      </c>
      <c r="G143" s="229"/>
      <c r="H143" s="232">
        <v>8.7799999999999994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148</v>
      </c>
      <c r="AU143" s="238" t="s">
        <v>91</v>
      </c>
      <c r="AV143" s="14" t="s">
        <v>91</v>
      </c>
      <c r="AW143" s="14" t="s">
        <v>37</v>
      </c>
      <c r="AX143" s="14" t="s">
        <v>82</v>
      </c>
      <c r="AY143" s="238" t="s">
        <v>138</v>
      </c>
    </row>
    <row r="144" spans="1:65" s="15" customFormat="1" x14ac:dyDescent="0.2">
      <c r="B144" s="239"/>
      <c r="C144" s="240"/>
      <c r="D144" s="219" t="s">
        <v>148</v>
      </c>
      <c r="E144" s="241" t="s">
        <v>1</v>
      </c>
      <c r="F144" s="242" t="s">
        <v>174</v>
      </c>
      <c r="G144" s="240"/>
      <c r="H144" s="243">
        <v>92.84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148</v>
      </c>
      <c r="AU144" s="249" t="s">
        <v>91</v>
      </c>
      <c r="AV144" s="15" t="s">
        <v>175</v>
      </c>
      <c r="AW144" s="15" t="s">
        <v>37</v>
      </c>
      <c r="AX144" s="15" t="s">
        <v>82</v>
      </c>
      <c r="AY144" s="249" t="s">
        <v>138</v>
      </c>
    </row>
    <row r="145" spans="1:65" s="13" customFormat="1" x14ac:dyDescent="0.2">
      <c r="B145" s="217"/>
      <c r="C145" s="218"/>
      <c r="D145" s="219" t="s">
        <v>148</v>
      </c>
      <c r="E145" s="220" t="s">
        <v>1</v>
      </c>
      <c r="F145" s="221" t="s">
        <v>552</v>
      </c>
      <c r="G145" s="218"/>
      <c r="H145" s="220" t="s">
        <v>1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148</v>
      </c>
      <c r="AU145" s="227" t="s">
        <v>91</v>
      </c>
      <c r="AV145" s="13" t="s">
        <v>21</v>
      </c>
      <c r="AW145" s="13" t="s">
        <v>37</v>
      </c>
      <c r="AX145" s="13" t="s">
        <v>82</v>
      </c>
      <c r="AY145" s="227" t="s">
        <v>138</v>
      </c>
    </row>
    <row r="146" spans="1:65" s="14" customFormat="1" x14ac:dyDescent="0.2">
      <c r="B146" s="228"/>
      <c r="C146" s="229"/>
      <c r="D146" s="219" t="s">
        <v>148</v>
      </c>
      <c r="E146" s="230" t="s">
        <v>1</v>
      </c>
      <c r="F146" s="231" t="s">
        <v>553</v>
      </c>
      <c r="G146" s="229"/>
      <c r="H146" s="232">
        <v>92.84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148</v>
      </c>
      <c r="AU146" s="238" t="s">
        <v>91</v>
      </c>
      <c r="AV146" s="14" t="s">
        <v>91</v>
      </c>
      <c r="AW146" s="14" t="s">
        <v>37</v>
      </c>
      <c r="AX146" s="14" t="s">
        <v>82</v>
      </c>
      <c r="AY146" s="238" t="s">
        <v>138</v>
      </c>
    </row>
    <row r="147" spans="1:65" s="16" customFormat="1" x14ac:dyDescent="0.2">
      <c r="B147" s="250"/>
      <c r="C147" s="251"/>
      <c r="D147" s="219" t="s">
        <v>148</v>
      </c>
      <c r="E147" s="252" t="s">
        <v>1</v>
      </c>
      <c r="F147" s="253" t="s">
        <v>178</v>
      </c>
      <c r="G147" s="251"/>
      <c r="H147" s="254">
        <v>185.68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AT147" s="260" t="s">
        <v>148</v>
      </c>
      <c r="AU147" s="260" t="s">
        <v>91</v>
      </c>
      <c r="AV147" s="16" t="s">
        <v>146</v>
      </c>
      <c r="AW147" s="16" t="s">
        <v>37</v>
      </c>
      <c r="AX147" s="16" t="s">
        <v>21</v>
      </c>
      <c r="AY147" s="260" t="s">
        <v>138</v>
      </c>
    </row>
    <row r="148" spans="1:65" s="2" customFormat="1" ht="16.5" customHeight="1" x14ac:dyDescent="0.2">
      <c r="A148" s="35"/>
      <c r="B148" s="36"/>
      <c r="C148" s="204" t="s">
        <v>91</v>
      </c>
      <c r="D148" s="204" t="s">
        <v>141</v>
      </c>
      <c r="E148" s="205" t="s">
        <v>183</v>
      </c>
      <c r="F148" s="206" t="s">
        <v>184</v>
      </c>
      <c r="G148" s="207" t="s">
        <v>181</v>
      </c>
      <c r="H148" s="208">
        <v>2</v>
      </c>
      <c r="I148" s="209"/>
      <c r="J148" s="210">
        <f>ROUND(I148*H148,2)</f>
        <v>0</v>
      </c>
      <c r="K148" s="206" t="s">
        <v>1</v>
      </c>
      <c r="L148" s="40"/>
      <c r="M148" s="211" t="s">
        <v>1</v>
      </c>
      <c r="N148" s="212" t="s">
        <v>47</v>
      </c>
      <c r="O148" s="7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5" t="s">
        <v>146</v>
      </c>
      <c r="AT148" s="215" t="s">
        <v>141</v>
      </c>
      <c r="AU148" s="215" t="s">
        <v>91</v>
      </c>
      <c r="AY148" s="18" t="s">
        <v>138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8" t="s">
        <v>21</v>
      </c>
      <c r="BK148" s="216">
        <f>ROUND(I148*H148,2)</f>
        <v>0</v>
      </c>
      <c r="BL148" s="18" t="s">
        <v>146</v>
      </c>
      <c r="BM148" s="215" t="s">
        <v>554</v>
      </c>
    </row>
    <row r="149" spans="1:65" s="2" customFormat="1" ht="24" customHeight="1" x14ac:dyDescent="0.2">
      <c r="A149" s="35"/>
      <c r="B149" s="36"/>
      <c r="C149" s="204" t="s">
        <v>175</v>
      </c>
      <c r="D149" s="204" t="s">
        <v>141</v>
      </c>
      <c r="E149" s="205" t="s">
        <v>555</v>
      </c>
      <c r="F149" s="206" t="s">
        <v>556</v>
      </c>
      <c r="G149" s="207" t="s">
        <v>188</v>
      </c>
      <c r="H149" s="208">
        <v>174</v>
      </c>
      <c r="I149" s="209"/>
      <c r="J149" s="210">
        <f>ROUND(I149*H149,2)</f>
        <v>0</v>
      </c>
      <c r="K149" s="206" t="s">
        <v>145</v>
      </c>
      <c r="L149" s="40"/>
      <c r="M149" s="211" t="s">
        <v>1</v>
      </c>
      <c r="N149" s="212" t="s">
        <v>47</v>
      </c>
      <c r="O149" s="72"/>
      <c r="P149" s="213">
        <f>O149*H149</f>
        <v>0</v>
      </c>
      <c r="Q149" s="213">
        <v>1.7930000000000001E-2</v>
      </c>
      <c r="R149" s="213">
        <f>Q149*H149</f>
        <v>3.1198200000000003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146</v>
      </c>
      <c r="AT149" s="215" t="s">
        <v>141</v>
      </c>
      <c r="AU149" s="215" t="s">
        <v>91</v>
      </c>
      <c r="AY149" s="18" t="s">
        <v>138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8" t="s">
        <v>21</v>
      </c>
      <c r="BK149" s="216">
        <f>ROUND(I149*H149,2)</f>
        <v>0</v>
      </c>
      <c r="BL149" s="18" t="s">
        <v>146</v>
      </c>
      <c r="BM149" s="215" t="s">
        <v>189</v>
      </c>
    </row>
    <row r="150" spans="1:65" s="14" customFormat="1" x14ac:dyDescent="0.2">
      <c r="B150" s="228"/>
      <c r="C150" s="229"/>
      <c r="D150" s="219" t="s">
        <v>148</v>
      </c>
      <c r="E150" s="230" t="s">
        <v>1</v>
      </c>
      <c r="F150" s="231" t="s">
        <v>557</v>
      </c>
      <c r="G150" s="229"/>
      <c r="H150" s="232">
        <v>206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148</v>
      </c>
      <c r="AU150" s="238" t="s">
        <v>91</v>
      </c>
      <c r="AV150" s="14" t="s">
        <v>91</v>
      </c>
      <c r="AW150" s="14" t="s">
        <v>37</v>
      </c>
      <c r="AX150" s="14" t="s">
        <v>82</v>
      </c>
      <c r="AY150" s="238" t="s">
        <v>138</v>
      </c>
    </row>
    <row r="151" spans="1:65" s="15" customFormat="1" x14ac:dyDescent="0.2">
      <c r="B151" s="239"/>
      <c r="C151" s="240"/>
      <c r="D151" s="219" t="s">
        <v>148</v>
      </c>
      <c r="E151" s="241" t="s">
        <v>1</v>
      </c>
      <c r="F151" s="242" t="s">
        <v>174</v>
      </c>
      <c r="G151" s="240"/>
      <c r="H151" s="243">
        <v>206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148</v>
      </c>
      <c r="AU151" s="249" t="s">
        <v>91</v>
      </c>
      <c r="AV151" s="15" t="s">
        <v>175</v>
      </c>
      <c r="AW151" s="15" t="s">
        <v>37</v>
      </c>
      <c r="AX151" s="15" t="s">
        <v>82</v>
      </c>
      <c r="AY151" s="249" t="s">
        <v>138</v>
      </c>
    </row>
    <row r="152" spans="1:65" s="14" customFormat="1" x14ac:dyDescent="0.2">
      <c r="B152" s="228"/>
      <c r="C152" s="229"/>
      <c r="D152" s="219" t="s">
        <v>148</v>
      </c>
      <c r="E152" s="230" t="s">
        <v>1</v>
      </c>
      <c r="F152" s="231" t="s">
        <v>558</v>
      </c>
      <c r="G152" s="229"/>
      <c r="H152" s="232">
        <v>-27.190999999999999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148</v>
      </c>
      <c r="AU152" s="238" t="s">
        <v>91</v>
      </c>
      <c r="AV152" s="14" t="s">
        <v>91</v>
      </c>
      <c r="AW152" s="14" t="s">
        <v>37</v>
      </c>
      <c r="AX152" s="14" t="s">
        <v>82</v>
      </c>
      <c r="AY152" s="238" t="s">
        <v>138</v>
      </c>
    </row>
    <row r="153" spans="1:65" s="14" customFormat="1" x14ac:dyDescent="0.2">
      <c r="B153" s="228"/>
      <c r="C153" s="229"/>
      <c r="D153" s="219" t="s">
        <v>148</v>
      </c>
      <c r="E153" s="230" t="s">
        <v>1</v>
      </c>
      <c r="F153" s="231" t="s">
        <v>559</v>
      </c>
      <c r="G153" s="229"/>
      <c r="H153" s="232">
        <v>-4.8090000000000002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148</v>
      </c>
      <c r="AU153" s="238" t="s">
        <v>91</v>
      </c>
      <c r="AV153" s="14" t="s">
        <v>91</v>
      </c>
      <c r="AW153" s="14" t="s">
        <v>37</v>
      </c>
      <c r="AX153" s="14" t="s">
        <v>82</v>
      </c>
      <c r="AY153" s="238" t="s">
        <v>138</v>
      </c>
    </row>
    <row r="154" spans="1:65" s="15" customFormat="1" x14ac:dyDescent="0.2">
      <c r="B154" s="239"/>
      <c r="C154" s="240"/>
      <c r="D154" s="219" t="s">
        <v>148</v>
      </c>
      <c r="E154" s="241" t="s">
        <v>1</v>
      </c>
      <c r="F154" s="242" t="s">
        <v>174</v>
      </c>
      <c r="G154" s="240"/>
      <c r="H154" s="243">
        <v>-32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AT154" s="249" t="s">
        <v>148</v>
      </c>
      <c r="AU154" s="249" t="s">
        <v>91</v>
      </c>
      <c r="AV154" s="15" t="s">
        <v>175</v>
      </c>
      <c r="AW154" s="15" t="s">
        <v>37</v>
      </c>
      <c r="AX154" s="15" t="s">
        <v>82</v>
      </c>
      <c r="AY154" s="249" t="s">
        <v>138</v>
      </c>
    </row>
    <row r="155" spans="1:65" s="16" customFormat="1" x14ac:dyDescent="0.2">
      <c r="B155" s="250"/>
      <c r="C155" s="251"/>
      <c r="D155" s="219" t="s">
        <v>148</v>
      </c>
      <c r="E155" s="252" t="s">
        <v>1</v>
      </c>
      <c r="F155" s="253" t="s">
        <v>178</v>
      </c>
      <c r="G155" s="251"/>
      <c r="H155" s="254">
        <v>174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148</v>
      </c>
      <c r="AU155" s="260" t="s">
        <v>91</v>
      </c>
      <c r="AV155" s="16" t="s">
        <v>146</v>
      </c>
      <c r="AW155" s="16" t="s">
        <v>37</v>
      </c>
      <c r="AX155" s="16" t="s">
        <v>21</v>
      </c>
      <c r="AY155" s="260" t="s">
        <v>138</v>
      </c>
    </row>
    <row r="156" spans="1:65" s="2" customFormat="1" ht="24" customHeight="1" x14ac:dyDescent="0.2">
      <c r="A156" s="35"/>
      <c r="B156" s="36"/>
      <c r="C156" s="204" t="s">
        <v>146</v>
      </c>
      <c r="D156" s="204" t="s">
        <v>141</v>
      </c>
      <c r="E156" s="205" t="s">
        <v>191</v>
      </c>
      <c r="F156" s="206" t="s">
        <v>192</v>
      </c>
      <c r="G156" s="207" t="s">
        <v>188</v>
      </c>
      <c r="H156" s="208">
        <v>174</v>
      </c>
      <c r="I156" s="209"/>
      <c r="J156" s="210">
        <f>ROUND(I156*H156,2)</f>
        <v>0</v>
      </c>
      <c r="K156" s="206" t="s">
        <v>145</v>
      </c>
      <c r="L156" s="40"/>
      <c r="M156" s="211" t="s">
        <v>1</v>
      </c>
      <c r="N156" s="212" t="s">
        <v>47</v>
      </c>
      <c r="O156" s="72"/>
      <c r="P156" s="213">
        <f>O156*H156</f>
        <v>0</v>
      </c>
      <c r="Q156" s="213">
        <v>5.9999999999999995E-4</v>
      </c>
      <c r="R156" s="213">
        <f>Q156*H156</f>
        <v>0.10439999999999999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146</v>
      </c>
      <c r="AT156" s="215" t="s">
        <v>141</v>
      </c>
      <c r="AU156" s="215" t="s">
        <v>91</v>
      </c>
      <c r="AY156" s="18" t="s">
        <v>138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21</v>
      </c>
      <c r="BK156" s="216">
        <f>ROUND(I156*H156,2)</f>
        <v>0</v>
      </c>
      <c r="BL156" s="18" t="s">
        <v>146</v>
      </c>
      <c r="BM156" s="215" t="s">
        <v>193</v>
      </c>
    </row>
    <row r="157" spans="1:65" s="2" customFormat="1" ht="24" customHeight="1" x14ac:dyDescent="0.2">
      <c r="A157" s="35"/>
      <c r="B157" s="36"/>
      <c r="C157" s="204" t="s">
        <v>190</v>
      </c>
      <c r="D157" s="204" t="s">
        <v>141</v>
      </c>
      <c r="E157" s="205" t="s">
        <v>194</v>
      </c>
      <c r="F157" s="206" t="s">
        <v>195</v>
      </c>
      <c r="G157" s="207" t="s">
        <v>188</v>
      </c>
      <c r="H157" s="208">
        <v>108</v>
      </c>
      <c r="I157" s="209"/>
      <c r="J157" s="210">
        <f>ROUND(I157*H157,2)</f>
        <v>0</v>
      </c>
      <c r="K157" s="206" t="s">
        <v>145</v>
      </c>
      <c r="L157" s="40"/>
      <c r="M157" s="211" t="s">
        <v>1</v>
      </c>
      <c r="N157" s="212" t="s">
        <v>47</v>
      </c>
      <c r="O157" s="72"/>
      <c r="P157" s="213">
        <f>O157*H157</f>
        <v>0</v>
      </c>
      <c r="Q157" s="213">
        <v>2.4000000000000001E-4</v>
      </c>
      <c r="R157" s="213">
        <f>Q157*H157</f>
        <v>2.5920000000000002E-2</v>
      </c>
      <c r="S157" s="213">
        <v>0</v>
      </c>
      <c r="T157" s="21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5" t="s">
        <v>146</v>
      </c>
      <c r="AT157" s="215" t="s">
        <v>141</v>
      </c>
      <c r="AU157" s="215" t="s">
        <v>91</v>
      </c>
      <c r="AY157" s="18" t="s">
        <v>138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8" t="s">
        <v>21</v>
      </c>
      <c r="BK157" s="216">
        <f>ROUND(I157*H157,2)</f>
        <v>0</v>
      </c>
      <c r="BL157" s="18" t="s">
        <v>146</v>
      </c>
      <c r="BM157" s="215" t="s">
        <v>560</v>
      </c>
    </row>
    <row r="158" spans="1:65" s="13" customFormat="1" x14ac:dyDescent="0.2">
      <c r="B158" s="217"/>
      <c r="C158" s="218"/>
      <c r="D158" s="219" t="s">
        <v>148</v>
      </c>
      <c r="E158" s="220" t="s">
        <v>1</v>
      </c>
      <c r="F158" s="221" t="s">
        <v>201</v>
      </c>
      <c r="G158" s="218"/>
      <c r="H158" s="220" t="s">
        <v>1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148</v>
      </c>
      <c r="AU158" s="227" t="s">
        <v>91</v>
      </c>
      <c r="AV158" s="13" t="s">
        <v>21</v>
      </c>
      <c r="AW158" s="13" t="s">
        <v>37</v>
      </c>
      <c r="AX158" s="13" t="s">
        <v>82</v>
      </c>
      <c r="AY158" s="227" t="s">
        <v>138</v>
      </c>
    </row>
    <row r="159" spans="1:65" s="14" customFormat="1" x14ac:dyDescent="0.2">
      <c r="B159" s="228"/>
      <c r="C159" s="229"/>
      <c r="D159" s="219" t="s">
        <v>148</v>
      </c>
      <c r="E159" s="230" t="s">
        <v>1</v>
      </c>
      <c r="F159" s="231" t="s">
        <v>561</v>
      </c>
      <c r="G159" s="229"/>
      <c r="H159" s="232">
        <v>108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148</v>
      </c>
      <c r="AU159" s="238" t="s">
        <v>91</v>
      </c>
      <c r="AV159" s="14" t="s">
        <v>91</v>
      </c>
      <c r="AW159" s="14" t="s">
        <v>37</v>
      </c>
      <c r="AX159" s="14" t="s">
        <v>21</v>
      </c>
      <c r="AY159" s="238" t="s">
        <v>138</v>
      </c>
    </row>
    <row r="160" spans="1:65" s="2" customFormat="1" ht="24" customHeight="1" x14ac:dyDescent="0.2">
      <c r="A160" s="35"/>
      <c r="B160" s="36"/>
      <c r="C160" s="204" t="s">
        <v>139</v>
      </c>
      <c r="D160" s="204" t="s">
        <v>141</v>
      </c>
      <c r="E160" s="205" t="s">
        <v>198</v>
      </c>
      <c r="F160" s="206" t="s">
        <v>199</v>
      </c>
      <c r="G160" s="207" t="s">
        <v>188</v>
      </c>
      <c r="H160" s="208">
        <v>108</v>
      </c>
      <c r="I160" s="209"/>
      <c r="J160" s="210">
        <f>ROUND(I160*H160,2)</f>
        <v>0</v>
      </c>
      <c r="K160" s="206" t="s">
        <v>145</v>
      </c>
      <c r="L160" s="40"/>
      <c r="M160" s="211" t="s">
        <v>1</v>
      </c>
      <c r="N160" s="212" t="s">
        <v>47</v>
      </c>
      <c r="O160" s="72"/>
      <c r="P160" s="213">
        <f>O160*H160</f>
        <v>0</v>
      </c>
      <c r="Q160" s="213">
        <v>3.16E-3</v>
      </c>
      <c r="R160" s="213">
        <f>Q160*H160</f>
        <v>0.34128000000000003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146</v>
      </c>
      <c r="AT160" s="215" t="s">
        <v>141</v>
      </c>
      <c r="AU160" s="215" t="s">
        <v>91</v>
      </c>
      <c r="AY160" s="18" t="s">
        <v>138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21</v>
      </c>
      <c r="BK160" s="216">
        <f>ROUND(I160*H160,2)</f>
        <v>0</v>
      </c>
      <c r="BL160" s="18" t="s">
        <v>146</v>
      </c>
      <c r="BM160" s="215" t="s">
        <v>562</v>
      </c>
    </row>
    <row r="161" spans="1:65" s="2" customFormat="1" ht="16.5" customHeight="1" x14ac:dyDescent="0.2">
      <c r="A161" s="35"/>
      <c r="B161" s="36"/>
      <c r="C161" s="204" t="s">
        <v>197</v>
      </c>
      <c r="D161" s="204" t="s">
        <v>141</v>
      </c>
      <c r="E161" s="205" t="s">
        <v>204</v>
      </c>
      <c r="F161" s="206" t="s">
        <v>205</v>
      </c>
      <c r="G161" s="207" t="s">
        <v>188</v>
      </c>
      <c r="H161" s="208">
        <v>282</v>
      </c>
      <c r="I161" s="209"/>
      <c r="J161" s="210">
        <f>ROUND(I161*H161,2)</f>
        <v>0</v>
      </c>
      <c r="K161" s="206" t="s">
        <v>145</v>
      </c>
      <c r="L161" s="40"/>
      <c r="M161" s="211" t="s">
        <v>1</v>
      </c>
      <c r="N161" s="212" t="s">
        <v>47</v>
      </c>
      <c r="O161" s="7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146</v>
      </c>
      <c r="AT161" s="215" t="s">
        <v>141</v>
      </c>
      <c r="AU161" s="215" t="s">
        <v>91</v>
      </c>
      <c r="AY161" s="18" t="s">
        <v>138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21</v>
      </c>
      <c r="BK161" s="216">
        <f>ROUND(I161*H161,2)</f>
        <v>0</v>
      </c>
      <c r="BL161" s="18" t="s">
        <v>146</v>
      </c>
      <c r="BM161" s="215" t="s">
        <v>563</v>
      </c>
    </row>
    <row r="162" spans="1:65" s="14" customFormat="1" x14ac:dyDescent="0.2">
      <c r="B162" s="228"/>
      <c r="C162" s="229"/>
      <c r="D162" s="219" t="s">
        <v>148</v>
      </c>
      <c r="E162" s="230" t="s">
        <v>1</v>
      </c>
      <c r="F162" s="231" t="s">
        <v>564</v>
      </c>
      <c r="G162" s="229"/>
      <c r="H162" s="232">
        <v>282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148</v>
      </c>
      <c r="AU162" s="238" t="s">
        <v>91</v>
      </c>
      <c r="AV162" s="14" t="s">
        <v>91</v>
      </c>
      <c r="AW162" s="14" t="s">
        <v>37</v>
      </c>
      <c r="AX162" s="14" t="s">
        <v>21</v>
      </c>
      <c r="AY162" s="238" t="s">
        <v>138</v>
      </c>
    </row>
    <row r="163" spans="1:65" s="12" customFormat="1" ht="22.9" customHeight="1" x14ac:dyDescent="0.2">
      <c r="B163" s="188"/>
      <c r="C163" s="189"/>
      <c r="D163" s="190" t="s">
        <v>81</v>
      </c>
      <c r="E163" s="202" t="s">
        <v>209</v>
      </c>
      <c r="F163" s="202" t="s">
        <v>210</v>
      </c>
      <c r="G163" s="189"/>
      <c r="H163" s="189"/>
      <c r="I163" s="192"/>
      <c r="J163" s="203">
        <f>BK163</f>
        <v>0</v>
      </c>
      <c r="K163" s="189"/>
      <c r="L163" s="194"/>
      <c r="M163" s="195"/>
      <c r="N163" s="196"/>
      <c r="O163" s="196"/>
      <c r="P163" s="197">
        <f>SUM(P164:P192)</f>
        <v>0</v>
      </c>
      <c r="Q163" s="196"/>
      <c r="R163" s="197">
        <f>SUM(R164:R192)</f>
        <v>6.1600000000000005E-3</v>
      </c>
      <c r="S163" s="196"/>
      <c r="T163" s="198">
        <f>SUM(T164:T192)</f>
        <v>4.7966379999999997</v>
      </c>
      <c r="AR163" s="199" t="s">
        <v>21</v>
      </c>
      <c r="AT163" s="200" t="s">
        <v>81</v>
      </c>
      <c r="AU163" s="200" t="s">
        <v>21</v>
      </c>
      <c r="AY163" s="199" t="s">
        <v>138</v>
      </c>
      <c r="BK163" s="201">
        <f>SUM(BK164:BK192)</f>
        <v>0</v>
      </c>
    </row>
    <row r="164" spans="1:65" s="2" customFormat="1" ht="24" customHeight="1" x14ac:dyDescent="0.2">
      <c r="A164" s="35"/>
      <c r="B164" s="36"/>
      <c r="C164" s="204" t="s">
        <v>203</v>
      </c>
      <c r="D164" s="204" t="s">
        <v>141</v>
      </c>
      <c r="E164" s="205" t="s">
        <v>211</v>
      </c>
      <c r="F164" s="206" t="s">
        <v>212</v>
      </c>
      <c r="G164" s="207" t="s">
        <v>188</v>
      </c>
      <c r="H164" s="208">
        <v>320</v>
      </c>
      <c r="I164" s="209"/>
      <c r="J164" s="210">
        <f>ROUND(I164*H164,2)</f>
        <v>0</v>
      </c>
      <c r="K164" s="206" t="s">
        <v>145</v>
      </c>
      <c r="L164" s="40"/>
      <c r="M164" s="211" t="s">
        <v>1</v>
      </c>
      <c r="N164" s="212" t="s">
        <v>47</v>
      </c>
      <c r="O164" s="7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5" t="s">
        <v>146</v>
      </c>
      <c r="AT164" s="215" t="s">
        <v>141</v>
      </c>
      <c r="AU164" s="215" t="s">
        <v>91</v>
      </c>
      <c r="AY164" s="18" t="s">
        <v>138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8" t="s">
        <v>21</v>
      </c>
      <c r="BK164" s="216">
        <f>ROUND(I164*H164,2)</f>
        <v>0</v>
      </c>
      <c r="BL164" s="18" t="s">
        <v>146</v>
      </c>
      <c r="BM164" s="215" t="s">
        <v>213</v>
      </c>
    </row>
    <row r="165" spans="1:65" s="2" customFormat="1" ht="24" customHeight="1" x14ac:dyDescent="0.2">
      <c r="A165" s="35"/>
      <c r="B165" s="36"/>
      <c r="C165" s="204" t="s">
        <v>209</v>
      </c>
      <c r="D165" s="204" t="s">
        <v>141</v>
      </c>
      <c r="E165" s="205" t="s">
        <v>214</v>
      </c>
      <c r="F165" s="206" t="s">
        <v>215</v>
      </c>
      <c r="G165" s="207" t="s">
        <v>188</v>
      </c>
      <c r="H165" s="208">
        <v>9600</v>
      </c>
      <c r="I165" s="209"/>
      <c r="J165" s="210">
        <f>ROUND(I165*H165,2)</f>
        <v>0</v>
      </c>
      <c r="K165" s="206" t="s">
        <v>145</v>
      </c>
      <c r="L165" s="40"/>
      <c r="M165" s="211" t="s">
        <v>1</v>
      </c>
      <c r="N165" s="212" t="s">
        <v>47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146</v>
      </c>
      <c r="AT165" s="215" t="s">
        <v>141</v>
      </c>
      <c r="AU165" s="215" t="s">
        <v>91</v>
      </c>
      <c r="AY165" s="18" t="s">
        <v>138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21</v>
      </c>
      <c r="BK165" s="216">
        <f>ROUND(I165*H165,2)</f>
        <v>0</v>
      </c>
      <c r="BL165" s="18" t="s">
        <v>146</v>
      </c>
      <c r="BM165" s="215" t="s">
        <v>216</v>
      </c>
    </row>
    <row r="166" spans="1:65" s="13" customFormat="1" x14ac:dyDescent="0.2">
      <c r="B166" s="217"/>
      <c r="C166" s="218"/>
      <c r="D166" s="219" t="s">
        <v>148</v>
      </c>
      <c r="E166" s="220" t="s">
        <v>1</v>
      </c>
      <c r="F166" s="221" t="s">
        <v>565</v>
      </c>
      <c r="G166" s="218"/>
      <c r="H166" s="220" t="s">
        <v>1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148</v>
      </c>
      <c r="AU166" s="227" t="s">
        <v>91</v>
      </c>
      <c r="AV166" s="13" t="s">
        <v>21</v>
      </c>
      <c r="AW166" s="13" t="s">
        <v>37</v>
      </c>
      <c r="AX166" s="13" t="s">
        <v>82</v>
      </c>
      <c r="AY166" s="227" t="s">
        <v>138</v>
      </c>
    </row>
    <row r="167" spans="1:65" s="14" customFormat="1" x14ac:dyDescent="0.2">
      <c r="B167" s="228"/>
      <c r="C167" s="229"/>
      <c r="D167" s="219" t="s">
        <v>148</v>
      </c>
      <c r="E167" s="230" t="s">
        <v>1</v>
      </c>
      <c r="F167" s="231" t="s">
        <v>566</v>
      </c>
      <c r="G167" s="229"/>
      <c r="H167" s="232">
        <v>9600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148</v>
      </c>
      <c r="AU167" s="238" t="s">
        <v>91</v>
      </c>
      <c r="AV167" s="14" t="s">
        <v>91</v>
      </c>
      <c r="AW167" s="14" t="s">
        <v>37</v>
      </c>
      <c r="AX167" s="14" t="s">
        <v>21</v>
      </c>
      <c r="AY167" s="238" t="s">
        <v>138</v>
      </c>
    </row>
    <row r="168" spans="1:65" s="2" customFormat="1" ht="24" customHeight="1" x14ac:dyDescent="0.2">
      <c r="A168" s="35"/>
      <c r="B168" s="36"/>
      <c r="C168" s="204" t="s">
        <v>26</v>
      </c>
      <c r="D168" s="204" t="s">
        <v>141</v>
      </c>
      <c r="E168" s="205" t="s">
        <v>220</v>
      </c>
      <c r="F168" s="206" t="s">
        <v>221</v>
      </c>
      <c r="G168" s="207" t="s">
        <v>188</v>
      </c>
      <c r="H168" s="208">
        <v>320</v>
      </c>
      <c r="I168" s="209"/>
      <c r="J168" s="210">
        <f t="shared" ref="J168:J173" si="0">ROUND(I168*H168,2)</f>
        <v>0</v>
      </c>
      <c r="K168" s="206" t="s">
        <v>145</v>
      </c>
      <c r="L168" s="40"/>
      <c r="M168" s="211" t="s">
        <v>1</v>
      </c>
      <c r="N168" s="212" t="s">
        <v>47</v>
      </c>
      <c r="O168" s="72"/>
      <c r="P168" s="213">
        <f t="shared" ref="P168:P173" si="1">O168*H168</f>
        <v>0</v>
      </c>
      <c r="Q168" s="213">
        <v>0</v>
      </c>
      <c r="R168" s="213">
        <f t="shared" ref="R168:R173" si="2">Q168*H168</f>
        <v>0</v>
      </c>
      <c r="S168" s="213">
        <v>0</v>
      </c>
      <c r="T168" s="214">
        <f t="shared" ref="T168:T173" si="3"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146</v>
      </c>
      <c r="AT168" s="215" t="s">
        <v>141</v>
      </c>
      <c r="AU168" s="215" t="s">
        <v>91</v>
      </c>
      <c r="AY168" s="18" t="s">
        <v>138</v>
      </c>
      <c r="BE168" s="216">
        <f t="shared" ref="BE168:BE173" si="4">IF(N168="základní",J168,0)</f>
        <v>0</v>
      </c>
      <c r="BF168" s="216">
        <f t="shared" ref="BF168:BF173" si="5">IF(N168="snížená",J168,0)</f>
        <v>0</v>
      </c>
      <c r="BG168" s="216">
        <f t="shared" ref="BG168:BG173" si="6">IF(N168="zákl. přenesená",J168,0)</f>
        <v>0</v>
      </c>
      <c r="BH168" s="216">
        <f t="shared" ref="BH168:BH173" si="7">IF(N168="sníž. přenesená",J168,0)</f>
        <v>0</v>
      </c>
      <c r="BI168" s="216">
        <f t="shared" ref="BI168:BI173" si="8">IF(N168="nulová",J168,0)</f>
        <v>0</v>
      </c>
      <c r="BJ168" s="18" t="s">
        <v>21</v>
      </c>
      <c r="BK168" s="216">
        <f t="shared" ref="BK168:BK173" si="9">ROUND(I168*H168,2)</f>
        <v>0</v>
      </c>
      <c r="BL168" s="18" t="s">
        <v>146</v>
      </c>
      <c r="BM168" s="215" t="s">
        <v>222</v>
      </c>
    </row>
    <row r="169" spans="1:65" s="2" customFormat="1" ht="16.5" customHeight="1" x14ac:dyDescent="0.2">
      <c r="A169" s="35"/>
      <c r="B169" s="36"/>
      <c r="C169" s="204" t="s">
        <v>219</v>
      </c>
      <c r="D169" s="204" t="s">
        <v>141</v>
      </c>
      <c r="E169" s="205" t="s">
        <v>224</v>
      </c>
      <c r="F169" s="206" t="s">
        <v>225</v>
      </c>
      <c r="G169" s="207" t="s">
        <v>188</v>
      </c>
      <c r="H169" s="208">
        <v>320</v>
      </c>
      <c r="I169" s="209"/>
      <c r="J169" s="210">
        <f t="shared" si="0"/>
        <v>0</v>
      </c>
      <c r="K169" s="206" t="s">
        <v>145</v>
      </c>
      <c r="L169" s="40"/>
      <c r="M169" s="211" t="s">
        <v>1</v>
      </c>
      <c r="N169" s="212" t="s">
        <v>47</v>
      </c>
      <c r="O169" s="72"/>
      <c r="P169" s="213">
        <f t="shared" si="1"/>
        <v>0</v>
      </c>
      <c r="Q169" s="213">
        <v>0</v>
      </c>
      <c r="R169" s="213">
        <f t="shared" si="2"/>
        <v>0</v>
      </c>
      <c r="S169" s="213">
        <v>0</v>
      </c>
      <c r="T169" s="21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5" t="s">
        <v>146</v>
      </c>
      <c r="AT169" s="215" t="s">
        <v>141</v>
      </c>
      <c r="AU169" s="215" t="s">
        <v>91</v>
      </c>
      <c r="AY169" s="18" t="s">
        <v>138</v>
      </c>
      <c r="BE169" s="216">
        <f t="shared" si="4"/>
        <v>0</v>
      </c>
      <c r="BF169" s="216">
        <f t="shared" si="5"/>
        <v>0</v>
      </c>
      <c r="BG169" s="216">
        <f t="shared" si="6"/>
        <v>0</v>
      </c>
      <c r="BH169" s="216">
        <f t="shared" si="7"/>
        <v>0</v>
      </c>
      <c r="BI169" s="216">
        <f t="shared" si="8"/>
        <v>0</v>
      </c>
      <c r="BJ169" s="18" t="s">
        <v>21</v>
      </c>
      <c r="BK169" s="216">
        <f t="shared" si="9"/>
        <v>0</v>
      </c>
      <c r="BL169" s="18" t="s">
        <v>146</v>
      </c>
      <c r="BM169" s="215" t="s">
        <v>567</v>
      </c>
    </row>
    <row r="170" spans="1:65" s="2" customFormat="1" ht="16.5" customHeight="1" x14ac:dyDescent="0.2">
      <c r="A170" s="35"/>
      <c r="B170" s="36"/>
      <c r="C170" s="204" t="s">
        <v>223</v>
      </c>
      <c r="D170" s="204" t="s">
        <v>141</v>
      </c>
      <c r="E170" s="205" t="s">
        <v>228</v>
      </c>
      <c r="F170" s="206" t="s">
        <v>229</v>
      </c>
      <c r="G170" s="207" t="s">
        <v>188</v>
      </c>
      <c r="H170" s="208">
        <v>9600</v>
      </c>
      <c r="I170" s="209"/>
      <c r="J170" s="210">
        <f t="shared" si="0"/>
        <v>0</v>
      </c>
      <c r="K170" s="206" t="s">
        <v>145</v>
      </c>
      <c r="L170" s="40"/>
      <c r="M170" s="211" t="s">
        <v>1</v>
      </c>
      <c r="N170" s="212" t="s">
        <v>47</v>
      </c>
      <c r="O170" s="72"/>
      <c r="P170" s="213">
        <f t="shared" si="1"/>
        <v>0</v>
      </c>
      <c r="Q170" s="213">
        <v>0</v>
      </c>
      <c r="R170" s="213">
        <f t="shared" si="2"/>
        <v>0</v>
      </c>
      <c r="S170" s="213">
        <v>0</v>
      </c>
      <c r="T170" s="21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146</v>
      </c>
      <c r="AT170" s="215" t="s">
        <v>141</v>
      </c>
      <c r="AU170" s="215" t="s">
        <v>91</v>
      </c>
      <c r="AY170" s="18" t="s">
        <v>138</v>
      </c>
      <c r="BE170" s="216">
        <f t="shared" si="4"/>
        <v>0</v>
      </c>
      <c r="BF170" s="216">
        <f t="shared" si="5"/>
        <v>0</v>
      </c>
      <c r="BG170" s="216">
        <f t="shared" si="6"/>
        <v>0</v>
      </c>
      <c r="BH170" s="216">
        <f t="shared" si="7"/>
        <v>0</v>
      </c>
      <c r="BI170" s="216">
        <f t="shared" si="8"/>
        <v>0</v>
      </c>
      <c r="BJ170" s="18" t="s">
        <v>21</v>
      </c>
      <c r="BK170" s="216">
        <f t="shared" si="9"/>
        <v>0</v>
      </c>
      <c r="BL170" s="18" t="s">
        <v>146</v>
      </c>
      <c r="BM170" s="215" t="s">
        <v>568</v>
      </c>
    </row>
    <row r="171" spans="1:65" s="2" customFormat="1" ht="16.5" customHeight="1" x14ac:dyDescent="0.2">
      <c r="A171" s="35"/>
      <c r="B171" s="36"/>
      <c r="C171" s="204" t="s">
        <v>227</v>
      </c>
      <c r="D171" s="204" t="s">
        <v>141</v>
      </c>
      <c r="E171" s="205" t="s">
        <v>232</v>
      </c>
      <c r="F171" s="206" t="s">
        <v>233</v>
      </c>
      <c r="G171" s="207" t="s">
        <v>188</v>
      </c>
      <c r="H171" s="208">
        <v>320</v>
      </c>
      <c r="I171" s="209"/>
      <c r="J171" s="210">
        <f t="shared" si="0"/>
        <v>0</v>
      </c>
      <c r="K171" s="206" t="s">
        <v>145</v>
      </c>
      <c r="L171" s="40"/>
      <c r="M171" s="211" t="s">
        <v>1</v>
      </c>
      <c r="N171" s="212" t="s">
        <v>47</v>
      </c>
      <c r="O171" s="72"/>
      <c r="P171" s="213">
        <f t="shared" si="1"/>
        <v>0</v>
      </c>
      <c r="Q171" s="213">
        <v>0</v>
      </c>
      <c r="R171" s="213">
        <f t="shared" si="2"/>
        <v>0</v>
      </c>
      <c r="S171" s="213">
        <v>0</v>
      </c>
      <c r="T171" s="21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146</v>
      </c>
      <c r="AT171" s="215" t="s">
        <v>141</v>
      </c>
      <c r="AU171" s="215" t="s">
        <v>91</v>
      </c>
      <c r="AY171" s="18" t="s">
        <v>138</v>
      </c>
      <c r="BE171" s="216">
        <f t="shared" si="4"/>
        <v>0</v>
      </c>
      <c r="BF171" s="216">
        <f t="shared" si="5"/>
        <v>0</v>
      </c>
      <c r="BG171" s="216">
        <f t="shared" si="6"/>
        <v>0</v>
      </c>
      <c r="BH171" s="216">
        <f t="shared" si="7"/>
        <v>0</v>
      </c>
      <c r="BI171" s="216">
        <f t="shared" si="8"/>
        <v>0</v>
      </c>
      <c r="BJ171" s="18" t="s">
        <v>21</v>
      </c>
      <c r="BK171" s="216">
        <f t="shared" si="9"/>
        <v>0</v>
      </c>
      <c r="BL171" s="18" t="s">
        <v>146</v>
      </c>
      <c r="BM171" s="215" t="s">
        <v>569</v>
      </c>
    </row>
    <row r="172" spans="1:65" s="2" customFormat="1" ht="16.5" customHeight="1" x14ac:dyDescent="0.2">
      <c r="A172" s="35"/>
      <c r="B172" s="36"/>
      <c r="C172" s="204" t="s">
        <v>231</v>
      </c>
      <c r="D172" s="204" t="s">
        <v>141</v>
      </c>
      <c r="E172" s="205" t="s">
        <v>235</v>
      </c>
      <c r="F172" s="206" t="s">
        <v>236</v>
      </c>
      <c r="G172" s="207" t="s">
        <v>144</v>
      </c>
      <c r="H172" s="208">
        <v>2</v>
      </c>
      <c r="I172" s="209"/>
      <c r="J172" s="210">
        <f t="shared" si="0"/>
        <v>0</v>
      </c>
      <c r="K172" s="206" t="s">
        <v>145</v>
      </c>
      <c r="L172" s="40"/>
      <c r="M172" s="211" t="s">
        <v>1</v>
      </c>
      <c r="N172" s="212" t="s">
        <v>47</v>
      </c>
      <c r="O172" s="72"/>
      <c r="P172" s="213">
        <f t="shared" si="1"/>
        <v>0</v>
      </c>
      <c r="Q172" s="213">
        <v>0</v>
      </c>
      <c r="R172" s="213">
        <f t="shared" si="2"/>
        <v>0</v>
      </c>
      <c r="S172" s="213">
        <v>0</v>
      </c>
      <c r="T172" s="21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5" t="s">
        <v>146</v>
      </c>
      <c r="AT172" s="215" t="s">
        <v>141</v>
      </c>
      <c r="AU172" s="215" t="s">
        <v>91</v>
      </c>
      <c r="AY172" s="18" t="s">
        <v>138</v>
      </c>
      <c r="BE172" s="216">
        <f t="shared" si="4"/>
        <v>0</v>
      </c>
      <c r="BF172" s="216">
        <f t="shared" si="5"/>
        <v>0</v>
      </c>
      <c r="BG172" s="216">
        <f t="shared" si="6"/>
        <v>0</v>
      </c>
      <c r="BH172" s="216">
        <f t="shared" si="7"/>
        <v>0</v>
      </c>
      <c r="BI172" s="216">
        <f t="shared" si="8"/>
        <v>0</v>
      </c>
      <c r="BJ172" s="18" t="s">
        <v>21</v>
      </c>
      <c r="BK172" s="216">
        <f t="shared" si="9"/>
        <v>0</v>
      </c>
      <c r="BL172" s="18" t="s">
        <v>146</v>
      </c>
      <c r="BM172" s="215" t="s">
        <v>237</v>
      </c>
    </row>
    <row r="173" spans="1:65" s="2" customFormat="1" ht="24" customHeight="1" x14ac:dyDescent="0.2">
      <c r="A173" s="35"/>
      <c r="B173" s="36"/>
      <c r="C173" s="204" t="s">
        <v>8</v>
      </c>
      <c r="D173" s="204" t="s">
        <v>141</v>
      </c>
      <c r="E173" s="205" t="s">
        <v>239</v>
      </c>
      <c r="F173" s="206" t="s">
        <v>240</v>
      </c>
      <c r="G173" s="207" t="s">
        <v>144</v>
      </c>
      <c r="H173" s="208">
        <v>120</v>
      </c>
      <c r="I173" s="209"/>
      <c r="J173" s="210">
        <f t="shared" si="0"/>
        <v>0</v>
      </c>
      <c r="K173" s="206" t="s">
        <v>145</v>
      </c>
      <c r="L173" s="40"/>
      <c r="M173" s="211" t="s">
        <v>1</v>
      </c>
      <c r="N173" s="212" t="s">
        <v>47</v>
      </c>
      <c r="O173" s="72"/>
      <c r="P173" s="213">
        <f t="shared" si="1"/>
        <v>0</v>
      </c>
      <c r="Q173" s="213">
        <v>0</v>
      </c>
      <c r="R173" s="213">
        <f t="shared" si="2"/>
        <v>0</v>
      </c>
      <c r="S173" s="213">
        <v>0</v>
      </c>
      <c r="T173" s="214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146</v>
      </c>
      <c r="AT173" s="215" t="s">
        <v>141</v>
      </c>
      <c r="AU173" s="215" t="s">
        <v>91</v>
      </c>
      <c r="AY173" s="18" t="s">
        <v>138</v>
      </c>
      <c r="BE173" s="216">
        <f t="shared" si="4"/>
        <v>0</v>
      </c>
      <c r="BF173" s="216">
        <f t="shared" si="5"/>
        <v>0</v>
      </c>
      <c r="BG173" s="216">
        <f t="shared" si="6"/>
        <v>0</v>
      </c>
      <c r="BH173" s="216">
        <f t="shared" si="7"/>
        <v>0</v>
      </c>
      <c r="BI173" s="216">
        <f t="shared" si="8"/>
        <v>0</v>
      </c>
      <c r="BJ173" s="18" t="s">
        <v>21</v>
      </c>
      <c r="BK173" s="216">
        <f t="shared" si="9"/>
        <v>0</v>
      </c>
      <c r="BL173" s="18" t="s">
        <v>146</v>
      </c>
      <c r="BM173" s="215" t="s">
        <v>241</v>
      </c>
    </row>
    <row r="174" spans="1:65" s="14" customFormat="1" x14ac:dyDescent="0.2">
      <c r="B174" s="228"/>
      <c r="C174" s="229"/>
      <c r="D174" s="219" t="s">
        <v>148</v>
      </c>
      <c r="E174" s="230" t="s">
        <v>1</v>
      </c>
      <c r="F174" s="231" t="s">
        <v>570</v>
      </c>
      <c r="G174" s="229"/>
      <c r="H174" s="232">
        <v>120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148</v>
      </c>
      <c r="AU174" s="238" t="s">
        <v>91</v>
      </c>
      <c r="AV174" s="14" t="s">
        <v>91</v>
      </c>
      <c r="AW174" s="14" t="s">
        <v>37</v>
      </c>
      <c r="AX174" s="14" t="s">
        <v>21</v>
      </c>
      <c r="AY174" s="238" t="s">
        <v>138</v>
      </c>
    </row>
    <row r="175" spans="1:65" s="2" customFormat="1" ht="16.5" customHeight="1" x14ac:dyDescent="0.2">
      <c r="A175" s="35"/>
      <c r="B175" s="36"/>
      <c r="C175" s="204" t="s">
        <v>238</v>
      </c>
      <c r="D175" s="204" t="s">
        <v>141</v>
      </c>
      <c r="E175" s="205" t="s">
        <v>244</v>
      </c>
      <c r="F175" s="206" t="s">
        <v>245</v>
      </c>
      <c r="G175" s="207" t="s">
        <v>144</v>
      </c>
      <c r="H175" s="208">
        <v>2</v>
      </c>
      <c r="I175" s="209"/>
      <c r="J175" s="210">
        <f>ROUND(I175*H175,2)</f>
        <v>0</v>
      </c>
      <c r="K175" s="206" t="s">
        <v>145</v>
      </c>
      <c r="L175" s="40"/>
      <c r="M175" s="211" t="s">
        <v>1</v>
      </c>
      <c r="N175" s="212" t="s">
        <v>47</v>
      </c>
      <c r="O175" s="7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146</v>
      </c>
      <c r="AT175" s="215" t="s">
        <v>141</v>
      </c>
      <c r="AU175" s="215" t="s">
        <v>91</v>
      </c>
      <c r="AY175" s="18" t="s">
        <v>138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8" t="s">
        <v>21</v>
      </c>
      <c r="BK175" s="216">
        <f>ROUND(I175*H175,2)</f>
        <v>0</v>
      </c>
      <c r="BL175" s="18" t="s">
        <v>146</v>
      </c>
      <c r="BM175" s="215" t="s">
        <v>246</v>
      </c>
    </row>
    <row r="176" spans="1:65" s="2" customFormat="1" ht="16.5" customHeight="1" x14ac:dyDescent="0.2">
      <c r="A176" s="35"/>
      <c r="B176" s="36"/>
      <c r="C176" s="204" t="s">
        <v>243</v>
      </c>
      <c r="D176" s="204" t="s">
        <v>141</v>
      </c>
      <c r="E176" s="205" t="s">
        <v>254</v>
      </c>
      <c r="F176" s="206" t="s">
        <v>255</v>
      </c>
      <c r="G176" s="207" t="s">
        <v>188</v>
      </c>
      <c r="H176" s="208">
        <v>50</v>
      </c>
      <c r="I176" s="209"/>
      <c r="J176" s="210">
        <f>ROUND(I176*H176,2)</f>
        <v>0</v>
      </c>
      <c r="K176" s="206" t="s">
        <v>1</v>
      </c>
      <c r="L176" s="40"/>
      <c r="M176" s="211" t="s">
        <v>1</v>
      </c>
      <c r="N176" s="212" t="s">
        <v>47</v>
      </c>
      <c r="O176" s="72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5" t="s">
        <v>146</v>
      </c>
      <c r="AT176" s="215" t="s">
        <v>141</v>
      </c>
      <c r="AU176" s="215" t="s">
        <v>91</v>
      </c>
      <c r="AY176" s="18" t="s">
        <v>138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8" t="s">
        <v>21</v>
      </c>
      <c r="BK176" s="216">
        <f>ROUND(I176*H176,2)</f>
        <v>0</v>
      </c>
      <c r="BL176" s="18" t="s">
        <v>146</v>
      </c>
      <c r="BM176" s="215" t="s">
        <v>256</v>
      </c>
    </row>
    <row r="177" spans="1:65" s="2" customFormat="1" ht="24" customHeight="1" x14ac:dyDescent="0.2">
      <c r="A177" s="35"/>
      <c r="B177" s="36"/>
      <c r="C177" s="204" t="s">
        <v>247</v>
      </c>
      <c r="D177" s="204" t="s">
        <v>141</v>
      </c>
      <c r="E177" s="205" t="s">
        <v>258</v>
      </c>
      <c r="F177" s="206" t="s">
        <v>259</v>
      </c>
      <c r="G177" s="207" t="s">
        <v>188</v>
      </c>
      <c r="H177" s="208">
        <v>154</v>
      </c>
      <c r="I177" s="209"/>
      <c r="J177" s="210">
        <f>ROUND(I177*H177,2)</f>
        <v>0</v>
      </c>
      <c r="K177" s="206" t="s">
        <v>145</v>
      </c>
      <c r="L177" s="40"/>
      <c r="M177" s="211" t="s">
        <v>1</v>
      </c>
      <c r="N177" s="212" t="s">
        <v>47</v>
      </c>
      <c r="O177" s="72"/>
      <c r="P177" s="213">
        <f>O177*H177</f>
        <v>0</v>
      </c>
      <c r="Q177" s="213">
        <v>4.0000000000000003E-5</v>
      </c>
      <c r="R177" s="213">
        <f>Q177*H177</f>
        <v>6.1600000000000005E-3</v>
      </c>
      <c r="S177" s="213">
        <v>0</v>
      </c>
      <c r="T177" s="21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5" t="s">
        <v>146</v>
      </c>
      <c r="AT177" s="215" t="s">
        <v>141</v>
      </c>
      <c r="AU177" s="215" t="s">
        <v>91</v>
      </c>
      <c r="AY177" s="18" t="s">
        <v>138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21</v>
      </c>
      <c r="BK177" s="216">
        <f>ROUND(I177*H177,2)</f>
        <v>0</v>
      </c>
      <c r="BL177" s="18" t="s">
        <v>146</v>
      </c>
      <c r="BM177" s="215" t="s">
        <v>260</v>
      </c>
    </row>
    <row r="178" spans="1:65" s="2" customFormat="1" ht="24" customHeight="1" x14ac:dyDescent="0.2">
      <c r="A178" s="35"/>
      <c r="B178" s="36"/>
      <c r="C178" s="204" t="s">
        <v>253</v>
      </c>
      <c r="D178" s="204" t="s">
        <v>141</v>
      </c>
      <c r="E178" s="205" t="s">
        <v>262</v>
      </c>
      <c r="F178" s="206" t="s">
        <v>263</v>
      </c>
      <c r="G178" s="207" t="s">
        <v>188</v>
      </c>
      <c r="H178" s="208">
        <v>0.99199999999999999</v>
      </c>
      <c r="I178" s="209"/>
      <c r="J178" s="210">
        <f>ROUND(I178*H178,2)</f>
        <v>0</v>
      </c>
      <c r="K178" s="206" t="s">
        <v>145</v>
      </c>
      <c r="L178" s="40"/>
      <c r="M178" s="211" t="s">
        <v>1</v>
      </c>
      <c r="N178" s="212" t="s">
        <v>47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7.4999999999999997E-2</v>
      </c>
      <c r="T178" s="214">
        <f>S178*H178</f>
        <v>7.4399999999999994E-2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146</v>
      </c>
      <c r="AT178" s="215" t="s">
        <v>141</v>
      </c>
      <c r="AU178" s="215" t="s">
        <v>91</v>
      </c>
      <c r="AY178" s="18" t="s">
        <v>138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21</v>
      </c>
      <c r="BK178" s="216">
        <f>ROUND(I178*H178,2)</f>
        <v>0</v>
      </c>
      <c r="BL178" s="18" t="s">
        <v>146</v>
      </c>
      <c r="BM178" s="215" t="s">
        <v>264</v>
      </c>
    </row>
    <row r="179" spans="1:65" s="14" customFormat="1" x14ac:dyDescent="0.2">
      <c r="B179" s="228"/>
      <c r="C179" s="229"/>
      <c r="D179" s="219" t="s">
        <v>148</v>
      </c>
      <c r="E179" s="230" t="s">
        <v>1</v>
      </c>
      <c r="F179" s="231" t="s">
        <v>571</v>
      </c>
      <c r="G179" s="229"/>
      <c r="H179" s="232">
        <v>0.99199999999999999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148</v>
      </c>
      <c r="AU179" s="238" t="s">
        <v>91</v>
      </c>
      <c r="AV179" s="14" t="s">
        <v>91</v>
      </c>
      <c r="AW179" s="14" t="s">
        <v>37</v>
      </c>
      <c r="AX179" s="14" t="s">
        <v>21</v>
      </c>
      <c r="AY179" s="238" t="s">
        <v>138</v>
      </c>
    </row>
    <row r="180" spans="1:65" s="2" customFormat="1" ht="24" customHeight="1" x14ac:dyDescent="0.2">
      <c r="A180" s="35"/>
      <c r="B180" s="36"/>
      <c r="C180" s="204" t="s">
        <v>257</v>
      </c>
      <c r="D180" s="204" t="s">
        <v>141</v>
      </c>
      <c r="E180" s="205" t="s">
        <v>267</v>
      </c>
      <c r="F180" s="206" t="s">
        <v>268</v>
      </c>
      <c r="G180" s="207" t="s">
        <v>188</v>
      </c>
      <c r="H180" s="208">
        <v>14.952999999999999</v>
      </c>
      <c r="I180" s="209"/>
      <c r="J180" s="210">
        <f>ROUND(I180*H180,2)</f>
        <v>0</v>
      </c>
      <c r="K180" s="206" t="s">
        <v>145</v>
      </c>
      <c r="L180" s="40"/>
      <c r="M180" s="211" t="s">
        <v>1</v>
      </c>
      <c r="N180" s="212" t="s">
        <v>47</v>
      </c>
      <c r="O180" s="72"/>
      <c r="P180" s="213">
        <f>O180*H180</f>
        <v>0</v>
      </c>
      <c r="Q180" s="213">
        <v>0</v>
      </c>
      <c r="R180" s="213">
        <f>Q180*H180</f>
        <v>0</v>
      </c>
      <c r="S180" s="213">
        <v>6.2E-2</v>
      </c>
      <c r="T180" s="214">
        <f>S180*H180</f>
        <v>0.92708599999999997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146</v>
      </c>
      <c r="AT180" s="215" t="s">
        <v>141</v>
      </c>
      <c r="AU180" s="215" t="s">
        <v>91</v>
      </c>
      <c r="AY180" s="18" t="s">
        <v>138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21</v>
      </c>
      <c r="BK180" s="216">
        <f>ROUND(I180*H180,2)</f>
        <v>0</v>
      </c>
      <c r="BL180" s="18" t="s">
        <v>146</v>
      </c>
      <c r="BM180" s="215" t="s">
        <v>269</v>
      </c>
    </row>
    <row r="181" spans="1:65" s="14" customFormat="1" x14ac:dyDescent="0.2">
      <c r="B181" s="228"/>
      <c r="C181" s="229"/>
      <c r="D181" s="219" t="s">
        <v>148</v>
      </c>
      <c r="E181" s="230" t="s">
        <v>1</v>
      </c>
      <c r="F181" s="231" t="s">
        <v>572</v>
      </c>
      <c r="G181" s="229"/>
      <c r="H181" s="232">
        <v>12.72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148</v>
      </c>
      <c r="AU181" s="238" t="s">
        <v>91</v>
      </c>
      <c r="AV181" s="14" t="s">
        <v>91</v>
      </c>
      <c r="AW181" s="14" t="s">
        <v>37</v>
      </c>
      <c r="AX181" s="14" t="s">
        <v>82</v>
      </c>
      <c r="AY181" s="238" t="s">
        <v>138</v>
      </c>
    </row>
    <row r="182" spans="1:65" s="14" customFormat="1" x14ac:dyDescent="0.2">
      <c r="B182" s="228"/>
      <c r="C182" s="229"/>
      <c r="D182" s="219" t="s">
        <v>148</v>
      </c>
      <c r="E182" s="230" t="s">
        <v>1</v>
      </c>
      <c r="F182" s="231" t="s">
        <v>573</v>
      </c>
      <c r="G182" s="229"/>
      <c r="H182" s="232">
        <v>2.2330000000000001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148</v>
      </c>
      <c r="AU182" s="238" t="s">
        <v>91</v>
      </c>
      <c r="AV182" s="14" t="s">
        <v>91</v>
      </c>
      <c r="AW182" s="14" t="s">
        <v>37</v>
      </c>
      <c r="AX182" s="14" t="s">
        <v>82</v>
      </c>
      <c r="AY182" s="238" t="s">
        <v>138</v>
      </c>
    </row>
    <row r="183" spans="1:65" s="16" customFormat="1" x14ac:dyDescent="0.2">
      <c r="B183" s="250"/>
      <c r="C183" s="251"/>
      <c r="D183" s="219" t="s">
        <v>148</v>
      </c>
      <c r="E183" s="252" t="s">
        <v>1</v>
      </c>
      <c r="F183" s="253" t="s">
        <v>178</v>
      </c>
      <c r="G183" s="251"/>
      <c r="H183" s="254">
        <v>14.953000000000001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AT183" s="260" t="s">
        <v>148</v>
      </c>
      <c r="AU183" s="260" t="s">
        <v>91</v>
      </c>
      <c r="AV183" s="16" t="s">
        <v>146</v>
      </c>
      <c r="AW183" s="16" t="s">
        <v>37</v>
      </c>
      <c r="AX183" s="16" t="s">
        <v>21</v>
      </c>
      <c r="AY183" s="260" t="s">
        <v>138</v>
      </c>
    </row>
    <row r="184" spans="1:65" s="2" customFormat="1" ht="24" customHeight="1" x14ac:dyDescent="0.2">
      <c r="A184" s="35"/>
      <c r="B184" s="36"/>
      <c r="C184" s="204" t="s">
        <v>7</v>
      </c>
      <c r="D184" s="204" t="s">
        <v>141</v>
      </c>
      <c r="E184" s="205" t="s">
        <v>275</v>
      </c>
      <c r="F184" s="206" t="s">
        <v>276</v>
      </c>
      <c r="G184" s="207" t="s">
        <v>188</v>
      </c>
      <c r="H184" s="208">
        <v>7.8540000000000001</v>
      </c>
      <c r="I184" s="209"/>
      <c r="J184" s="210">
        <f>ROUND(I184*H184,2)</f>
        <v>0</v>
      </c>
      <c r="K184" s="206" t="s">
        <v>145</v>
      </c>
      <c r="L184" s="40"/>
      <c r="M184" s="211" t="s">
        <v>1</v>
      </c>
      <c r="N184" s="212" t="s">
        <v>47</v>
      </c>
      <c r="O184" s="72"/>
      <c r="P184" s="213">
        <f>O184*H184</f>
        <v>0</v>
      </c>
      <c r="Q184" s="213">
        <v>0</v>
      </c>
      <c r="R184" s="213">
        <f>Q184*H184</f>
        <v>0</v>
      </c>
      <c r="S184" s="213">
        <v>5.3999999999999999E-2</v>
      </c>
      <c r="T184" s="214">
        <f>S184*H184</f>
        <v>0.42411599999999999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5" t="s">
        <v>146</v>
      </c>
      <c r="AT184" s="215" t="s">
        <v>141</v>
      </c>
      <c r="AU184" s="215" t="s">
        <v>91</v>
      </c>
      <c r="AY184" s="18" t="s">
        <v>138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8" t="s">
        <v>21</v>
      </c>
      <c r="BK184" s="216">
        <f>ROUND(I184*H184,2)</f>
        <v>0</v>
      </c>
      <c r="BL184" s="18" t="s">
        <v>146</v>
      </c>
      <c r="BM184" s="215" t="s">
        <v>277</v>
      </c>
    </row>
    <row r="185" spans="1:65" s="14" customFormat="1" x14ac:dyDescent="0.2">
      <c r="B185" s="228"/>
      <c r="C185" s="229"/>
      <c r="D185" s="219" t="s">
        <v>148</v>
      </c>
      <c r="E185" s="230" t="s">
        <v>1</v>
      </c>
      <c r="F185" s="231" t="s">
        <v>574</v>
      </c>
      <c r="G185" s="229"/>
      <c r="H185" s="232">
        <v>7.8540000000000001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148</v>
      </c>
      <c r="AU185" s="238" t="s">
        <v>91</v>
      </c>
      <c r="AV185" s="14" t="s">
        <v>91</v>
      </c>
      <c r="AW185" s="14" t="s">
        <v>37</v>
      </c>
      <c r="AX185" s="14" t="s">
        <v>21</v>
      </c>
      <c r="AY185" s="238" t="s">
        <v>138</v>
      </c>
    </row>
    <row r="186" spans="1:65" s="2" customFormat="1" ht="16.5" customHeight="1" x14ac:dyDescent="0.2">
      <c r="A186" s="35"/>
      <c r="B186" s="36"/>
      <c r="C186" s="204" t="s">
        <v>266</v>
      </c>
      <c r="D186" s="204" t="s">
        <v>141</v>
      </c>
      <c r="E186" s="205" t="s">
        <v>292</v>
      </c>
      <c r="F186" s="206" t="s">
        <v>293</v>
      </c>
      <c r="G186" s="207" t="s">
        <v>188</v>
      </c>
      <c r="H186" s="208">
        <v>3.3919999999999999</v>
      </c>
      <c r="I186" s="209"/>
      <c r="J186" s="210">
        <f>ROUND(I186*H186,2)</f>
        <v>0</v>
      </c>
      <c r="K186" s="206" t="s">
        <v>145</v>
      </c>
      <c r="L186" s="40"/>
      <c r="M186" s="211" t="s">
        <v>1</v>
      </c>
      <c r="N186" s="212" t="s">
        <v>47</v>
      </c>
      <c r="O186" s="72"/>
      <c r="P186" s="213">
        <f>O186*H186</f>
        <v>0</v>
      </c>
      <c r="Q186" s="213">
        <v>0</v>
      </c>
      <c r="R186" s="213">
        <f>Q186*H186</f>
        <v>0</v>
      </c>
      <c r="S186" s="213">
        <v>8.7999999999999995E-2</v>
      </c>
      <c r="T186" s="214">
        <f>S186*H186</f>
        <v>0.29849599999999998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146</v>
      </c>
      <c r="AT186" s="215" t="s">
        <v>141</v>
      </c>
      <c r="AU186" s="215" t="s">
        <v>91</v>
      </c>
      <c r="AY186" s="18" t="s">
        <v>138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8" t="s">
        <v>21</v>
      </c>
      <c r="BK186" s="216">
        <f>ROUND(I186*H186,2)</f>
        <v>0</v>
      </c>
      <c r="BL186" s="18" t="s">
        <v>146</v>
      </c>
      <c r="BM186" s="215" t="s">
        <v>294</v>
      </c>
    </row>
    <row r="187" spans="1:65" s="14" customFormat="1" x14ac:dyDescent="0.2">
      <c r="B187" s="228"/>
      <c r="C187" s="229"/>
      <c r="D187" s="219" t="s">
        <v>148</v>
      </c>
      <c r="E187" s="230" t="s">
        <v>1</v>
      </c>
      <c r="F187" s="231" t="s">
        <v>575</v>
      </c>
      <c r="G187" s="229"/>
      <c r="H187" s="232">
        <v>1.8160000000000001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148</v>
      </c>
      <c r="AU187" s="238" t="s">
        <v>91</v>
      </c>
      <c r="AV187" s="14" t="s">
        <v>91</v>
      </c>
      <c r="AW187" s="14" t="s">
        <v>37</v>
      </c>
      <c r="AX187" s="14" t="s">
        <v>82</v>
      </c>
      <c r="AY187" s="238" t="s">
        <v>138</v>
      </c>
    </row>
    <row r="188" spans="1:65" s="14" customFormat="1" x14ac:dyDescent="0.2">
      <c r="B188" s="228"/>
      <c r="C188" s="229"/>
      <c r="D188" s="219" t="s">
        <v>148</v>
      </c>
      <c r="E188" s="230" t="s">
        <v>1</v>
      </c>
      <c r="F188" s="231" t="s">
        <v>576</v>
      </c>
      <c r="G188" s="229"/>
      <c r="H188" s="232">
        <v>1.5760000000000001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148</v>
      </c>
      <c r="AU188" s="238" t="s">
        <v>91</v>
      </c>
      <c r="AV188" s="14" t="s">
        <v>91</v>
      </c>
      <c r="AW188" s="14" t="s">
        <v>37</v>
      </c>
      <c r="AX188" s="14" t="s">
        <v>82</v>
      </c>
      <c r="AY188" s="238" t="s">
        <v>138</v>
      </c>
    </row>
    <row r="189" spans="1:65" s="16" customFormat="1" x14ac:dyDescent="0.2">
      <c r="B189" s="250"/>
      <c r="C189" s="251"/>
      <c r="D189" s="219" t="s">
        <v>148</v>
      </c>
      <c r="E189" s="252" t="s">
        <v>1</v>
      </c>
      <c r="F189" s="253" t="s">
        <v>178</v>
      </c>
      <c r="G189" s="251"/>
      <c r="H189" s="254">
        <v>3.3920000000000003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AT189" s="260" t="s">
        <v>148</v>
      </c>
      <c r="AU189" s="260" t="s">
        <v>91</v>
      </c>
      <c r="AV189" s="16" t="s">
        <v>146</v>
      </c>
      <c r="AW189" s="16" t="s">
        <v>37</v>
      </c>
      <c r="AX189" s="16" t="s">
        <v>21</v>
      </c>
      <c r="AY189" s="260" t="s">
        <v>138</v>
      </c>
    </row>
    <row r="190" spans="1:65" s="2" customFormat="1" ht="16.5" customHeight="1" x14ac:dyDescent="0.2">
      <c r="A190" s="35"/>
      <c r="B190" s="36"/>
      <c r="C190" s="204" t="s">
        <v>274</v>
      </c>
      <c r="D190" s="204" t="s">
        <v>141</v>
      </c>
      <c r="E190" s="205" t="s">
        <v>577</v>
      </c>
      <c r="F190" s="206" t="s">
        <v>578</v>
      </c>
      <c r="G190" s="207" t="s">
        <v>188</v>
      </c>
      <c r="H190" s="208">
        <v>4.8090000000000002</v>
      </c>
      <c r="I190" s="209"/>
      <c r="J190" s="210">
        <f>ROUND(I190*H190,2)</f>
        <v>0</v>
      </c>
      <c r="K190" s="206" t="s">
        <v>145</v>
      </c>
      <c r="L190" s="40"/>
      <c r="M190" s="211" t="s">
        <v>1</v>
      </c>
      <c r="N190" s="212" t="s">
        <v>47</v>
      </c>
      <c r="O190" s="72"/>
      <c r="P190" s="213">
        <f>O190*H190</f>
        <v>0</v>
      </c>
      <c r="Q190" s="213">
        <v>0</v>
      </c>
      <c r="R190" s="213">
        <f>Q190*H190</f>
        <v>0</v>
      </c>
      <c r="S190" s="213">
        <v>0.06</v>
      </c>
      <c r="T190" s="214">
        <f>S190*H190</f>
        <v>0.28854000000000002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146</v>
      </c>
      <c r="AT190" s="215" t="s">
        <v>141</v>
      </c>
      <c r="AU190" s="215" t="s">
        <v>91</v>
      </c>
      <c r="AY190" s="18" t="s">
        <v>138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21</v>
      </c>
      <c r="BK190" s="216">
        <f>ROUND(I190*H190,2)</f>
        <v>0</v>
      </c>
      <c r="BL190" s="18" t="s">
        <v>146</v>
      </c>
      <c r="BM190" s="215" t="s">
        <v>579</v>
      </c>
    </row>
    <row r="191" spans="1:65" s="14" customFormat="1" x14ac:dyDescent="0.2">
      <c r="B191" s="228"/>
      <c r="C191" s="229"/>
      <c r="D191" s="219" t="s">
        <v>148</v>
      </c>
      <c r="E191" s="230" t="s">
        <v>1</v>
      </c>
      <c r="F191" s="231" t="s">
        <v>580</v>
      </c>
      <c r="G191" s="229"/>
      <c r="H191" s="232">
        <v>4.8090000000000002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148</v>
      </c>
      <c r="AU191" s="238" t="s">
        <v>91</v>
      </c>
      <c r="AV191" s="14" t="s">
        <v>91</v>
      </c>
      <c r="AW191" s="14" t="s">
        <v>37</v>
      </c>
      <c r="AX191" s="14" t="s">
        <v>21</v>
      </c>
      <c r="AY191" s="238" t="s">
        <v>138</v>
      </c>
    </row>
    <row r="192" spans="1:65" s="2" customFormat="1" ht="24" customHeight="1" x14ac:dyDescent="0.2">
      <c r="A192" s="35"/>
      <c r="B192" s="36"/>
      <c r="C192" s="204" t="s">
        <v>283</v>
      </c>
      <c r="D192" s="204" t="s">
        <v>141</v>
      </c>
      <c r="E192" s="205" t="s">
        <v>581</v>
      </c>
      <c r="F192" s="206" t="s">
        <v>582</v>
      </c>
      <c r="G192" s="207" t="s">
        <v>188</v>
      </c>
      <c r="H192" s="208">
        <v>174</v>
      </c>
      <c r="I192" s="209"/>
      <c r="J192" s="210">
        <f>ROUND(I192*H192,2)</f>
        <v>0</v>
      </c>
      <c r="K192" s="206" t="s">
        <v>145</v>
      </c>
      <c r="L192" s="40"/>
      <c r="M192" s="211" t="s">
        <v>1</v>
      </c>
      <c r="N192" s="212" t="s">
        <v>47</v>
      </c>
      <c r="O192" s="72"/>
      <c r="P192" s="213">
        <f>O192*H192</f>
        <v>0</v>
      </c>
      <c r="Q192" s="213">
        <v>0</v>
      </c>
      <c r="R192" s="213">
        <f>Q192*H192</f>
        <v>0</v>
      </c>
      <c r="S192" s="213">
        <v>1.6E-2</v>
      </c>
      <c r="T192" s="214">
        <f>S192*H192</f>
        <v>2.7840000000000003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5" t="s">
        <v>146</v>
      </c>
      <c r="AT192" s="215" t="s">
        <v>141</v>
      </c>
      <c r="AU192" s="215" t="s">
        <v>91</v>
      </c>
      <c r="AY192" s="18" t="s">
        <v>138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8" t="s">
        <v>21</v>
      </c>
      <c r="BK192" s="216">
        <f>ROUND(I192*H192,2)</f>
        <v>0</v>
      </c>
      <c r="BL192" s="18" t="s">
        <v>146</v>
      </c>
      <c r="BM192" s="215" t="s">
        <v>309</v>
      </c>
    </row>
    <row r="193" spans="1:65" s="12" customFormat="1" ht="22.9" customHeight="1" x14ac:dyDescent="0.2">
      <c r="B193" s="188"/>
      <c r="C193" s="189"/>
      <c r="D193" s="190" t="s">
        <v>81</v>
      </c>
      <c r="E193" s="202" t="s">
        <v>310</v>
      </c>
      <c r="F193" s="202" t="s">
        <v>311</v>
      </c>
      <c r="G193" s="189"/>
      <c r="H193" s="189"/>
      <c r="I193" s="192"/>
      <c r="J193" s="203">
        <f>BK193</f>
        <v>0</v>
      </c>
      <c r="K193" s="189"/>
      <c r="L193" s="194"/>
      <c r="M193" s="195"/>
      <c r="N193" s="196"/>
      <c r="O193" s="196"/>
      <c r="P193" s="197">
        <f>SUM(P194:P200)</f>
        <v>0</v>
      </c>
      <c r="Q193" s="196"/>
      <c r="R193" s="197">
        <f>SUM(R194:R200)</f>
        <v>0</v>
      </c>
      <c r="S193" s="196"/>
      <c r="T193" s="198">
        <f>SUM(T194:T200)</f>
        <v>0</v>
      </c>
      <c r="AR193" s="199" t="s">
        <v>21</v>
      </c>
      <c r="AT193" s="200" t="s">
        <v>81</v>
      </c>
      <c r="AU193" s="200" t="s">
        <v>21</v>
      </c>
      <c r="AY193" s="199" t="s">
        <v>138</v>
      </c>
      <c r="BK193" s="201">
        <f>SUM(BK194:BK200)</f>
        <v>0</v>
      </c>
    </row>
    <row r="194" spans="1:65" s="2" customFormat="1" ht="24" customHeight="1" x14ac:dyDescent="0.2">
      <c r="A194" s="35"/>
      <c r="B194" s="36"/>
      <c r="C194" s="204" t="s">
        <v>291</v>
      </c>
      <c r="D194" s="204" t="s">
        <v>141</v>
      </c>
      <c r="E194" s="205" t="s">
        <v>313</v>
      </c>
      <c r="F194" s="206" t="s">
        <v>314</v>
      </c>
      <c r="G194" s="207" t="s">
        <v>315</v>
      </c>
      <c r="H194" s="208">
        <v>4.9870000000000001</v>
      </c>
      <c r="I194" s="209"/>
      <c r="J194" s="210">
        <f>ROUND(I194*H194,2)</f>
        <v>0</v>
      </c>
      <c r="K194" s="206" t="s">
        <v>145</v>
      </c>
      <c r="L194" s="40"/>
      <c r="M194" s="211" t="s">
        <v>1</v>
      </c>
      <c r="N194" s="212" t="s">
        <v>47</v>
      </c>
      <c r="O194" s="7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146</v>
      </c>
      <c r="AT194" s="215" t="s">
        <v>141</v>
      </c>
      <c r="AU194" s="215" t="s">
        <v>91</v>
      </c>
      <c r="AY194" s="18" t="s">
        <v>138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21</v>
      </c>
      <c r="BK194" s="216">
        <f>ROUND(I194*H194,2)</f>
        <v>0</v>
      </c>
      <c r="BL194" s="18" t="s">
        <v>146</v>
      </c>
      <c r="BM194" s="215" t="s">
        <v>316</v>
      </c>
    </row>
    <row r="195" spans="1:65" s="2" customFormat="1" ht="24" customHeight="1" x14ac:dyDescent="0.2">
      <c r="A195" s="35"/>
      <c r="B195" s="36"/>
      <c r="C195" s="204" t="s">
        <v>298</v>
      </c>
      <c r="D195" s="204" t="s">
        <v>141</v>
      </c>
      <c r="E195" s="205" t="s">
        <v>318</v>
      </c>
      <c r="F195" s="206" t="s">
        <v>319</v>
      </c>
      <c r="G195" s="207" t="s">
        <v>315</v>
      </c>
      <c r="H195" s="208">
        <v>4.9870000000000001</v>
      </c>
      <c r="I195" s="209"/>
      <c r="J195" s="210">
        <f>ROUND(I195*H195,2)</f>
        <v>0</v>
      </c>
      <c r="K195" s="206" t="s">
        <v>145</v>
      </c>
      <c r="L195" s="40"/>
      <c r="M195" s="211" t="s">
        <v>1</v>
      </c>
      <c r="N195" s="212" t="s">
        <v>47</v>
      </c>
      <c r="O195" s="7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146</v>
      </c>
      <c r="AT195" s="215" t="s">
        <v>141</v>
      </c>
      <c r="AU195" s="215" t="s">
        <v>91</v>
      </c>
      <c r="AY195" s="18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21</v>
      </c>
      <c r="BK195" s="216">
        <f>ROUND(I195*H195,2)</f>
        <v>0</v>
      </c>
      <c r="BL195" s="18" t="s">
        <v>146</v>
      </c>
      <c r="BM195" s="215" t="s">
        <v>320</v>
      </c>
    </row>
    <row r="196" spans="1:65" s="2" customFormat="1" ht="24" customHeight="1" x14ac:dyDescent="0.2">
      <c r="A196" s="35"/>
      <c r="B196" s="36"/>
      <c r="C196" s="204" t="s">
        <v>306</v>
      </c>
      <c r="D196" s="204" t="s">
        <v>141</v>
      </c>
      <c r="E196" s="205" t="s">
        <v>322</v>
      </c>
      <c r="F196" s="206" t="s">
        <v>323</v>
      </c>
      <c r="G196" s="207" t="s">
        <v>315</v>
      </c>
      <c r="H196" s="208">
        <v>71.954999999999998</v>
      </c>
      <c r="I196" s="209"/>
      <c r="J196" s="210">
        <f>ROUND(I196*H196,2)</f>
        <v>0</v>
      </c>
      <c r="K196" s="206" t="s">
        <v>145</v>
      </c>
      <c r="L196" s="40"/>
      <c r="M196" s="211" t="s">
        <v>1</v>
      </c>
      <c r="N196" s="212" t="s">
        <v>47</v>
      </c>
      <c r="O196" s="72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5" t="s">
        <v>146</v>
      </c>
      <c r="AT196" s="215" t="s">
        <v>141</v>
      </c>
      <c r="AU196" s="215" t="s">
        <v>91</v>
      </c>
      <c r="AY196" s="18" t="s">
        <v>138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8" t="s">
        <v>21</v>
      </c>
      <c r="BK196" s="216">
        <f>ROUND(I196*H196,2)</f>
        <v>0</v>
      </c>
      <c r="BL196" s="18" t="s">
        <v>146</v>
      </c>
      <c r="BM196" s="215" t="s">
        <v>324</v>
      </c>
    </row>
    <row r="197" spans="1:65" s="14" customFormat="1" x14ac:dyDescent="0.2">
      <c r="B197" s="228"/>
      <c r="C197" s="229"/>
      <c r="D197" s="219" t="s">
        <v>148</v>
      </c>
      <c r="E197" s="230" t="s">
        <v>1</v>
      </c>
      <c r="F197" s="231" t="s">
        <v>583</v>
      </c>
      <c r="G197" s="229"/>
      <c r="H197" s="232">
        <v>71.954999999999998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148</v>
      </c>
      <c r="AU197" s="238" t="s">
        <v>91</v>
      </c>
      <c r="AV197" s="14" t="s">
        <v>91</v>
      </c>
      <c r="AW197" s="14" t="s">
        <v>37</v>
      </c>
      <c r="AX197" s="14" t="s">
        <v>21</v>
      </c>
      <c r="AY197" s="238" t="s">
        <v>138</v>
      </c>
    </row>
    <row r="198" spans="1:65" s="2" customFormat="1" ht="24" customHeight="1" x14ac:dyDescent="0.2">
      <c r="A198" s="35"/>
      <c r="B198" s="36"/>
      <c r="C198" s="204" t="s">
        <v>312</v>
      </c>
      <c r="D198" s="204" t="s">
        <v>141</v>
      </c>
      <c r="E198" s="205" t="s">
        <v>328</v>
      </c>
      <c r="F198" s="206" t="s">
        <v>329</v>
      </c>
      <c r="G198" s="207" t="s">
        <v>315</v>
      </c>
      <c r="H198" s="208">
        <v>2.7839999999999998</v>
      </c>
      <c r="I198" s="209"/>
      <c r="J198" s="210">
        <f>ROUND(I198*H198,2)</f>
        <v>0</v>
      </c>
      <c r="K198" s="206" t="s">
        <v>145</v>
      </c>
      <c r="L198" s="40"/>
      <c r="M198" s="211" t="s">
        <v>1</v>
      </c>
      <c r="N198" s="212" t="s">
        <v>47</v>
      </c>
      <c r="O198" s="72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146</v>
      </c>
      <c r="AT198" s="215" t="s">
        <v>141</v>
      </c>
      <c r="AU198" s="215" t="s">
        <v>91</v>
      </c>
      <c r="AY198" s="18" t="s">
        <v>138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8" t="s">
        <v>21</v>
      </c>
      <c r="BK198" s="216">
        <f>ROUND(I198*H198,2)</f>
        <v>0</v>
      </c>
      <c r="BL198" s="18" t="s">
        <v>146</v>
      </c>
      <c r="BM198" s="215" t="s">
        <v>330</v>
      </c>
    </row>
    <row r="199" spans="1:65" s="2" customFormat="1" ht="24" customHeight="1" x14ac:dyDescent="0.2">
      <c r="A199" s="35"/>
      <c r="B199" s="36"/>
      <c r="C199" s="204" t="s">
        <v>317</v>
      </c>
      <c r="D199" s="204" t="s">
        <v>141</v>
      </c>
      <c r="E199" s="205" t="s">
        <v>332</v>
      </c>
      <c r="F199" s="206" t="s">
        <v>333</v>
      </c>
      <c r="G199" s="207" t="s">
        <v>315</v>
      </c>
      <c r="H199" s="208">
        <v>2.0129999999999999</v>
      </c>
      <c r="I199" s="209"/>
      <c r="J199" s="210">
        <f>ROUND(I199*H199,2)</f>
        <v>0</v>
      </c>
      <c r="K199" s="206" t="s">
        <v>145</v>
      </c>
      <c r="L199" s="40"/>
      <c r="M199" s="211" t="s">
        <v>1</v>
      </c>
      <c r="N199" s="212" t="s">
        <v>47</v>
      </c>
      <c r="O199" s="7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5" t="s">
        <v>146</v>
      </c>
      <c r="AT199" s="215" t="s">
        <v>141</v>
      </c>
      <c r="AU199" s="215" t="s">
        <v>91</v>
      </c>
      <c r="AY199" s="18" t="s">
        <v>138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8" t="s">
        <v>21</v>
      </c>
      <c r="BK199" s="216">
        <f>ROUND(I199*H199,2)</f>
        <v>0</v>
      </c>
      <c r="BL199" s="18" t="s">
        <v>146</v>
      </c>
      <c r="BM199" s="215" t="s">
        <v>334</v>
      </c>
    </row>
    <row r="200" spans="1:65" s="14" customFormat="1" x14ac:dyDescent="0.2">
      <c r="B200" s="228"/>
      <c r="C200" s="229"/>
      <c r="D200" s="219" t="s">
        <v>148</v>
      </c>
      <c r="E200" s="230" t="s">
        <v>1</v>
      </c>
      <c r="F200" s="231" t="s">
        <v>584</v>
      </c>
      <c r="G200" s="229"/>
      <c r="H200" s="232">
        <v>2.0129999999999999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148</v>
      </c>
      <c r="AU200" s="238" t="s">
        <v>91</v>
      </c>
      <c r="AV200" s="14" t="s">
        <v>91</v>
      </c>
      <c r="AW200" s="14" t="s">
        <v>37</v>
      </c>
      <c r="AX200" s="14" t="s">
        <v>21</v>
      </c>
      <c r="AY200" s="238" t="s">
        <v>138</v>
      </c>
    </row>
    <row r="201" spans="1:65" s="12" customFormat="1" ht="22.9" customHeight="1" x14ac:dyDescent="0.2">
      <c r="B201" s="188"/>
      <c r="C201" s="189"/>
      <c r="D201" s="190" t="s">
        <v>81</v>
      </c>
      <c r="E201" s="202" t="s">
        <v>336</v>
      </c>
      <c r="F201" s="202" t="s">
        <v>337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P202</f>
        <v>0</v>
      </c>
      <c r="Q201" s="196"/>
      <c r="R201" s="197">
        <f>R202</f>
        <v>0</v>
      </c>
      <c r="S201" s="196"/>
      <c r="T201" s="198">
        <f>T202</f>
        <v>0</v>
      </c>
      <c r="AR201" s="199" t="s">
        <v>21</v>
      </c>
      <c r="AT201" s="200" t="s">
        <v>81</v>
      </c>
      <c r="AU201" s="200" t="s">
        <v>21</v>
      </c>
      <c r="AY201" s="199" t="s">
        <v>138</v>
      </c>
      <c r="BK201" s="201">
        <f>BK202</f>
        <v>0</v>
      </c>
    </row>
    <row r="202" spans="1:65" s="2" customFormat="1" ht="16.5" customHeight="1" x14ac:dyDescent="0.2">
      <c r="A202" s="35"/>
      <c r="B202" s="36"/>
      <c r="C202" s="204" t="s">
        <v>321</v>
      </c>
      <c r="D202" s="204" t="s">
        <v>141</v>
      </c>
      <c r="E202" s="205" t="s">
        <v>339</v>
      </c>
      <c r="F202" s="206" t="s">
        <v>340</v>
      </c>
      <c r="G202" s="207" t="s">
        <v>315</v>
      </c>
      <c r="H202" s="208">
        <v>3.8759999999999999</v>
      </c>
      <c r="I202" s="209"/>
      <c r="J202" s="210">
        <f>ROUND(I202*H202,2)</f>
        <v>0</v>
      </c>
      <c r="K202" s="206" t="s">
        <v>145</v>
      </c>
      <c r="L202" s="40"/>
      <c r="M202" s="211" t="s">
        <v>1</v>
      </c>
      <c r="N202" s="212" t="s">
        <v>47</v>
      </c>
      <c r="O202" s="7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5" t="s">
        <v>146</v>
      </c>
      <c r="AT202" s="215" t="s">
        <v>141</v>
      </c>
      <c r="AU202" s="215" t="s">
        <v>91</v>
      </c>
      <c r="AY202" s="18" t="s">
        <v>138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21</v>
      </c>
      <c r="BK202" s="216">
        <f>ROUND(I202*H202,2)</f>
        <v>0</v>
      </c>
      <c r="BL202" s="18" t="s">
        <v>146</v>
      </c>
      <c r="BM202" s="215" t="s">
        <v>341</v>
      </c>
    </row>
    <row r="203" spans="1:65" s="12" customFormat="1" ht="25.9" customHeight="1" x14ac:dyDescent="0.2">
      <c r="B203" s="188"/>
      <c r="C203" s="189"/>
      <c r="D203" s="190" t="s">
        <v>81</v>
      </c>
      <c r="E203" s="191" t="s">
        <v>342</v>
      </c>
      <c r="F203" s="191" t="s">
        <v>343</v>
      </c>
      <c r="G203" s="189"/>
      <c r="H203" s="189"/>
      <c r="I203" s="192"/>
      <c r="J203" s="193">
        <f>BK203</f>
        <v>0</v>
      </c>
      <c r="K203" s="189"/>
      <c r="L203" s="194"/>
      <c r="M203" s="195"/>
      <c r="N203" s="196"/>
      <c r="O203" s="196"/>
      <c r="P203" s="197">
        <f>P204+P220+P235+P262+P264</f>
        <v>0</v>
      </c>
      <c r="Q203" s="196"/>
      <c r="R203" s="197">
        <f>R204+R220+R235+R262+R264</f>
        <v>3.8148295299999999</v>
      </c>
      <c r="S203" s="196"/>
      <c r="T203" s="198">
        <f>T204+T220+T235+T262+T264</f>
        <v>0.19068423000000001</v>
      </c>
      <c r="AR203" s="199" t="s">
        <v>91</v>
      </c>
      <c r="AT203" s="200" t="s">
        <v>81</v>
      </c>
      <c r="AU203" s="200" t="s">
        <v>82</v>
      </c>
      <c r="AY203" s="199" t="s">
        <v>138</v>
      </c>
      <c r="BK203" s="201">
        <f>BK204+BK220+BK235+BK262+BK264</f>
        <v>0</v>
      </c>
    </row>
    <row r="204" spans="1:65" s="12" customFormat="1" ht="22.9" customHeight="1" x14ac:dyDescent="0.2">
      <c r="B204" s="188"/>
      <c r="C204" s="189"/>
      <c r="D204" s="190" t="s">
        <v>81</v>
      </c>
      <c r="E204" s="202" t="s">
        <v>344</v>
      </c>
      <c r="F204" s="202" t="s">
        <v>345</v>
      </c>
      <c r="G204" s="189"/>
      <c r="H204" s="189"/>
      <c r="I204" s="192"/>
      <c r="J204" s="203">
        <f>BK204</f>
        <v>0</v>
      </c>
      <c r="K204" s="189"/>
      <c r="L204" s="194"/>
      <c r="M204" s="195"/>
      <c r="N204" s="196"/>
      <c r="O204" s="196"/>
      <c r="P204" s="197">
        <f>SUM(P205:P219)</f>
        <v>0</v>
      </c>
      <c r="Q204" s="196"/>
      <c r="R204" s="197">
        <f>SUM(R205:R219)</f>
        <v>2.7167250000000003</v>
      </c>
      <c r="S204" s="196"/>
      <c r="T204" s="198">
        <f>SUM(T205:T219)</f>
        <v>0</v>
      </c>
      <c r="AR204" s="199" t="s">
        <v>91</v>
      </c>
      <c r="AT204" s="200" t="s">
        <v>81</v>
      </c>
      <c r="AU204" s="200" t="s">
        <v>21</v>
      </c>
      <c r="AY204" s="199" t="s">
        <v>138</v>
      </c>
      <c r="BK204" s="201">
        <f>SUM(BK205:BK219)</f>
        <v>0</v>
      </c>
    </row>
    <row r="205" spans="1:65" s="2" customFormat="1" ht="24" customHeight="1" x14ac:dyDescent="0.2">
      <c r="A205" s="35"/>
      <c r="B205" s="36"/>
      <c r="C205" s="204" t="s">
        <v>327</v>
      </c>
      <c r="D205" s="204" t="s">
        <v>141</v>
      </c>
      <c r="E205" s="205" t="s">
        <v>347</v>
      </c>
      <c r="F205" s="206" t="s">
        <v>348</v>
      </c>
      <c r="G205" s="207" t="s">
        <v>188</v>
      </c>
      <c r="H205" s="208">
        <v>194.8</v>
      </c>
      <c r="I205" s="209"/>
      <c r="J205" s="210">
        <f>ROUND(I205*H205,2)</f>
        <v>0</v>
      </c>
      <c r="K205" s="206" t="s">
        <v>145</v>
      </c>
      <c r="L205" s="40"/>
      <c r="M205" s="211" t="s">
        <v>1</v>
      </c>
      <c r="N205" s="212" t="s">
        <v>47</v>
      </c>
      <c r="O205" s="7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5" t="s">
        <v>238</v>
      </c>
      <c r="AT205" s="215" t="s">
        <v>141</v>
      </c>
      <c r="AU205" s="215" t="s">
        <v>91</v>
      </c>
      <c r="AY205" s="18" t="s">
        <v>138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8" t="s">
        <v>21</v>
      </c>
      <c r="BK205" s="216">
        <f>ROUND(I205*H205,2)</f>
        <v>0</v>
      </c>
      <c r="BL205" s="18" t="s">
        <v>238</v>
      </c>
      <c r="BM205" s="215" t="s">
        <v>349</v>
      </c>
    </row>
    <row r="206" spans="1:65" s="13" customFormat="1" x14ac:dyDescent="0.2">
      <c r="B206" s="217"/>
      <c r="C206" s="218"/>
      <c r="D206" s="219" t="s">
        <v>148</v>
      </c>
      <c r="E206" s="220" t="s">
        <v>1</v>
      </c>
      <c r="F206" s="221" t="s">
        <v>585</v>
      </c>
      <c r="G206" s="218"/>
      <c r="H206" s="220" t="s">
        <v>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148</v>
      </c>
      <c r="AU206" s="227" t="s">
        <v>91</v>
      </c>
      <c r="AV206" s="13" t="s">
        <v>21</v>
      </c>
      <c r="AW206" s="13" t="s">
        <v>37</v>
      </c>
      <c r="AX206" s="13" t="s">
        <v>82</v>
      </c>
      <c r="AY206" s="227" t="s">
        <v>138</v>
      </c>
    </row>
    <row r="207" spans="1:65" s="14" customFormat="1" x14ac:dyDescent="0.2">
      <c r="B207" s="228"/>
      <c r="C207" s="229"/>
      <c r="D207" s="219" t="s">
        <v>148</v>
      </c>
      <c r="E207" s="230" t="s">
        <v>1</v>
      </c>
      <c r="F207" s="231" t="s">
        <v>586</v>
      </c>
      <c r="G207" s="229"/>
      <c r="H207" s="232">
        <v>194.8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148</v>
      </c>
      <c r="AU207" s="238" t="s">
        <v>91</v>
      </c>
      <c r="AV207" s="14" t="s">
        <v>91</v>
      </c>
      <c r="AW207" s="14" t="s">
        <v>37</v>
      </c>
      <c r="AX207" s="14" t="s">
        <v>21</v>
      </c>
      <c r="AY207" s="238" t="s">
        <v>138</v>
      </c>
    </row>
    <row r="208" spans="1:65" s="2" customFormat="1" ht="24" customHeight="1" x14ac:dyDescent="0.2">
      <c r="A208" s="35"/>
      <c r="B208" s="36"/>
      <c r="C208" s="261" t="s">
        <v>331</v>
      </c>
      <c r="D208" s="261" t="s">
        <v>353</v>
      </c>
      <c r="E208" s="262" t="s">
        <v>587</v>
      </c>
      <c r="F208" s="263" t="s">
        <v>588</v>
      </c>
      <c r="G208" s="264" t="s">
        <v>188</v>
      </c>
      <c r="H208" s="265">
        <v>100.322</v>
      </c>
      <c r="I208" s="266"/>
      <c r="J208" s="267">
        <f>ROUND(I208*H208,2)</f>
        <v>0</v>
      </c>
      <c r="K208" s="263" t="s">
        <v>145</v>
      </c>
      <c r="L208" s="268"/>
      <c r="M208" s="269" t="s">
        <v>1</v>
      </c>
      <c r="N208" s="270" t="s">
        <v>47</v>
      </c>
      <c r="O208" s="72"/>
      <c r="P208" s="213">
        <f>O208*H208</f>
        <v>0</v>
      </c>
      <c r="Q208" s="213">
        <v>7.0000000000000001E-3</v>
      </c>
      <c r="R208" s="213">
        <f>Q208*H208</f>
        <v>0.70225400000000004</v>
      </c>
      <c r="S208" s="213">
        <v>0</v>
      </c>
      <c r="T208" s="21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331</v>
      </c>
      <c r="AT208" s="215" t="s">
        <v>353</v>
      </c>
      <c r="AU208" s="215" t="s">
        <v>91</v>
      </c>
      <c r="AY208" s="18" t="s">
        <v>138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21</v>
      </c>
      <c r="BK208" s="216">
        <f>ROUND(I208*H208,2)</f>
        <v>0</v>
      </c>
      <c r="BL208" s="18" t="s">
        <v>238</v>
      </c>
      <c r="BM208" s="215" t="s">
        <v>589</v>
      </c>
    </row>
    <row r="209" spans="1:65" s="14" customFormat="1" x14ac:dyDescent="0.2">
      <c r="B209" s="228"/>
      <c r="C209" s="229"/>
      <c r="D209" s="219" t="s">
        <v>148</v>
      </c>
      <c r="E209" s="229"/>
      <c r="F209" s="231" t="s">
        <v>590</v>
      </c>
      <c r="G209" s="229"/>
      <c r="H209" s="232">
        <v>100.322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148</v>
      </c>
      <c r="AU209" s="238" t="s">
        <v>91</v>
      </c>
      <c r="AV209" s="14" t="s">
        <v>91</v>
      </c>
      <c r="AW209" s="14" t="s">
        <v>4</v>
      </c>
      <c r="AX209" s="14" t="s">
        <v>21</v>
      </c>
      <c r="AY209" s="238" t="s">
        <v>138</v>
      </c>
    </row>
    <row r="210" spans="1:65" s="2" customFormat="1" ht="24" customHeight="1" x14ac:dyDescent="0.2">
      <c r="A210" s="35"/>
      <c r="B210" s="36"/>
      <c r="C210" s="261" t="s">
        <v>338</v>
      </c>
      <c r="D210" s="261" t="s">
        <v>353</v>
      </c>
      <c r="E210" s="262" t="s">
        <v>591</v>
      </c>
      <c r="F210" s="263" t="s">
        <v>592</v>
      </c>
      <c r="G210" s="264" t="s">
        <v>188</v>
      </c>
      <c r="H210" s="265">
        <v>100.322</v>
      </c>
      <c r="I210" s="266"/>
      <c r="J210" s="267">
        <f>ROUND(I210*H210,2)</f>
        <v>0</v>
      </c>
      <c r="K210" s="263" t="s">
        <v>145</v>
      </c>
      <c r="L210" s="268"/>
      <c r="M210" s="269" t="s">
        <v>1</v>
      </c>
      <c r="N210" s="270" t="s">
        <v>47</v>
      </c>
      <c r="O210" s="72"/>
      <c r="P210" s="213">
        <f>O210*H210</f>
        <v>0</v>
      </c>
      <c r="Q210" s="213">
        <v>8.0000000000000002E-3</v>
      </c>
      <c r="R210" s="213">
        <f>Q210*H210</f>
        <v>0.80257600000000007</v>
      </c>
      <c r="S210" s="213">
        <v>0</v>
      </c>
      <c r="T210" s="21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5" t="s">
        <v>331</v>
      </c>
      <c r="AT210" s="215" t="s">
        <v>353</v>
      </c>
      <c r="AU210" s="215" t="s">
        <v>91</v>
      </c>
      <c r="AY210" s="18" t="s">
        <v>138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8" t="s">
        <v>21</v>
      </c>
      <c r="BK210" s="216">
        <f>ROUND(I210*H210,2)</f>
        <v>0</v>
      </c>
      <c r="BL210" s="18" t="s">
        <v>238</v>
      </c>
      <c r="BM210" s="215" t="s">
        <v>356</v>
      </c>
    </row>
    <row r="211" spans="1:65" s="14" customFormat="1" x14ac:dyDescent="0.2">
      <c r="B211" s="228"/>
      <c r="C211" s="229"/>
      <c r="D211" s="219" t="s">
        <v>148</v>
      </c>
      <c r="E211" s="229"/>
      <c r="F211" s="231" t="s">
        <v>590</v>
      </c>
      <c r="G211" s="229"/>
      <c r="H211" s="232">
        <v>100.322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148</v>
      </c>
      <c r="AU211" s="238" t="s">
        <v>91</v>
      </c>
      <c r="AV211" s="14" t="s">
        <v>91</v>
      </c>
      <c r="AW211" s="14" t="s">
        <v>4</v>
      </c>
      <c r="AX211" s="14" t="s">
        <v>21</v>
      </c>
      <c r="AY211" s="238" t="s">
        <v>138</v>
      </c>
    </row>
    <row r="212" spans="1:65" s="2" customFormat="1" ht="24" customHeight="1" x14ac:dyDescent="0.2">
      <c r="A212" s="35"/>
      <c r="B212" s="36"/>
      <c r="C212" s="204" t="s">
        <v>346</v>
      </c>
      <c r="D212" s="204" t="s">
        <v>141</v>
      </c>
      <c r="E212" s="205" t="s">
        <v>593</v>
      </c>
      <c r="F212" s="206" t="s">
        <v>594</v>
      </c>
      <c r="G212" s="207" t="s">
        <v>188</v>
      </c>
      <c r="H212" s="208">
        <v>78.44</v>
      </c>
      <c r="I212" s="209"/>
      <c r="J212" s="210">
        <f>ROUND(I212*H212,2)</f>
        <v>0</v>
      </c>
      <c r="K212" s="206" t="s">
        <v>145</v>
      </c>
      <c r="L212" s="40"/>
      <c r="M212" s="211" t="s">
        <v>1</v>
      </c>
      <c r="N212" s="212" t="s">
        <v>47</v>
      </c>
      <c r="O212" s="72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238</v>
      </c>
      <c r="AT212" s="215" t="s">
        <v>141</v>
      </c>
      <c r="AU212" s="215" t="s">
        <v>91</v>
      </c>
      <c r="AY212" s="18" t="s">
        <v>138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21</v>
      </c>
      <c r="BK212" s="216">
        <f>ROUND(I212*H212,2)</f>
        <v>0</v>
      </c>
      <c r="BL212" s="18" t="s">
        <v>238</v>
      </c>
      <c r="BM212" s="215" t="s">
        <v>595</v>
      </c>
    </row>
    <row r="213" spans="1:65" s="2" customFormat="1" ht="24" customHeight="1" x14ac:dyDescent="0.2">
      <c r="A213" s="35"/>
      <c r="B213" s="36"/>
      <c r="C213" s="261" t="s">
        <v>352</v>
      </c>
      <c r="D213" s="261" t="s">
        <v>353</v>
      </c>
      <c r="E213" s="262" t="s">
        <v>587</v>
      </c>
      <c r="F213" s="263" t="s">
        <v>588</v>
      </c>
      <c r="G213" s="264" t="s">
        <v>188</v>
      </c>
      <c r="H213" s="265">
        <v>80.793000000000006</v>
      </c>
      <c r="I213" s="266"/>
      <c r="J213" s="267">
        <f>ROUND(I213*H213,2)</f>
        <v>0</v>
      </c>
      <c r="K213" s="263" t="s">
        <v>145</v>
      </c>
      <c r="L213" s="268"/>
      <c r="M213" s="269" t="s">
        <v>1</v>
      </c>
      <c r="N213" s="270" t="s">
        <v>47</v>
      </c>
      <c r="O213" s="72"/>
      <c r="P213" s="213">
        <f>O213*H213</f>
        <v>0</v>
      </c>
      <c r="Q213" s="213">
        <v>7.0000000000000001E-3</v>
      </c>
      <c r="R213" s="213">
        <f>Q213*H213</f>
        <v>0.56555100000000003</v>
      </c>
      <c r="S213" s="213">
        <v>0</v>
      </c>
      <c r="T213" s="21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5" t="s">
        <v>331</v>
      </c>
      <c r="AT213" s="215" t="s">
        <v>353</v>
      </c>
      <c r="AU213" s="215" t="s">
        <v>91</v>
      </c>
      <c r="AY213" s="18" t="s">
        <v>138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8" t="s">
        <v>21</v>
      </c>
      <c r="BK213" s="216">
        <f>ROUND(I213*H213,2)</f>
        <v>0</v>
      </c>
      <c r="BL213" s="18" t="s">
        <v>238</v>
      </c>
      <c r="BM213" s="215" t="s">
        <v>596</v>
      </c>
    </row>
    <row r="214" spans="1:65" s="14" customFormat="1" x14ac:dyDescent="0.2">
      <c r="B214" s="228"/>
      <c r="C214" s="229"/>
      <c r="D214" s="219" t="s">
        <v>148</v>
      </c>
      <c r="E214" s="229"/>
      <c r="F214" s="231" t="s">
        <v>597</v>
      </c>
      <c r="G214" s="229"/>
      <c r="H214" s="232">
        <v>80.793000000000006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148</v>
      </c>
      <c r="AU214" s="238" t="s">
        <v>91</v>
      </c>
      <c r="AV214" s="14" t="s">
        <v>91</v>
      </c>
      <c r="AW214" s="14" t="s">
        <v>4</v>
      </c>
      <c r="AX214" s="14" t="s">
        <v>21</v>
      </c>
      <c r="AY214" s="238" t="s">
        <v>138</v>
      </c>
    </row>
    <row r="215" spans="1:65" s="2" customFormat="1" ht="24" customHeight="1" x14ac:dyDescent="0.2">
      <c r="A215" s="35"/>
      <c r="B215" s="36"/>
      <c r="C215" s="204" t="s">
        <v>358</v>
      </c>
      <c r="D215" s="204" t="s">
        <v>141</v>
      </c>
      <c r="E215" s="205" t="s">
        <v>598</v>
      </c>
      <c r="F215" s="206" t="s">
        <v>599</v>
      </c>
      <c r="G215" s="207" t="s">
        <v>188</v>
      </c>
      <c r="H215" s="208">
        <v>78.44</v>
      </c>
      <c r="I215" s="209"/>
      <c r="J215" s="210">
        <f>ROUND(I215*H215,2)</f>
        <v>0</v>
      </c>
      <c r="K215" s="206" t="s">
        <v>145</v>
      </c>
      <c r="L215" s="40"/>
      <c r="M215" s="211" t="s">
        <v>1</v>
      </c>
      <c r="N215" s="212" t="s">
        <v>47</v>
      </c>
      <c r="O215" s="72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238</v>
      </c>
      <c r="AT215" s="215" t="s">
        <v>141</v>
      </c>
      <c r="AU215" s="215" t="s">
        <v>91</v>
      </c>
      <c r="AY215" s="18" t="s">
        <v>138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21</v>
      </c>
      <c r="BK215" s="216">
        <f>ROUND(I215*H215,2)</f>
        <v>0</v>
      </c>
      <c r="BL215" s="18" t="s">
        <v>238</v>
      </c>
      <c r="BM215" s="215" t="s">
        <v>600</v>
      </c>
    </row>
    <row r="216" spans="1:65" s="14" customFormat="1" x14ac:dyDescent="0.2">
      <c r="B216" s="228"/>
      <c r="C216" s="229"/>
      <c r="D216" s="219" t="s">
        <v>148</v>
      </c>
      <c r="E216" s="230" t="s">
        <v>1</v>
      </c>
      <c r="F216" s="231" t="s">
        <v>601</v>
      </c>
      <c r="G216" s="229"/>
      <c r="H216" s="232">
        <v>78.44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148</v>
      </c>
      <c r="AU216" s="238" t="s">
        <v>91</v>
      </c>
      <c r="AV216" s="14" t="s">
        <v>91</v>
      </c>
      <c r="AW216" s="14" t="s">
        <v>37</v>
      </c>
      <c r="AX216" s="14" t="s">
        <v>21</v>
      </c>
      <c r="AY216" s="238" t="s">
        <v>138</v>
      </c>
    </row>
    <row r="217" spans="1:65" s="2" customFormat="1" ht="24" customHeight="1" x14ac:dyDescent="0.2">
      <c r="A217" s="35"/>
      <c r="B217" s="36"/>
      <c r="C217" s="261" t="s">
        <v>363</v>
      </c>
      <c r="D217" s="261" t="s">
        <v>353</v>
      </c>
      <c r="E217" s="262" t="s">
        <v>591</v>
      </c>
      <c r="F217" s="263" t="s">
        <v>592</v>
      </c>
      <c r="G217" s="264" t="s">
        <v>188</v>
      </c>
      <c r="H217" s="265">
        <v>80.793000000000006</v>
      </c>
      <c r="I217" s="266"/>
      <c r="J217" s="267">
        <f>ROUND(I217*H217,2)</f>
        <v>0</v>
      </c>
      <c r="K217" s="263" t="s">
        <v>145</v>
      </c>
      <c r="L217" s="268"/>
      <c r="M217" s="269" t="s">
        <v>1</v>
      </c>
      <c r="N217" s="270" t="s">
        <v>47</v>
      </c>
      <c r="O217" s="72"/>
      <c r="P217" s="213">
        <f>O217*H217</f>
        <v>0</v>
      </c>
      <c r="Q217" s="213">
        <v>8.0000000000000002E-3</v>
      </c>
      <c r="R217" s="213">
        <f>Q217*H217</f>
        <v>0.64634400000000003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331</v>
      </c>
      <c r="AT217" s="215" t="s">
        <v>353</v>
      </c>
      <c r="AU217" s="215" t="s">
        <v>91</v>
      </c>
      <c r="AY217" s="18" t="s">
        <v>138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21</v>
      </c>
      <c r="BK217" s="216">
        <f>ROUND(I217*H217,2)</f>
        <v>0</v>
      </c>
      <c r="BL217" s="18" t="s">
        <v>238</v>
      </c>
      <c r="BM217" s="215" t="s">
        <v>602</v>
      </c>
    </row>
    <row r="218" spans="1:65" s="14" customFormat="1" x14ac:dyDescent="0.2">
      <c r="B218" s="228"/>
      <c r="C218" s="229"/>
      <c r="D218" s="219" t="s">
        <v>148</v>
      </c>
      <c r="E218" s="229"/>
      <c r="F218" s="231" t="s">
        <v>597</v>
      </c>
      <c r="G218" s="229"/>
      <c r="H218" s="232">
        <v>80.793000000000006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148</v>
      </c>
      <c r="AU218" s="238" t="s">
        <v>91</v>
      </c>
      <c r="AV218" s="14" t="s">
        <v>91</v>
      </c>
      <c r="AW218" s="14" t="s">
        <v>4</v>
      </c>
      <c r="AX218" s="14" t="s">
        <v>21</v>
      </c>
      <c r="AY218" s="238" t="s">
        <v>138</v>
      </c>
    </row>
    <row r="219" spans="1:65" s="2" customFormat="1" ht="24" customHeight="1" x14ac:dyDescent="0.2">
      <c r="A219" s="35"/>
      <c r="B219" s="36"/>
      <c r="C219" s="204" t="s">
        <v>366</v>
      </c>
      <c r="D219" s="204" t="s">
        <v>141</v>
      </c>
      <c r="E219" s="205" t="s">
        <v>367</v>
      </c>
      <c r="F219" s="206" t="s">
        <v>368</v>
      </c>
      <c r="G219" s="207" t="s">
        <v>315</v>
      </c>
      <c r="H219" s="208">
        <v>2.7170000000000001</v>
      </c>
      <c r="I219" s="209"/>
      <c r="J219" s="210">
        <f>ROUND(I219*H219,2)</f>
        <v>0</v>
      </c>
      <c r="K219" s="206" t="s">
        <v>145</v>
      </c>
      <c r="L219" s="40"/>
      <c r="M219" s="211" t="s">
        <v>1</v>
      </c>
      <c r="N219" s="212" t="s">
        <v>47</v>
      </c>
      <c r="O219" s="72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5" t="s">
        <v>238</v>
      </c>
      <c r="AT219" s="215" t="s">
        <v>141</v>
      </c>
      <c r="AU219" s="215" t="s">
        <v>91</v>
      </c>
      <c r="AY219" s="18" t="s">
        <v>138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8" t="s">
        <v>21</v>
      </c>
      <c r="BK219" s="216">
        <f>ROUND(I219*H219,2)</f>
        <v>0</v>
      </c>
      <c r="BL219" s="18" t="s">
        <v>238</v>
      </c>
      <c r="BM219" s="215" t="s">
        <v>369</v>
      </c>
    </row>
    <row r="220" spans="1:65" s="12" customFormat="1" ht="22.9" customHeight="1" x14ac:dyDescent="0.2">
      <c r="B220" s="188"/>
      <c r="C220" s="189"/>
      <c r="D220" s="190" t="s">
        <v>81</v>
      </c>
      <c r="E220" s="202" t="s">
        <v>380</v>
      </c>
      <c r="F220" s="202" t="s">
        <v>381</v>
      </c>
      <c r="G220" s="189"/>
      <c r="H220" s="189"/>
      <c r="I220" s="192"/>
      <c r="J220" s="203">
        <f>BK220</f>
        <v>0</v>
      </c>
      <c r="K220" s="189"/>
      <c r="L220" s="194"/>
      <c r="M220" s="195"/>
      <c r="N220" s="196"/>
      <c r="O220" s="196"/>
      <c r="P220" s="197">
        <f>SUM(P221:P234)</f>
        <v>0</v>
      </c>
      <c r="Q220" s="196"/>
      <c r="R220" s="197">
        <f>SUM(R221:R234)</f>
        <v>4.5602129999999998E-2</v>
      </c>
      <c r="S220" s="196"/>
      <c r="T220" s="198">
        <f>SUM(T221:T234)</f>
        <v>0.11468423</v>
      </c>
      <c r="AR220" s="199" t="s">
        <v>91</v>
      </c>
      <c r="AT220" s="200" t="s">
        <v>81</v>
      </c>
      <c r="AU220" s="200" t="s">
        <v>21</v>
      </c>
      <c r="AY220" s="199" t="s">
        <v>138</v>
      </c>
      <c r="BK220" s="201">
        <f>SUM(BK221:BK234)</f>
        <v>0</v>
      </c>
    </row>
    <row r="221" spans="1:65" s="2" customFormat="1" ht="16.5" customHeight="1" x14ac:dyDescent="0.2">
      <c r="A221" s="35"/>
      <c r="B221" s="36"/>
      <c r="C221" s="204" t="s">
        <v>372</v>
      </c>
      <c r="D221" s="204" t="s">
        <v>141</v>
      </c>
      <c r="E221" s="205" t="s">
        <v>383</v>
      </c>
      <c r="F221" s="206" t="s">
        <v>384</v>
      </c>
      <c r="G221" s="207" t="s">
        <v>144</v>
      </c>
      <c r="H221" s="208">
        <v>16.768999999999998</v>
      </c>
      <c r="I221" s="209"/>
      <c r="J221" s="210">
        <f>ROUND(I221*H221,2)</f>
        <v>0</v>
      </c>
      <c r="K221" s="206" t="s">
        <v>145</v>
      </c>
      <c r="L221" s="40"/>
      <c r="M221" s="211" t="s">
        <v>1</v>
      </c>
      <c r="N221" s="212" t="s">
        <v>47</v>
      </c>
      <c r="O221" s="72"/>
      <c r="P221" s="213">
        <f>O221*H221</f>
        <v>0</v>
      </c>
      <c r="Q221" s="213">
        <v>0</v>
      </c>
      <c r="R221" s="213">
        <f>Q221*H221</f>
        <v>0</v>
      </c>
      <c r="S221" s="213">
        <v>1.67E-3</v>
      </c>
      <c r="T221" s="214">
        <f>S221*H221</f>
        <v>2.8004229999999998E-2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5" t="s">
        <v>238</v>
      </c>
      <c r="AT221" s="215" t="s">
        <v>141</v>
      </c>
      <c r="AU221" s="215" t="s">
        <v>91</v>
      </c>
      <c r="AY221" s="18" t="s">
        <v>138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8" t="s">
        <v>21</v>
      </c>
      <c r="BK221" s="216">
        <f>ROUND(I221*H221,2)</f>
        <v>0</v>
      </c>
      <c r="BL221" s="18" t="s">
        <v>238</v>
      </c>
      <c r="BM221" s="215" t="s">
        <v>385</v>
      </c>
    </row>
    <row r="222" spans="1:65" s="14" customFormat="1" x14ac:dyDescent="0.2">
      <c r="B222" s="228"/>
      <c r="C222" s="229"/>
      <c r="D222" s="219" t="s">
        <v>148</v>
      </c>
      <c r="E222" s="230" t="s">
        <v>1</v>
      </c>
      <c r="F222" s="231" t="s">
        <v>603</v>
      </c>
      <c r="G222" s="229"/>
      <c r="H222" s="232">
        <v>8.26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148</v>
      </c>
      <c r="AU222" s="238" t="s">
        <v>91</v>
      </c>
      <c r="AV222" s="14" t="s">
        <v>91</v>
      </c>
      <c r="AW222" s="14" t="s">
        <v>37</v>
      </c>
      <c r="AX222" s="14" t="s">
        <v>82</v>
      </c>
      <c r="AY222" s="238" t="s">
        <v>138</v>
      </c>
    </row>
    <row r="223" spans="1:65" s="14" customFormat="1" x14ac:dyDescent="0.2">
      <c r="B223" s="228"/>
      <c r="C223" s="229"/>
      <c r="D223" s="219" t="s">
        <v>148</v>
      </c>
      <c r="E223" s="230" t="s">
        <v>1</v>
      </c>
      <c r="F223" s="231" t="s">
        <v>604</v>
      </c>
      <c r="G223" s="229"/>
      <c r="H223" s="232">
        <v>5.0999999999999996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148</v>
      </c>
      <c r="AU223" s="238" t="s">
        <v>91</v>
      </c>
      <c r="AV223" s="14" t="s">
        <v>91</v>
      </c>
      <c r="AW223" s="14" t="s">
        <v>37</v>
      </c>
      <c r="AX223" s="14" t="s">
        <v>82</v>
      </c>
      <c r="AY223" s="238" t="s">
        <v>138</v>
      </c>
    </row>
    <row r="224" spans="1:65" s="14" customFormat="1" x14ac:dyDescent="0.2">
      <c r="B224" s="228"/>
      <c r="C224" s="229"/>
      <c r="D224" s="219" t="s">
        <v>148</v>
      </c>
      <c r="E224" s="230" t="s">
        <v>1</v>
      </c>
      <c r="F224" s="231" t="s">
        <v>605</v>
      </c>
      <c r="G224" s="229"/>
      <c r="H224" s="232">
        <v>1.45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148</v>
      </c>
      <c r="AU224" s="238" t="s">
        <v>91</v>
      </c>
      <c r="AV224" s="14" t="s">
        <v>91</v>
      </c>
      <c r="AW224" s="14" t="s">
        <v>37</v>
      </c>
      <c r="AX224" s="14" t="s">
        <v>82</v>
      </c>
      <c r="AY224" s="238" t="s">
        <v>138</v>
      </c>
    </row>
    <row r="225" spans="1:65" s="14" customFormat="1" x14ac:dyDescent="0.2">
      <c r="B225" s="228"/>
      <c r="C225" s="229"/>
      <c r="D225" s="219" t="s">
        <v>148</v>
      </c>
      <c r="E225" s="230" t="s">
        <v>1</v>
      </c>
      <c r="F225" s="231" t="s">
        <v>606</v>
      </c>
      <c r="G225" s="229"/>
      <c r="H225" s="232">
        <v>1.1599999999999999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148</v>
      </c>
      <c r="AU225" s="238" t="s">
        <v>91</v>
      </c>
      <c r="AV225" s="14" t="s">
        <v>91</v>
      </c>
      <c r="AW225" s="14" t="s">
        <v>37</v>
      </c>
      <c r="AX225" s="14" t="s">
        <v>82</v>
      </c>
      <c r="AY225" s="238" t="s">
        <v>138</v>
      </c>
    </row>
    <row r="226" spans="1:65" s="16" customFormat="1" x14ac:dyDescent="0.2">
      <c r="B226" s="250"/>
      <c r="C226" s="251"/>
      <c r="D226" s="219" t="s">
        <v>148</v>
      </c>
      <c r="E226" s="252" t="s">
        <v>1</v>
      </c>
      <c r="F226" s="253" t="s">
        <v>178</v>
      </c>
      <c r="G226" s="251"/>
      <c r="H226" s="254">
        <v>15.969999999999999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148</v>
      </c>
      <c r="AU226" s="260" t="s">
        <v>91</v>
      </c>
      <c r="AV226" s="16" t="s">
        <v>146</v>
      </c>
      <c r="AW226" s="16" t="s">
        <v>37</v>
      </c>
      <c r="AX226" s="16" t="s">
        <v>21</v>
      </c>
      <c r="AY226" s="260" t="s">
        <v>138</v>
      </c>
    </row>
    <row r="227" spans="1:65" s="14" customFormat="1" x14ac:dyDescent="0.2">
      <c r="B227" s="228"/>
      <c r="C227" s="229"/>
      <c r="D227" s="219" t="s">
        <v>148</v>
      </c>
      <c r="E227" s="229"/>
      <c r="F227" s="231" t="s">
        <v>607</v>
      </c>
      <c r="G227" s="229"/>
      <c r="H227" s="232">
        <v>16.768999999999998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148</v>
      </c>
      <c r="AU227" s="238" t="s">
        <v>91</v>
      </c>
      <c r="AV227" s="14" t="s">
        <v>91</v>
      </c>
      <c r="AW227" s="14" t="s">
        <v>4</v>
      </c>
      <c r="AX227" s="14" t="s">
        <v>21</v>
      </c>
      <c r="AY227" s="238" t="s">
        <v>138</v>
      </c>
    </row>
    <row r="228" spans="1:65" s="2" customFormat="1" ht="16.5" customHeight="1" x14ac:dyDescent="0.2">
      <c r="A228" s="35"/>
      <c r="B228" s="36"/>
      <c r="C228" s="204" t="s">
        <v>376</v>
      </c>
      <c r="D228" s="204" t="s">
        <v>141</v>
      </c>
      <c r="E228" s="205" t="s">
        <v>400</v>
      </c>
      <c r="F228" s="206" t="s">
        <v>401</v>
      </c>
      <c r="G228" s="207" t="s">
        <v>144</v>
      </c>
      <c r="H228" s="208">
        <v>22</v>
      </c>
      <c r="I228" s="209"/>
      <c r="J228" s="210">
        <f>ROUND(I228*H228,2)</f>
        <v>0</v>
      </c>
      <c r="K228" s="206" t="s">
        <v>145</v>
      </c>
      <c r="L228" s="40"/>
      <c r="M228" s="211" t="s">
        <v>1</v>
      </c>
      <c r="N228" s="212" t="s">
        <v>47</v>
      </c>
      <c r="O228" s="72"/>
      <c r="P228" s="213">
        <f>O228*H228</f>
        <v>0</v>
      </c>
      <c r="Q228" s="213">
        <v>0</v>
      </c>
      <c r="R228" s="213">
        <f>Q228*H228</f>
        <v>0</v>
      </c>
      <c r="S228" s="213">
        <v>3.9399999999999999E-3</v>
      </c>
      <c r="T228" s="214">
        <f>S228*H228</f>
        <v>8.6679999999999993E-2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5" t="s">
        <v>238</v>
      </c>
      <c r="AT228" s="215" t="s">
        <v>141</v>
      </c>
      <c r="AU228" s="215" t="s">
        <v>91</v>
      </c>
      <c r="AY228" s="18" t="s">
        <v>138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21</v>
      </c>
      <c r="BK228" s="216">
        <f>ROUND(I228*H228,2)</f>
        <v>0</v>
      </c>
      <c r="BL228" s="18" t="s">
        <v>238</v>
      </c>
      <c r="BM228" s="215" t="s">
        <v>402</v>
      </c>
    </row>
    <row r="229" spans="1:65" s="14" customFormat="1" x14ac:dyDescent="0.2">
      <c r="B229" s="228"/>
      <c r="C229" s="229"/>
      <c r="D229" s="219" t="s">
        <v>148</v>
      </c>
      <c r="E229" s="230" t="s">
        <v>1</v>
      </c>
      <c r="F229" s="231" t="s">
        <v>608</v>
      </c>
      <c r="G229" s="229"/>
      <c r="H229" s="232">
        <v>22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148</v>
      </c>
      <c r="AU229" s="238" t="s">
        <v>91</v>
      </c>
      <c r="AV229" s="14" t="s">
        <v>91</v>
      </c>
      <c r="AW229" s="14" t="s">
        <v>37</v>
      </c>
      <c r="AX229" s="14" t="s">
        <v>21</v>
      </c>
      <c r="AY229" s="238" t="s">
        <v>138</v>
      </c>
    </row>
    <row r="230" spans="1:65" s="2" customFormat="1" ht="24" customHeight="1" x14ac:dyDescent="0.2">
      <c r="A230" s="35"/>
      <c r="B230" s="36"/>
      <c r="C230" s="204" t="s">
        <v>382</v>
      </c>
      <c r="D230" s="204" t="s">
        <v>141</v>
      </c>
      <c r="E230" s="205" t="s">
        <v>405</v>
      </c>
      <c r="F230" s="206" t="s">
        <v>406</v>
      </c>
      <c r="G230" s="207" t="s">
        <v>144</v>
      </c>
      <c r="H230" s="208">
        <v>17.606999999999999</v>
      </c>
      <c r="I230" s="209"/>
      <c r="J230" s="210">
        <f>ROUND(I230*H230,2)</f>
        <v>0</v>
      </c>
      <c r="K230" s="206" t="s">
        <v>145</v>
      </c>
      <c r="L230" s="40"/>
      <c r="M230" s="211" t="s">
        <v>1</v>
      </c>
      <c r="N230" s="212" t="s">
        <v>47</v>
      </c>
      <c r="O230" s="72"/>
      <c r="P230" s="213">
        <f>O230*H230</f>
        <v>0</v>
      </c>
      <c r="Q230" s="213">
        <v>2.5899999999999999E-3</v>
      </c>
      <c r="R230" s="213">
        <f>Q230*H230</f>
        <v>4.5602129999999998E-2</v>
      </c>
      <c r="S230" s="213">
        <v>0</v>
      </c>
      <c r="T230" s="21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5" t="s">
        <v>238</v>
      </c>
      <c r="AT230" s="215" t="s">
        <v>141</v>
      </c>
      <c r="AU230" s="215" t="s">
        <v>91</v>
      </c>
      <c r="AY230" s="18" t="s">
        <v>138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8" t="s">
        <v>21</v>
      </c>
      <c r="BK230" s="216">
        <f>ROUND(I230*H230,2)</f>
        <v>0</v>
      </c>
      <c r="BL230" s="18" t="s">
        <v>238</v>
      </c>
      <c r="BM230" s="215" t="s">
        <v>407</v>
      </c>
    </row>
    <row r="231" spans="1:65" s="14" customFormat="1" x14ac:dyDescent="0.2">
      <c r="B231" s="228"/>
      <c r="C231" s="229"/>
      <c r="D231" s="219" t="s">
        <v>148</v>
      </c>
      <c r="E231" s="229"/>
      <c r="F231" s="231" t="s">
        <v>609</v>
      </c>
      <c r="G231" s="229"/>
      <c r="H231" s="232">
        <v>17.606999999999999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148</v>
      </c>
      <c r="AU231" s="238" t="s">
        <v>91</v>
      </c>
      <c r="AV231" s="14" t="s">
        <v>91</v>
      </c>
      <c r="AW231" s="14" t="s">
        <v>4</v>
      </c>
      <c r="AX231" s="14" t="s">
        <v>21</v>
      </c>
      <c r="AY231" s="238" t="s">
        <v>138</v>
      </c>
    </row>
    <row r="232" spans="1:65" s="2" customFormat="1" ht="24" customHeight="1" x14ac:dyDescent="0.2">
      <c r="A232" s="35"/>
      <c r="B232" s="36"/>
      <c r="C232" s="204" t="s">
        <v>399</v>
      </c>
      <c r="D232" s="204" t="s">
        <v>141</v>
      </c>
      <c r="E232" s="205" t="s">
        <v>409</v>
      </c>
      <c r="F232" s="206" t="s">
        <v>410</v>
      </c>
      <c r="G232" s="207" t="s">
        <v>181</v>
      </c>
      <c r="H232" s="208">
        <v>28</v>
      </c>
      <c r="I232" s="209"/>
      <c r="J232" s="210">
        <f>ROUND(I232*H232,2)</f>
        <v>0</v>
      </c>
      <c r="K232" s="206" t="s">
        <v>145</v>
      </c>
      <c r="L232" s="40"/>
      <c r="M232" s="211" t="s">
        <v>1</v>
      </c>
      <c r="N232" s="212" t="s">
        <v>47</v>
      </c>
      <c r="O232" s="7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5" t="s">
        <v>238</v>
      </c>
      <c r="AT232" s="215" t="s">
        <v>141</v>
      </c>
      <c r="AU232" s="215" t="s">
        <v>91</v>
      </c>
      <c r="AY232" s="18" t="s">
        <v>138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8" t="s">
        <v>21</v>
      </c>
      <c r="BK232" s="216">
        <f>ROUND(I232*H232,2)</f>
        <v>0</v>
      </c>
      <c r="BL232" s="18" t="s">
        <v>238</v>
      </c>
      <c r="BM232" s="215" t="s">
        <v>411</v>
      </c>
    </row>
    <row r="233" spans="1:65" s="2" customFormat="1" ht="16.5" customHeight="1" x14ac:dyDescent="0.2">
      <c r="A233" s="35"/>
      <c r="B233" s="36"/>
      <c r="C233" s="204" t="s">
        <v>404</v>
      </c>
      <c r="D233" s="204" t="s">
        <v>141</v>
      </c>
      <c r="E233" s="205" t="s">
        <v>419</v>
      </c>
      <c r="F233" s="206" t="s">
        <v>420</v>
      </c>
      <c r="G233" s="207" t="s">
        <v>144</v>
      </c>
      <c r="H233" s="208">
        <v>22</v>
      </c>
      <c r="I233" s="209"/>
      <c r="J233" s="210">
        <f>ROUND(I233*H233,2)</f>
        <v>0</v>
      </c>
      <c r="K233" s="206" t="s">
        <v>145</v>
      </c>
      <c r="L233" s="40"/>
      <c r="M233" s="211" t="s">
        <v>1</v>
      </c>
      <c r="N233" s="212" t="s">
        <v>47</v>
      </c>
      <c r="O233" s="72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5" t="s">
        <v>238</v>
      </c>
      <c r="AT233" s="215" t="s">
        <v>141</v>
      </c>
      <c r="AU233" s="215" t="s">
        <v>91</v>
      </c>
      <c r="AY233" s="18" t="s">
        <v>138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21</v>
      </c>
      <c r="BK233" s="216">
        <f>ROUND(I233*H233,2)</f>
        <v>0</v>
      </c>
      <c r="BL233" s="18" t="s">
        <v>238</v>
      </c>
      <c r="BM233" s="215" t="s">
        <v>421</v>
      </c>
    </row>
    <row r="234" spans="1:65" s="2" customFormat="1" ht="24" customHeight="1" x14ac:dyDescent="0.2">
      <c r="A234" s="35"/>
      <c r="B234" s="36"/>
      <c r="C234" s="204" t="s">
        <v>408</v>
      </c>
      <c r="D234" s="204" t="s">
        <v>141</v>
      </c>
      <c r="E234" s="205" t="s">
        <v>423</v>
      </c>
      <c r="F234" s="206" t="s">
        <v>424</v>
      </c>
      <c r="G234" s="207" t="s">
        <v>315</v>
      </c>
      <c r="H234" s="208">
        <v>4.5999999999999999E-2</v>
      </c>
      <c r="I234" s="209"/>
      <c r="J234" s="210">
        <f>ROUND(I234*H234,2)</f>
        <v>0</v>
      </c>
      <c r="K234" s="206" t="s">
        <v>145</v>
      </c>
      <c r="L234" s="40"/>
      <c r="M234" s="211" t="s">
        <v>1</v>
      </c>
      <c r="N234" s="212" t="s">
        <v>47</v>
      </c>
      <c r="O234" s="7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238</v>
      </c>
      <c r="AT234" s="215" t="s">
        <v>141</v>
      </c>
      <c r="AU234" s="215" t="s">
        <v>91</v>
      </c>
      <c r="AY234" s="18" t="s">
        <v>138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21</v>
      </c>
      <c r="BK234" s="216">
        <f>ROUND(I234*H234,2)</f>
        <v>0</v>
      </c>
      <c r="BL234" s="18" t="s">
        <v>238</v>
      </c>
      <c r="BM234" s="215" t="s">
        <v>425</v>
      </c>
    </row>
    <row r="235" spans="1:65" s="12" customFormat="1" ht="22.9" customHeight="1" x14ac:dyDescent="0.2">
      <c r="B235" s="188"/>
      <c r="C235" s="189"/>
      <c r="D235" s="190" t="s">
        <v>81</v>
      </c>
      <c r="E235" s="202" t="s">
        <v>426</v>
      </c>
      <c r="F235" s="202" t="s">
        <v>427</v>
      </c>
      <c r="G235" s="189"/>
      <c r="H235" s="189"/>
      <c r="I235" s="192"/>
      <c r="J235" s="203">
        <f>BK235</f>
        <v>0</v>
      </c>
      <c r="K235" s="189"/>
      <c r="L235" s="194"/>
      <c r="M235" s="195"/>
      <c r="N235" s="196"/>
      <c r="O235" s="196"/>
      <c r="P235" s="197">
        <f>SUM(P236:P261)</f>
        <v>0</v>
      </c>
      <c r="Q235" s="196"/>
      <c r="R235" s="197">
        <f>SUM(R236:R261)</f>
        <v>0.92301500000000003</v>
      </c>
      <c r="S235" s="196"/>
      <c r="T235" s="198">
        <f>SUM(T236:T261)</f>
        <v>7.5999999999999998E-2</v>
      </c>
      <c r="AR235" s="199" t="s">
        <v>91</v>
      </c>
      <c r="AT235" s="200" t="s">
        <v>81</v>
      </c>
      <c r="AU235" s="200" t="s">
        <v>21</v>
      </c>
      <c r="AY235" s="199" t="s">
        <v>138</v>
      </c>
      <c r="BK235" s="201">
        <f>SUM(BK236:BK261)</f>
        <v>0</v>
      </c>
    </row>
    <row r="236" spans="1:65" s="2" customFormat="1" ht="16.5" customHeight="1" x14ac:dyDescent="0.2">
      <c r="A236" s="35"/>
      <c r="B236" s="36"/>
      <c r="C236" s="204" t="s">
        <v>413</v>
      </c>
      <c r="D236" s="204" t="s">
        <v>141</v>
      </c>
      <c r="E236" s="205" t="s">
        <v>429</v>
      </c>
      <c r="F236" s="206" t="s">
        <v>430</v>
      </c>
      <c r="G236" s="207" t="s">
        <v>188</v>
      </c>
      <c r="H236" s="208">
        <v>23.798999999999999</v>
      </c>
      <c r="I236" s="209"/>
      <c r="J236" s="210">
        <f>ROUND(I236*H236,2)</f>
        <v>0</v>
      </c>
      <c r="K236" s="206" t="s">
        <v>1</v>
      </c>
      <c r="L236" s="40"/>
      <c r="M236" s="211" t="s">
        <v>1</v>
      </c>
      <c r="N236" s="212" t="s">
        <v>47</v>
      </c>
      <c r="O236" s="72"/>
      <c r="P236" s="213">
        <f>O236*H236</f>
        <v>0</v>
      </c>
      <c r="Q236" s="213">
        <v>2.5000000000000001E-2</v>
      </c>
      <c r="R236" s="213">
        <f>Q236*H236</f>
        <v>0.59497500000000003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238</v>
      </c>
      <c r="AT236" s="215" t="s">
        <v>141</v>
      </c>
      <c r="AU236" s="215" t="s">
        <v>91</v>
      </c>
      <c r="AY236" s="18" t="s">
        <v>138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21</v>
      </c>
      <c r="BK236" s="216">
        <f>ROUND(I236*H236,2)</f>
        <v>0</v>
      </c>
      <c r="BL236" s="18" t="s">
        <v>238</v>
      </c>
      <c r="BM236" s="215" t="s">
        <v>431</v>
      </c>
    </row>
    <row r="237" spans="1:65" s="14" customFormat="1" x14ac:dyDescent="0.2">
      <c r="B237" s="228"/>
      <c r="C237" s="229"/>
      <c r="D237" s="219" t="s">
        <v>148</v>
      </c>
      <c r="E237" s="230" t="s">
        <v>1</v>
      </c>
      <c r="F237" s="231" t="s">
        <v>571</v>
      </c>
      <c r="G237" s="229"/>
      <c r="H237" s="232">
        <v>0.99199999999999999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148</v>
      </c>
      <c r="AU237" s="238" t="s">
        <v>91</v>
      </c>
      <c r="AV237" s="14" t="s">
        <v>91</v>
      </c>
      <c r="AW237" s="14" t="s">
        <v>37</v>
      </c>
      <c r="AX237" s="14" t="s">
        <v>82</v>
      </c>
      <c r="AY237" s="238" t="s">
        <v>138</v>
      </c>
    </row>
    <row r="238" spans="1:65" s="14" customFormat="1" x14ac:dyDescent="0.2">
      <c r="B238" s="228"/>
      <c r="C238" s="229"/>
      <c r="D238" s="219" t="s">
        <v>148</v>
      </c>
      <c r="E238" s="230" t="s">
        <v>1</v>
      </c>
      <c r="F238" s="231" t="s">
        <v>572</v>
      </c>
      <c r="G238" s="229"/>
      <c r="H238" s="232">
        <v>12.72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148</v>
      </c>
      <c r="AU238" s="238" t="s">
        <v>91</v>
      </c>
      <c r="AV238" s="14" t="s">
        <v>91</v>
      </c>
      <c r="AW238" s="14" t="s">
        <v>37</v>
      </c>
      <c r="AX238" s="14" t="s">
        <v>82</v>
      </c>
      <c r="AY238" s="238" t="s">
        <v>138</v>
      </c>
    </row>
    <row r="239" spans="1:65" s="14" customFormat="1" x14ac:dyDescent="0.2">
      <c r="B239" s="228"/>
      <c r="C239" s="229"/>
      <c r="D239" s="219" t="s">
        <v>148</v>
      </c>
      <c r="E239" s="230" t="s">
        <v>1</v>
      </c>
      <c r="F239" s="231" t="s">
        <v>573</v>
      </c>
      <c r="G239" s="229"/>
      <c r="H239" s="232">
        <v>2.2330000000000001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148</v>
      </c>
      <c r="AU239" s="238" t="s">
        <v>91</v>
      </c>
      <c r="AV239" s="14" t="s">
        <v>91</v>
      </c>
      <c r="AW239" s="14" t="s">
        <v>37</v>
      </c>
      <c r="AX239" s="14" t="s">
        <v>82</v>
      </c>
      <c r="AY239" s="238" t="s">
        <v>138</v>
      </c>
    </row>
    <row r="240" spans="1:65" s="14" customFormat="1" x14ac:dyDescent="0.2">
      <c r="B240" s="228"/>
      <c r="C240" s="229"/>
      <c r="D240" s="219" t="s">
        <v>148</v>
      </c>
      <c r="E240" s="230" t="s">
        <v>1</v>
      </c>
      <c r="F240" s="231" t="s">
        <v>574</v>
      </c>
      <c r="G240" s="229"/>
      <c r="H240" s="232">
        <v>7.8540000000000001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148</v>
      </c>
      <c r="AU240" s="238" t="s">
        <v>91</v>
      </c>
      <c r="AV240" s="14" t="s">
        <v>91</v>
      </c>
      <c r="AW240" s="14" t="s">
        <v>37</v>
      </c>
      <c r="AX240" s="14" t="s">
        <v>82</v>
      </c>
      <c r="AY240" s="238" t="s">
        <v>138</v>
      </c>
    </row>
    <row r="241" spans="1:65" s="16" customFormat="1" x14ac:dyDescent="0.2">
      <c r="B241" s="250"/>
      <c r="C241" s="251"/>
      <c r="D241" s="219" t="s">
        <v>148</v>
      </c>
      <c r="E241" s="252" t="s">
        <v>1</v>
      </c>
      <c r="F241" s="253" t="s">
        <v>178</v>
      </c>
      <c r="G241" s="251"/>
      <c r="H241" s="254">
        <v>23.798999999999999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AT241" s="260" t="s">
        <v>148</v>
      </c>
      <c r="AU241" s="260" t="s">
        <v>91</v>
      </c>
      <c r="AV241" s="16" t="s">
        <v>146</v>
      </c>
      <c r="AW241" s="16" t="s">
        <v>37</v>
      </c>
      <c r="AX241" s="16" t="s">
        <v>21</v>
      </c>
      <c r="AY241" s="260" t="s">
        <v>138</v>
      </c>
    </row>
    <row r="242" spans="1:65" s="2" customFormat="1" ht="24" customHeight="1" x14ac:dyDescent="0.2">
      <c r="A242" s="35"/>
      <c r="B242" s="36"/>
      <c r="C242" s="204" t="s">
        <v>418</v>
      </c>
      <c r="D242" s="204" t="s">
        <v>141</v>
      </c>
      <c r="E242" s="205" t="s">
        <v>433</v>
      </c>
      <c r="F242" s="206" t="s">
        <v>434</v>
      </c>
      <c r="G242" s="207" t="s">
        <v>188</v>
      </c>
      <c r="H242" s="208">
        <v>3.3919999999999999</v>
      </c>
      <c r="I242" s="209"/>
      <c r="J242" s="210">
        <f>ROUND(I242*H242,2)</f>
        <v>0</v>
      </c>
      <c r="K242" s="206" t="s">
        <v>1</v>
      </c>
      <c r="L242" s="40"/>
      <c r="M242" s="211" t="s">
        <v>1</v>
      </c>
      <c r="N242" s="212" t="s">
        <v>47</v>
      </c>
      <c r="O242" s="72"/>
      <c r="P242" s="213">
        <f>O242*H242</f>
        <v>0</v>
      </c>
      <c r="Q242" s="213">
        <v>0.04</v>
      </c>
      <c r="R242" s="213">
        <f>Q242*H242</f>
        <v>0.13568</v>
      </c>
      <c r="S242" s="213">
        <v>0</v>
      </c>
      <c r="T242" s="21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5" t="s">
        <v>238</v>
      </c>
      <c r="AT242" s="215" t="s">
        <v>141</v>
      </c>
      <c r="AU242" s="215" t="s">
        <v>91</v>
      </c>
      <c r="AY242" s="18" t="s">
        <v>138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8" t="s">
        <v>21</v>
      </c>
      <c r="BK242" s="216">
        <f>ROUND(I242*H242,2)</f>
        <v>0</v>
      </c>
      <c r="BL242" s="18" t="s">
        <v>238</v>
      </c>
      <c r="BM242" s="215" t="s">
        <v>435</v>
      </c>
    </row>
    <row r="243" spans="1:65" s="14" customFormat="1" x14ac:dyDescent="0.2">
      <c r="B243" s="228"/>
      <c r="C243" s="229"/>
      <c r="D243" s="219" t="s">
        <v>148</v>
      </c>
      <c r="E243" s="230" t="s">
        <v>1</v>
      </c>
      <c r="F243" s="231" t="s">
        <v>575</v>
      </c>
      <c r="G243" s="229"/>
      <c r="H243" s="232">
        <v>1.8160000000000001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148</v>
      </c>
      <c r="AU243" s="238" t="s">
        <v>91</v>
      </c>
      <c r="AV243" s="14" t="s">
        <v>91</v>
      </c>
      <c r="AW243" s="14" t="s">
        <v>37</v>
      </c>
      <c r="AX243" s="14" t="s">
        <v>82</v>
      </c>
      <c r="AY243" s="238" t="s">
        <v>138</v>
      </c>
    </row>
    <row r="244" spans="1:65" s="14" customFormat="1" x14ac:dyDescent="0.2">
      <c r="B244" s="228"/>
      <c r="C244" s="229"/>
      <c r="D244" s="219" t="s">
        <v>148</v>
      </c>
      <c r="E244" s="230" t="s">
        <v>1</v>
      </c>
      <c r="F244" s="231" t="s">
        <v>576</v>
      </c>
      <c r="G244" s="229"/>
      <c r="H244" s="232">
        <v>1.5760000000000001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148</v>
      </c>
      <c r="AU244" s="238" t="s">
        <v>91</v>
      </c>
      <c r="AV244" s="14" t="s">
        <v>91</v>
      </c>
      <c r="AW244" s="14" t="s">
        <v>37</v>
      </c>
      <c r="AX244" s="14" t="s">
        <v>82</v>
      </c>
      <c r="AY244" s="238" t="s">
        <v>138</v>
      </c>
    </row>
    <row r="245" spans="1:65" s="16" customFormat="1" x14ac:dyDescent="0.2">
      <c r="B245" s="250"/>
      <c r="C245" s="251"/>
      <c r="D245" s="219" t="s">
        <v>148</v>
      </c>
      <c r="E245" s="252" t="s">
        <v>1</v>
      </c>
      <c r="F245" s="253" t="s">
        <v>178</v>
      </c>
      <c r="G245" s="251"/>
      <c r="H245" s="254">
        <v>3.3920000000000003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AT245" s="260" t="s">
        <v>148</v>
      </c>
      <c r="AU245" s="260" t="s">
        <v>91</v>
      </c>
      <c r="AV245" s="16" t="s">
        <v>146</v>
      </c>
      <c r="AW245" s="16" t="s">
        <v>37</v>
      </c>
      <c r="AX245" s="16" t="s">
        <v>21</v>
      </c>
      <c r="AY245" s="260" t="s">
        <v>138</v>
      </c>
    </row>
    <row r="246" spans="1:65" s="2" customFormat="1" ht="16.5" customHeight="1" x14ac:dyDescent="0.2">
      <c r="A246" s="35"/>
      <c r="B246" s="36"/>
      <c r="C246" s="204" t="s">
        <v>422</v>
      </c>
      <c r="D246" s="204" t="s">
        <v>141</v>
      </c>
      <c r="E246" s="205" t="s">
        <v>610</v>
      </c>
      <c r="F246" s="206" t="s">
        <v>611</v>
      </c>
      <c r="G246" s="207" t="s">
        <v>188</v>
      </c>
      <c r="H246" s="208">
        <v>4.8090000000000002</v>
      </c>
      <c r="I246" s="209"/>
      <c r="J246" s="210">
        <f>ROUND(I246*H246,2)</f>
        <v>0</v>
      </c>
      <c r="K246" s="206" t="s">
        <v>1</v>
      </c>
      <c r="L246" s="40"/>
      <c r="M246" s="211" t="s">
        <v>1</v>
      </c>
      <c r="N246" s="212" t="s">
        <v>47</v>
      </c>
      <c r="O246" s="72"/>
      <c r="P246" s="213">
        <f>O246*H246</f>
        <v>0</v>
      </c>
      <c r="Q246" s="213">
        <v>0.04</v>
      </c>
      <c r="R246" s="213">
        <f>Q246*H246</f>
        <v>0.19236</v>
      </c>
      <c r="S246" s="213">
        <v>0</v>
      </c>
      <c r="T246" s="21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5" t="s">
        <v>238</v>
      </c>
      <c r="AT246" s="215" t="s">
        <v>141</v>
      </c>
      <c r="AU246" s="215" t="s">
        <v>91</v>
      </c>
      <c r="AY246" s="18" t="s">
        <v>138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8" t="s">
        <v>21</v>
      </c>
      <c r="BK246" s="216">
        <f>ROUND(I246*H246,2)</f>
        <v>0</v>
      </c>
      <c r="BL246" s="18" t="s">
        <v>238</v>
      </c>
      <c r="BM246" s="215" t="s">
        <v>612</v>
      </c>
    </row>
    <row r="247" spans="1:65" s="14" customFormat="1" x14ac:dyDescent="0.2">
      <c r="B247" s="228"/>
      <c r="C247" s="229"/>
      <c r="D247" s="219" t="s">
        <v>148</v>
      </c>
      <c r="E247" s="230" t="s">
        <v>1</v>
      </c>
      <c r="F247" s="231" t="s">
        <v>580</v>
      </c>
      <c r="G247" s="229"/>
      <c r="H247" s="232">
        <v>4.8090000000000002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148</v>
      </c>
      <c r="AU247" s="238" t="s">
        <v>91</v>
      </c>
      <c r="AV247" s="14" t="s">
        <v>91</v>
      </c>
      <c r="AW247" s="14" t="s">
        <v>37</v>
      </c>
      <c r="AX247" s="14" t="s">
        <v>21</v>
      </c>
      <c r="AY247" s="238" t="s">
        <v>138</v>
      </c>
    </row>
    <row r="248" spans="1:65" s="2" customFormat="1" ht="24" customHeight="1" x14ac:dyDescent="0.2">
      <c r="A248" s="35"/>
      <c r="B248" s="36"/>
      <c r="C248" s="204" t="s">
        <v>428</v>
      </c>
      <c r="D248" s="204" t="s">
        <v>141</v>
      </c>
      <c r="E248" s="205" t="s">
        <v>437</v>
      </c>
      <c r="F248" s="206" t="s">
        <v>438</v>
      </c>
      <c r="G248" s="207" t="s">
        <v>181</v>
      </c>
      <c r="H248" s="208">
        <v>4</v>
      </c>
      <c r="I248" s="209"/>
      <c r="J248" s="210">
        <f>ROUND(I248*H248,2)</f>
        <v>0</v>
      </c>
      <c r="K248" s="206" t="s">
        <v>145</v>
      </c>
      <c r="L248" s="40"/>
      <c r="M248" s="211" t="s">
        <v>1</v>
      </c>
      <c r="N248" s="212" t="s">
        <v>47</v>
      </c>
      <c r="O248" s="72"/>
      <c r="P248" s="213">
        <f>O248*H248</f>
        <v>0</v>
      </c>
      <c r="Q248" s="213">
        <v>0</v>
      </c>
      <c r="R248" s="213">
        <f>Q248*H248</f>
        <v>0</v>
      </c>
      <c r="S248" s="213">
        <v>4.0000000000000001E-3</v>
      </c>
      <c r="T248" s="214">
        <f>S248*H248</f>
        <v>1.6E-2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5" t="s">
        <v>238</v>
      </c>
      <c r="AT248" s="215" t="s">
        <v>141</v>
      </c>
      <c r="AU248" s="215" t="s">
        <v>91</v>
      </c>
      <c r="AY248" s="18" t="s">
        <v>138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8" t="s">
        <v>21</v>
      </c>
      <c r="BK248" s="216">
        <f>ROUND(I248*H248,2)</f>
        <v>0</v>
      </c>
      <c r="BL248" s="18" t="s">
        <v>238</v>
      </c>
      <c r="BM248" s="215" t="s">
        <v>613</v>
      </c>
    </row>
    <row r="249" spans="1:65" s="14" customFormat="1" x14ac:dyDescent="0.2">
      <c r="B249" s="228"/>
      <c r="C249" s="229"/>
      <c r="D249" s="219" t="s">
        <v>148</v>
      </c>
      <c r="E249" s="230" t="s">
        <v>1</v>
      </c>
      <c r="F249" s="231" t="s">
        <v>614</v>
      </c>
      <c r="G249" s="229"/>
      <c r="H249" s="232">
        <v>4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148</v>
      </c>
      <c r="AU249" s="238" t="s">
        <v>91</v>
      </c>
      <c r="AV249" s="14" t="s">
        <v>91</v>
      </c>
      <c r="AW249" s="14" t="s">
        <v>37</v>
      </c>
      <c r="AX249" s="14" t="s">
        <v>21</v>
      </c>
      <c r="AY249" s="238" t="s">
        <v>138</v>
      </c>
    </row>
    <row r="250" spans="1:65" s="2" customFormat="1" ht="24" customHeight="1" x14ac:dyDescent="0.2">
      <c r="A250" s="35"/>
      <c r="B250" s="36"/>
      <c r="C250" s="204" t="s">
        <v>432</v>
      </c>
      <c r="D250" s="204" t="s">
        <v>141</v>
      </c>
      <c r="E250" s="205" t="s">
        <v>441</v>
      </c>
      <c r="F250" s="206" t="s">
        <v>442</v>
      </c>
      <c r="G250" s="207" t="s">
        <v>181</v>
      </c>
      <c r="H250" s="208">
        <v>10</v>
      </c>
      <c r="I250" s="209"/>
      <c r="J250" s="210">
        <f>ROUND(I250*H250,2)</f>
        <v>0</v>
      </c>
      <c r="K250" s="206" t="s">
        <v>145</v>
      </c>
      <c r="L250" s="40"/>
      <c r="M250" s="211" t="s">
        <v>1</v>
      </c>
      <c r="N250" s="212" t="s">
        <v>47</v>
      </c>
      <c r="O250" s="72"/>
      <c r="P250" s="213">
        <f>O250*H250</f>
        <v>0</v>
      </c>
      <c r="Q250" s="213">
        <v>0</v>
      </c>
      <c r="R250" s="213">
        <f>Q250*H250</f>
        <v>0</v>
      </c>
      <c r="S250" s="213">
        <v>6.0000000000000001E-3</v>
      </c>
      <c r="T250" s="214">
        <f>S250*H250</f>
        <v>0.06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5" t="s">
        <v>238</v>
      </c>
      <c r="AT250" s="215" t="s">
        <v>141</v>
      </c>
      <c r="AU250" s="215" t="s">
        <v>91</v>
      </c>
      <c r="AY250" s="18" t="s">
        <v>138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8" t="s">
        <v>21</v>
      </c>
      <c r="BK250" s="216">
        <f>ROUND(I250*H250,2)</f>
        <v>0</v>
      </c>
      <c r="BL250" s="18" t="s">
        <v>238</v>
      </c>
      <c r="BM250" s="215" t="s">
        <v>615</v>
      </c>
    </row>
    <row r="251" spans="1:65" s="14" customFormat="1" x14ac:dyDescent="0.2">
      <c r="B251" s="228"/>
      <c r="C251" s="229"/>
      <c r="D251" s="219" t="s">
        <v>148</v>
      </c>
      <c r="E251" s="230" t="s">
        <v>1</v>
      </c>
      <c r="F251" s="231" t="s">
        <v>616</v>
      </c>
      <c r="G251" s="229"/>
      <c r="H251" s="232">
        <v>10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148</v>
      </c>
      <c r="AU251" s="238" t="s">
        <v>91</v>
      </c>
      <c r="AV251" s="14" t="s">
        <v>91</v>
      </c>
      <c r="AW251" s="14" t="s">
        <v>37</v>
      </c>
      <c r="AX251" s="14" t="s">
        <v>21</v>
      </c>
      <c r="AY251" s="238" t="s">
        <v>138</v>
      </c>
    </row>
    <row r="252" spans="1:65" s="2" customFormat="1" ht="24" customHeight="1" x14ac:dyDescent="0.2">
      <c r="A252" s="35"/>
      <c r="B252" s="36"/>
      <c r="C252" s="204" t="s">
        <v>436</v>
      </c>
      <c r="D252" s="204" t="s">
        <v>141</v>
      </c>
      <c r="E252" s="205" t="s">
        <v>446</v>
      </c>
      <c r="F252" s="206" t="s">
        <v>447</v>
      </c>
      <c r="G252" s="207" t="s">
        <v>181</v>
      </c>
      <c r="H252" s="208">
        <v>4</v>
      </c>
      <c r="I252" s="209"/>
      <c r="J252" s="210">
        <f>ROUND(I252*H252,2)</f>
        <v>0</v>
      </c>
      <c r="K252" s="206" t="s">
        <v>145</v>
      </c>
      <c r="L252" s="40"/>
      <c r="M252" s="211" t="s">
        <v>1</v>
      </c>
      <c r="N252" s="212" t="s">
        <v>47</v>
      </c>
      <c r="O252" s="72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5" t="s">
        <v>238</v>
      </c>
      <c r="AT252" s="215" t="s">
        <v>141</v>
      </c>
      <c r="AU252" s="215" t="s">
        <v>91</v>
      </c>
      <c r="AY252" s="18" t="s">
        <v>138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8" t="s">
        <v>21</v>
      </c>
      <c r="BK252" s="216">
        <f>ROUND(I252*H252,2)</f>
        <v>0</v>
      </c>
      <c r="BL252" s="18" t="s">
        <v>238</v>
      </c>
      <c r="BM252" s="215" t="s">
        <v>617</v>
      </c>
    </row>
    <row r="253" spans="1:65" s="14" customFormat="1" x14ac:dyDescent="0.2">
      <c r="B253" s="228"/>
      <c r="C253" s="229"/>
      <c r="D253" s="219" t="s">
        <v>148</v>
      </c>
      <c r="E253" s="230" t="s">
        <v>1</v>
      </c>
      <c r="F253" s="231" t="s">
        <v>614</v>
      </c>
      <c r="G253" s="229"/>
      <c r="H253" s="232">
        <v>4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148</v>
      </c>
      <c r="AU253" s="238" t="s">
        <v>91</v>
      </c>
      <c r="AV253" s="14" t="s">
        <v>91</v>
      </c>
      <c r="AW253" s="14" t="s">
        <v>37</v>
      </c>
      <c r="AX253" s="14" t="s">
        <v>21</v>
      </c>
      <c r="AY253" s="238" t="s">
        <v>138</v>
      </c>
    </row>
    <row r="254" spans="1:65" s="2" customFormat="1" ht="24" customHeight="1" x14ac:dyDescent="0.2">
      <c r="A254" s="35"/>
      <c r="B254" s="36"/>
      <c r="C254" s="204" t="s">
        <v>440</v>
      </c>
      <c r="D254" s="204" t="s">
        <v>141</v>
      </c>
      <c r="E254" s="205" t="s">
        <v>451</v>
      </c>
      <c r="F254" s="206" t="s">
        <v>452</v>
      </c>
      <c r="G254" s="207" t="s">
        <v>181</v>
      </c>
      <c r="H254" s="208">
        <v>7</v>
      </c>
      <c r="I254" s="209"/>
      <c r="J254" s="210">
        <f>ROUND(I254*H254,2)</f>
        <v>0</v>
      </c>
      <c r="K254" s="206" t="s">
        <v>145</v>
      </c>
      <c r="L254" s="40"/>
      <c r="M254" s="211" t="s">
        <v>1</v>
      </c>
      <c r="N254" s="212" t="s">
        <v>47</v>
      </c>
      <c r="O254" s="72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5" t="s">
        <v>238</v>
      </c>
      <c r="AT254" s="215" t="s">
        <v>141</v>
      </c>
      <c r="AU254" s="215" t="s">
        <v>91</v>
      </c>
      <c r="AY254" s="18" t="s">
        <v>138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8" t="s">
        <v>21</v>
      </c>
      <c r="BK254" s="216">
        <f>ROUND(I254*H254,2)</f>
        <v>0</v>
      </c>
      <c r="BL254" s="18" t="s">
        <v>238</v>
      </c>
      <c r="BM254" s="215" t="s">
        <v>618</v>
      </c>
    </row>
    <row r="255" spans="1:65" s="14" customFormat="1" x14ac:dyDescent="0.2">
      <c r="B255" s="228"/>
      <c r="C255" s="229"/>
      <c r="D255" s="219" t="s">
        <v>148</v>
      </c>
      <c r="E255" s="230" t="s">
        <v>1</v>
      </c>
      <c r="F255" s="231" t="s">
        <v>197</v>
      </c>
      <c r="G255" s="229"/>
      <c r="H255" s="232">
        <v>7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148</v>
      </c>
      <c r="AU255" s="238" t="s">
        <v>91</v>
      </c>
      <c r="AV255" s="14" t="s">
        <v>91</v>
      </c>
      <c r="AW255" s="14" t="s">
        <v>37</v>
      </c>
      <c r="AX255" s="14" t="s">
        <v>21</v>
      </c>
      <c r="AY255" s="238" t="s">
        <v>138</v>
      </c>
    </row>
    <row r="256" spans="1:65" s="2" customFormat="1" ht="24" customHeight="1" x14ac:dyDescent="0.2">
      <c r="A256" s="35"/>
      <c r="B256" s="36"/>
      <c r="C256" s="204" t="s">
        <v>445</v>
      </c>
      <c r="D256" s="204" t="s">
        <v>141</v>
      </c>
      <c r="E256" s="205" t="s">
        <v>456</v>
      </c>
      <c r="F256" s="206" t="s">
        <v>457</v>
      </c>
      <c r="G256" s="207" t="s">
        <v>181</v>
      </c>
      <c r="H256" s="208">
        <v>3</v>
      </c>
      <c r="I256" s="209"/>
      <c r="J256" s="210">
        <f>ROUND(I256*H256,2)</f>
        <v>0</v>
      </c>
      <c r="K256" s="206" t="s">
        <v>145</v>
      </c>
      <c r="L256" s="40"/>
      <c r="M256" s="211" t="s">
        <v>1</v>
      </c>
      <c r="N256" s="212" t="s">
        <v>47</v>
      </c>
      <c r="O256" s="7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5" t="s">
        <v>238</v>
      </c>
      <c r="AT256" s="215" t="s">
        <v>141</v>
      </c>
      <c r="AU256" s="215" t="s">
        <v>91</v>
      </c>
      <c r="AY256" s="18" t="s">
        <v>138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8" t="s">
        <v>21</v>
      </c>
      <c r="BK256" s="216">
        <f>ROUND(I256*H256,2)</f>
        <v>0</v>
      </c>
      <c r="BL256" s="18" t="s">
        <v>238</v>
      </c>
      <c r="BM256" s="215" t="s">
        <v>619</v>
      </c>
    </row>
    <row r="257" spans="1:65" s="14" customFormat="1" x14ac:dyDescent="0.2">
      <c r="B257" s="228"/>
      <c r="C257" s="229"/>
      <c r="D257" s="219" t="s">
        <v>148</v>
      </c>
      <c r="E257" s="230" t="s">
        <v>1</v>
      </c>
      <c r="F257" s="231" t="s">
        <v>175</v>
      </c>
      <c r="G257" s="229"/>
      <c r="H257" s="232">
        <v>3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148</v>
      </c>
      <c r="AU257" s="238" t="s">
        <v>91</v>
      </c>
      <c r="AV257" s="14" t="s">
        <v>91</v>
      </c>
      <c r="AW257" s="14" t="s">
        <v>37</v>
      </c>
      <c r="AX257" s="14" t="s">
        <v>21</v>
      </c>
      <c r="AY257" s="238" t="s">
        <v>138</v>
      </c>
    </row>
    <row r="258" spans="1:65" s="2" customFormat="1" ht="24" customHeight="1" x14ac:dyDescent="0.2">
      <c r="A258" s="35"/>
      <c r="B258" s="36"/>
      <c r="C258" s="204" t="s">
        <v>450</v>
      </c>
      <c r="D258" s="204" t="s">
        <v>141</v>
      </c>
      <c r="E258" s="205" t="s">
        <v>466</v>
      </c>
      <c r="F258" s="206" t="s">
        <v>467</v>
      </c>
      <c r="G258" s="207" t="s">
        <v>144</v>
      </c>
      <c r="H258" s="208">
        <v>17.567</v>
      </c>
      <c r="I258" s="209"/>
      <c r="J258" s="210">
        <f>ROUND(I258*H258,2)</f>
        <v>0</v>
      </c>
      <c r="K258" s="206" t="s">
        <v>1</v>
      </c>
      <c r="L258" s="40"/>
      <c r="M258" s="211" t="s">
        <v>1</v>
      </c>
      <c r="N258" s="212" t="s">
        <v>47</v>
      </c>
      <c r="O258" s="72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5" t="s">
        <v>238</v>
      </c>
      <c r="AT258" s="215" t="s">
        <v>141</v>
      </c>
      <c r="AU258" s="215" t="s">
        <v>91</v>
      </c>
      <c r="AY258" s="18" t="s">
        <v>138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8" t="s">
        <v>21</v>
      </c>
      <c r="BK258" s="216">
        <f>ROUND(I258*H258,2)</f>
        <v>0</v>
      </c>
      <c r="BL258" s="18" t="s">
        <v>238</v>
      </c>
      <c r="BM258" s="215" t="s">
        <v>620</v>
      </c>
    </row>
    <row r="259" spans="1:65" s="14" customFormat="1" x14ac:dyDescent="0.2">
      <c r="B259" s="228"/>
      <c r="C259" s="229"/>
      <c r="D259" s="219" t="s">
        <v>148</v>
      </c>
      <c r="E259" s="230" t="s">
        <v>1</v>
      </c>
      <c r="F259" s="231" t="s">
        <v>621</v>
      </c>
      <c r="G259" s="229"/>
      <c r="H259" s="232">
        <v>15.97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148</v>
      </c>
      <c r="AU259" s="238" t="s">
        <v>91</v>
      </c>
      <c r="AV259" s="14" t="s">
        <v>91</v>
      </c>
      <c r="AW259" s="14" t="s">
        <v>37</v>
      </c>
      <c r="AX259" s="14" t="s">
        <v>21</v>
      </c>
      <c r="AY259" s="238" t="s">
        <v>138</v>
      </c>
    </row>
    <row r="260" spans="1:65" s="14" customFormat="1" x14ac:dyDescent="0.2">
      <c r="B260" s="228"/>
      <c r="C260" s="229"/>
      <c r="D260" s="219" t="s">
        <v>148</v>
      </c>
      <c r="E260" s="229"/>
      <c r="F260" s="231" t="s">
        <v>622</v>
      </c>
      <c r="G260" s="229"/>
      <c r="H260" s="232">
        <v>17.567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148</v>
      </c>
      <c r="AU260" s="238" t="s">
        <v>91</v>
      </c>
      <c r="AV260" s="14" t="s">
        <v>91</v>
      </c>
      <c r="AW260" s="14" t="s">
        <v>4</v>
      </c>
      <c r="AX260" s="14" t="s">
        <v>21</v>
      </c>
      <c r="AY260" s="238" t="s">
        <v>138</v>
      </c>
    </row>
    <row r="261" spans="1:65" s="2" customFormat="1" ht="24" customHeight="1" x14ac:dyDescent="0.2">
      <c r="A261" s="35"/>
      <c r="B261" s="36"/>
      <c r="C261" s="204" t="s">
        <v>455</v>
      </c>
      <c r="D261" s="204" t="s">
        <v>141</v>
      </c>
      <c r="E261" s="205" t="s">
        <v>475</v>
      </c>
      <c r="F261" s="206" t="s">
        <v>476</v>
      </c>
      <c r="G261" s="207" t="s">
        <v>315</v>
      </c>
      <c r="H261" s="208">
        <v>0.92300000000000004</v>
      </c>
      <c r="I261" s="209"/>
      <c r="J261" s="210">
        <f>ROUND(I261*H261,2)</f>
        <v>0</v>
      </c>
      <c r="K261" s="206" t="s">
        <v>145</v>
      </c>
      <c r="L261" s="40"/>
      <c r="M261" s="211" t="s">
        <v>1</v>
      </c>
      <c r="N261" s="212" t="s">
        <v>47</v>
      </c>
      <c r="O261" s="72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238</v>
      </c>
      <c r="AT261" s="215" t="s">
        <v>141</v>
      </c>
      <c r="AU261" s="215" t="s">
        <v>91</v>
      </c>
      <c r="AY261" s="18" t="s">
        <v>138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21</v>
      </c>
      <c r="BK261" s="216">
        <f>ROUND(I261*H261,2)</f>
        <v>0</v>
      </c>
      <c r="BL261" s="18" t="s">
        <v>238</v>
      </c>
      <c r="BM261" s="215" t="s">
        <v>477</v>
      </c>
    </row>
    <row r="262" spans="1:65" s="12" customFormat="1" ht="22.9" customHeight="1" x14ac:dyDescent="0.2">
      <c r="B262" s="188"/>
      <c r="C262" s="189"/>
      <c r="D262" s="190" t="s">
        <v>81</v>
      </c>
      <c r="E262" s="202" t="s">
        <v>478</v>
      </c>
      <c r="F262" s="202" t="s">
        <v>479</v>
      </c>
      <c r="G262" s="189"/>
      <c r="H262" s="189"/>
      <c r="I262" s="192"/>
      <c r="J262" s="203">
        <f>BK262</f>
        <v>0</v>
      </c>
      <c r="K262" s="189"/>
      <c r="L262" s="194"/>
      <c r="M262" s="195"/>
      <c r="N262" s="196"/>
      <c r="O262" s="196"/>
      <c r="P262" s="197">
        <f>P263</f>
        <v>0</v>
      </c>
      <c r="Q262" s="196"/>
      <c r="R262" s="197">
        <f>R263</f>
        <v>0.12</v>
      </c>
      <c r="S262" s="196"/>
      <c r="T262" s="198">
        <f>T263</f>
        <v>0</v>
      </c>
      <c r="AR262" s="199" t="s">
        <v>91</v>
      </c>
      <c r="AT262" s="200" t="s">
        <v>81</v>
      </c>
      <c r="AU262" s="200" t="s">
        <v>21</v>
      </c>
      <c r="AY262" s="199" t="s">
        <v>138</v>
      </c>
      <c r="BK262" s="201">
        <f>BK263</f>
        <v>0</v>
      </c>
    </row>
    <row r="263" spans="1:65" s="2" customFormat="1" ht="24" customHeight="1" x14ac:dyDescent="0.2">
      <c r="A263" s="35"/>
      <c r="B263" s="36"/>
      <c r="C263" s="204" t="s">
        <v>460</v>
      </c>
      <c r="D263" s="204" t="s">
        <v>141</v>
      </c>
      <c r="E263" s="205" t="s">
        <v>486</v>
      </c>
      <c r="F263" s="206" t="s">
        <v>487</v>
      </c>
      <c r="G263" s="207" t="s">
        <v>181</v>
      </c>
      <c r="H263" s="208">
        <v>2</v>
      </c>
      <c r="I263" s="209"/>
      <c r="J263" s="210">
        <f>ROUND(I263*H263,2)</f>
        <v>0</v>
      </c>
      <c r="K263" s="206" t="s">
        <v>1</v>
      </c>
      <c r="L263" s="40"/>
      <c r="M263" s="211" t="s">
        <v>1</v>
      </c>
      <c r="N263" s="212" t="s">
        <v>47</v>
      </c>
      <c r="O263" s="72"/>
      <c r="P263" s="213">
        <f>O263*H263</f>
        <v>0</v>
      </c>
      <c r="Q263" s="213">
        <v>0.06</v>
      </c>
      <c r="R263" s="213">
        <f>Q263*H263</f>
        <v>0.12</v>
      </c>
      <c r="S263" s="213">
        <v>0</v>
      </c>
      <c r="T263" s="21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5" t="s">
        <v>238</v>
      </c>
      <c r="AT263" s="215" t="s">
        <v>141</v>
      </c>
      <c r="AU263" s="215" t="s">
        <v>91</v>
      </c>
      <c r="AY263" s="18" t="s">
        <v>138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8" t="s">
        <v>21</v>
      </c>
      <c r="BK263" s="216">
        <f>ROUND(I263*H263,2)</f>
        <v>0</v>
      </c>
      <c r="BL263" s="18" t="s">
        <v>238</v>
      </c>
      <c r="BM263" s="215" t="s">
        <v>623</v>
      </c>
    </row>
    <row r="264" spans="1:65" s="12" customFormat="1" ht="22.9" customHeight="1" x14ac:dyDescent="0.2">
      <c r="B264" s="188"/>
      <c r="C264" s="189"/>
      <c r="D264" s="190" t="s">
        <v>81</v>
      </c>
      <c r="E264" s="202" t="s">
        <v>523</v>
      </c>
      <c r="F264" s="202" t="s">
        <v>524</v>
      </c>
      <c r="G264" s="189"/>
      <c r="H264" s="189"/>
      <c r="I264" s="192"/>
      <c r="J264" s="203">
        <f>BK264</f>
        <v>0</v>
      </c>
      <c r="K264" s="189"/>
      <c r="L264" s="194"/>
      <c r="M264" s="195"/>
      <c r="N264" s="196"/>
      <c r="O264" s="196"/>
      <c r="P264" s="197">
        <f>SUM(P265:P266)</f>
        <v>0</v>
      </c>
      <c r="Q264" s="196"/>
      <c r="R264" s="197">
        <f>SUM(R265:R266)</f>
        <v>9.4874E-3</v>
      </c>
      <c r="S264" s="196"/>
      <c r="T264" s="198">
        <f>SUM(T265:T266)</f>
        <v>0</v>
      </c>
      <c r="AR264" s="199" t="s">
        <v>91</v>
      </c>
      <c r="AT264" s="200" t="s">
        <v>81</v>
      </c>
      <c r="AU264" s="200" t="s">
        <v>21</v>
      </c>
      <c r="AY264" s="199" t="s">
        <v>138</v>
      </c>
      <c r="BK264" s="201">
        <f>SUM(BK265:BK266)</f>
        <v>0</v>
      </c>
    </row>
    <row r="265" spans="1:65" s="2" customFormat="1" ht="24" customHeight="1" x14ac:dyDescent="0.2">
      <c r="A265" s="35"/>
      <c r="B265" s="36"/>
      <c r="C265" s="204" t="s">
        <v>465</v>
      </c>
      <c r="D265" s="204" t="s">
        <v>141</v>
      </c>
      <c r="E265" s="205" t="s">
        <v>526</v>
      </c>
      <c r="F265" s="206" t="s">
        <v>527</v>
      </c>
      <c r="G265" s="207" t="s">
        <v>188</v>
      </c>
      <c r="H265" s="208">
        <v>36.49</v>
      </c>
      <c r="I265" s="209"/>
      <c r="J265" s="210">
        <f>ROUND(I265*H265,2)</f>
        <v>0</v>
      </c>
      <c r="K265" s="206" t="s">
        <v>145</v>
      </c>
      <c r="L265" s="40"/>
      <c r="M265" s="211" t="s">
        <v>1</v>
      </c>
      <c r="N265" s="212" t="s">
        <v>47</v>
      </c>
      <c r="O265" s="72"/>
      <c r="P265" s="213">
        <f>O265*H265</f>
        <v>0</v>
      </c>
      <c r="Q265" s="213">
        <v>2.5999999999999998E-4</v>
      </c>
      <c r="R265" s="213">
        <f>Q265*H265</f>
        <v>9.4874E-3</v>
      </c>
      <c r="S265" s="213">
        <v>0</v>
      </c>
      <c r="T265" s="21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5" t="s">
        <v>238</v>
      </c>
      <c r="AT265" s="215" t="s">
        <v>141</v>
      </c>
      <c r="AU265" s="215" t="s">
        <v>91</v>
      </c>
      <c r="AY265" s="18" t="s">
        <v>138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21</v>
      </c>
      <c r="BK265" s="216">
        <f>ROUND(I265*H265,2)</f>
        <v>0</v>
      </c>
      <c r="BL265" s="18" t="s">
        <v>238</v>
      </c>
      <c r="BM265" s="215" t="s">
        <v>528</v>
      </c>
    </row>
    <row r="266" spans="1:65" s="14" customFormat="1" x14ac:dyDescent="0.2">
      <c r="B266" s="228"/>
      <c r="C266" s="229"/>
      <c r="D266" s="219" t="s">
        <v>148</v>
      </c>
      <c r="E266" s="230" t="s">
        <v>1</v>
      </c>
      <c r="F266" s="231" t="s">
        <v>624</v>
      </c>
      <c r="G266" s="229"/>
      <c r="H266" s="232">
        <v>36.49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148</v>
      </c>
      <c r="AU266" s="238" t="s">
        <v>91</v>
      </c>
      <c r="AV266" s="14" t="s">
        <v>91</v>
      </c>
      <c r="AW266" s="14" t="s">
        <v>37</v>
      </c>
      <c r="AX266" s="14" t="s">
        <v>21</v>
      </c>
      <c r="AY266" s="238" t="s">
        <v>138</v>
      </c>
    </row>
    <row r="267" spans="1:65" s="12" customFormat="1" ht="25.9" customHeight="1" x14ac:dyDescent="0.2">
      <c r="B267" s="188"/>
      <c r="C267" s="189"/>
      <c r="D267" s="190" t="s">
        <v>81</v>
      </c>
      <c r="E267" s="191" t="s">
        <v>530</v>
      </c>
      <c r="F267" s="191" t="s">
        <v>531</v>
      </c>
      <c r="G267" s="189"/>
      <c r="H267" s="189"/>
      <c r="I267" s="192"/>
      <c r="J267" s="193">
        <f>BK267</f>
        <v>0</v>
      </c>
      <c r="K267" s="189"/>
      <c r="L267" s="194"/>
      <c r="M267" s="195"/>
      <c r="N267" s="196"/>
      <c r="O267" s="196"/>
      <c r="P267" s="197">
        <f>P268+P270</f>
        <v>0</v>
      </c>
      <c r="Q267" s="196"/>
      <c r="R267" s="197">
        <f>R268+R270</f>
        <v>0</v>
      </c>
      <c r="S267" s="196"/>
      <c r="T267" s="198">
        <f>T268+T270</f>
        <v>0</v>
      </c>
      <c r="AR267" s="199" t="s">
        <v>190</v>
      </c>
      <c r="AT267" s="200" t="s">
        <v>81</v>
      </c>
      <c r="AU267" s="200" t="s">
        <v>82</v>
      </c>
      <c r="AY267" s="199" t="s">
        <v>138</v>
      </c>
      <c r="BK267" s="201">
        <f>BK268+BK270</f>
        <v>0</v>
      </c>
    </row>
    <row r="268" spans="1:65" s="12" customFormat="1" ht="22.9" customHeight="1" x14ac:dyDescent="0.2">
      <c r="B268" s="188"/>
      <c r="C268" s="189"/>
      <c r="D268" s="190" t="s">
        <v>81</v>
      </c>
      <c r="E268" s="202" t="s">
        <v>532</v>
      </c>
      <c r="F268" s="202" t="s">
        <v>533</v>
      </c>
      <c r="G268" s="189"/>
      <c r="H268" s="189"/>
      <c r="I268" s="192"/>
      <c r="J268" s="203">
        <f>BK268</f>
        <v>0</v>
      </c>
      <c r="K268" s="189"/>
      <c r="L268" s="194"/>
      <c r="M268" s="195"/>
      <c r="N268" s="196"/>
      <c r="O268" s="196"/>
      <c r="P268" s="197">
        <f>P269</f>
        <v>0</v>
      </c>
      <c r="Q268" s="196"/>
      <c r="R268" s="197">
        <f>R269</f>
        <v>0</v>
      </c>
      <c r="S268" s="196"/>
      <c r="T268" s="198">
        <f>T269</f>
        <v>0</v>
      </c>
      <c r="AR268" s="199" t="s">
        <v>190</v>
      </c>
      <c r="AT268" s="200" t="s">
        <v>81</v>
      </c>
      <c r="AU268" s="200" t="s">
        <v>21</v>
      </c>
      <c r="AY268" s="199" t="s">
        <v>138</v>
      </c>
      <c r="BK268" s="201">
        <f>BK269</f>
        <v>0</v>
      </c>
    </row>
    <row r="269" spans="1:65" s="2" customFormat="1" ht="16.5" customHeight="1" x14ac:dyDescent="0.2">
      <c r="A269" s="35"/>
      <c r="B269" s="36"/>
      <c r="C269" s="204" t="s">
        <v>474</v>
      </c>
      <c r="D269" s="204" t="s">
        <v>141</v>
      </c>
      <c r="E269" s="205" t="s">
        <v>535</v>
      </c>
      <c r="F269" s="206" t="s">
        <v>533</v>
      </c>
      <c r="G269" s="207" t="s">
        <v>536</v>
      </c>
      <c r="H269" s="208">
        <v>1</v>
      </c>
      <c r="I269" s="209"/>
      <c r="J269" s="210">
        <f>ROUND(I269*H269,2)</f>
        <v>0</v>
      </c>
      <c r="K269" s="206" t="s">
        <v>145</v>
      </c>
      <c r="L269" s="40"/>
      <c r="M269" s="211" t="s">
        <v>1</v>
      </c>
      <c r="N269" s="212" t="s">
        <v>47</v>
      </c>
      <c r="O269" s="72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5" t="s">
        <v>537</v>
      </c>
      <c r="AT269" s="215" t="s">
        <v>141</v>
      </c>
      <c r="AU269" s="215" t="s">
        <v>91</v>
      </c>
      <c r="AY269" s="18" t="s">
        <v>138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8" t="s">
        <v>21</v>
      </c>
      <c r="BK269" s="216">
        <f>ROUND(I269*H269,2)</f>
        <v>0</v>
      </c>
      <c r="BL269" s="18" t="s">
        <v>537</v>
      </c>
      <c r="BM269" s="215" t="s">
        <v>625</v>
      </c>
    </row>
    <row r="270" spans="1:65" s="12" customFormat="1" ht="22.9" customHeight="1" x14ac:dyDescent="0.2">
      <c r="B270" s="188"/>
      <c r="C270" s="189"/>
      <c r="D270" s="190" t="s">
        <v>81</v>
      </c>
      <c r="E270" s="202" t="s">
        <v>539</v>
      </c>
      <c r="F270" s="202" t="s">
        <v>540</v>
      </c>
      <c r="G270" s="189"/>
      <c r="H270" s="189"/>
      <c r="I270" s="192"/>
      <c r="J270" s="203">
        <f>BK270</f>
        <v>0</v>
      </c>
      <c r="K270" s="189"/>
      <c r="L270" s="194"/>
      <c r="M270" s="195"/>
      <c r="N270" s="196"/>
      <c r="O270" s="196"/>
      <c r="P270" s="197">
        <f>P271</f>
        <v>0</v>
      </c>
      <c r="Q270" s="196"/>
      <c r="R270" s="197">
        <f>R271</f>
        <v>0</v>
      </c>
      <c r="S270" s="196"/>
      <c r="T270" s="198">
        <f>T271</f>
        <v>0</v>
      </c>
      <c r="AR270" s="199" t="s">
        <v>190</v>
      </c>
      <c r="AT270" s="200" t="s">
        <v>81</v>
      </c>
      <c r="AU270" s="200" t="s">
        <v>21</v>
      </c>
      <c r="AY270" s="199" t="s">
        <v>138</v>
      </c>
      <c r="BK270" s="201">
        <f>BK271</f>
        <v>0</v>
      </c>
    </row>
    <row r="271" spans="1:65" s="2" customFormat="1" ht="16.5" customHeight="1" x14ac:dyDescent="0.2">
      <c r="A271" s="35"/>
      <c r="B271" s="36"/>
      <c r="C271" s="204" t="s">
        <v>480</v>
      </c>
      <c r="D271" s="204" t="s">
        <v>141</v>
      </c>
      <c r="E271" s="205" t="s">
        <v>542</v>
      </c>
      <c r="F271" s="206" t="s">
        <v>540</v>
      </c>
      <c r="G271" s="207" t="s">
        <v>536</v>
      </c>
      <c r="H271" s="208">
        <v>1</v>
      </c>
      <c r="I271" s="209"/>
      <c r="J271" s="210">
        <f>ROUND(I271*H271,2)</f>
        <v>0</v>
      </c>
      <c r="K271" s="206" t="s">
        <v>145</v>
      </c>
      <c r="L271" s="40"/>
      <c r="M271" s="271" t="s">
        <v>1</v>
      </c>
      <c r="N271" s="272" t="s">
        <v>47</v>
      </c>
      <c r="O271" s="273"/>
      <c r="P271" s="274">
        <f>O271*H271</f>
        <v>0</v>
      </c>
      <c r="Q271" s="274">
        <v>0</v>
      </c>
      <c r="R271" s="274">
        <f>Q271*H271</f>
        <v>0</v>
      </c>
      <c r="S271" s="274">
        <v>0</v>
      </c>
      <c r="T271" s="27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5" t="s">
        <v>537</v>
      </c>
      <c r="AT271" s="215" t="s">
        <v>141</v>
      </c>
      <c r="AU271" s="215" t="s">
        <v>91</v>
      </c>
      <c r="AY271" s="18" t="s">
        <v>138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8" t="s">
        <v>21</v>
      </c>
      <c r="BK271" s="216">
        <f>ROUND(I271*H271,2)</f>
        <v>0</v>
      </c>
      <c r="BL271" s="18" t="s">
        <v>537</v>
      </c>
      <c r="BM271" s="215" t="s">
        <v>626</v>
      </c>
    </row>
    <row r="272" spans="1:65" s="2" customFormat="1" ht="6.95" customHeight="1" x14ac:dyDescent="0.2">
      <c r="A272" s="35"/>
      <c r="B272" s="55"/>
      <c r="C272" s="56"/>
      <c r="D272" s="56"/>
      <c r="E272" s="56"/>
      <c r="F272" s="56"/>
      <c r="G272" s="56"/>
      <c r="H272" s="56"/>
      <c r="I272" s="153"/>
      <c r="J272" s="56"/>
      <c r="K272" s="56"/>
      <c r="L272" s="40"/>
      <c r="M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</row>
  </sheetData>
  <sheetProtection algorithmName="SHA-512" hashValue="QpUXJeGf3DEAxK2P16w8NNMHimU5iDkg7E46tg2QJxsddi28C1smBKX6sovMMZJMg239e8coBo4qMUa2VEFnQA==" saltValue="XjuNJCwvjykzVlKV4q9jVIqRT2RfVYMJ4Tp3hhnP3zJQg+ZVuZIT9otgY7FMnP1yxlA4E7CzAxRfhw8LuYl7Zg==" spinCount="100000" sheet="1" objects="1" scenarios="1" formatColumns="0" formatRows="0" autoFilter="0"/>
  <autoFilter ref="C129:K271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8"/>
  <sheetViews>
    <sheetView showGridLines="0" topLeftCell="A232" workbookViewId="0">
      <selection activeCell="I132" sqref="I132:I25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9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8" t="s">
        <v>97</v>
      </c>
    </row>
    <row r="3" spans="1:46" s="1" customFormat="1" ht="6.95" customHeight="1" x14ac:dyDescent="0.2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91</v>
      </c>
    </row>
    <row r="4" spans="1:46" s="1" customFormat="1" ht="24.95" customHeight="1" x14ac:dyDescent="0.2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5" customHeight="1" x14ac:dyDescent="0.2">
      <c r="B5" s="21"/>
      <c r="I5" s="109"/>
      <c r="L5" s="21"/>
    </row>
    <row r="6" spans="1:46" s="1" customFormat="1" ht="12" customHeight="1" x14ac:dyDescent="0.2">
      <c r="B6" s="21"/>
      <c r="D6" s="115" t="s">
        <v>16</v>
      </c>
      <c r="I6" s="109"/>
      <c r="L6" s="21"/>
    </row>
    <row r="7" spans="1:46" s="1" customFormat="1" ht="25.5" customHeight="1" x14ac:dyDescent="0.2">
      <c r="B7" s="21"/>
      <c r="E7" s="320" t="str">
        <f>'Rekapitulace stavby'!K6</f>
        <v>Snížení energetické náročnosti budov sv. Anežky České v Českém Krumlově</v>
      </c>
      <c r="F7" s="321"/>
      <c r="G7" s="321"/>
      <c r="H7" s="321"/>
      <c r="I7" s="109"/>
      <c r="L7" s="21"/>
    </row>
    <row r="8" spans="1:46" s="2" customFormat="1" ht="12" customHeight="1" x14ac:dyDescent="0.2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22" t="s">
        <v>627</v>
      </c>
      <c r="F9" s="323"/>
      <c r="G9" s="323"/>
      <c r="H9" s="32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5" t="s">
        <v>19</v>
      </c>
      <c r="E11" s="35"/>
      <c r="F11" s="117" t="s">
        <v>1</v>
      </c>
      <c r="G11" s="35"/>
      <c r="H11" s="35"/>
      <c r="I11" s="118" t="s">
        <v>20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5. 11. 2019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 x14ac:dyDescent="0.2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5" t="s">
        <v>28</v>
      </c>
      <c r="E14" s="35"/>
      <c r="F14" s="35"/>
      <c r="G14" s="35"/>
      <c r="H14" s="35"/>
      <c r="I14" s="118" t="s">
        <v>29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31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5" t="s">
        <v>32</v>
      </c>
      <c r="E17" s="35"/>
      <c r="F17" s="35"/>
      <c r="G17" s="35"/>
      <c r="H17" s="35"/>
      <c r="I17" s="118" t="s">
        <v>29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18" t="s">
        <v>31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5" t="s">
        <v>34</v>
      </c>
      <c r="E20" s="35"/>
      <c r="F20" s="35"/>
      <c r="G20" s="35"/>
      <c r="H20" s="35"/>
      <c r="I20" s="118" t="s">
        <v>29</v>
      </c>
      <c r="J20" s="117" t="s">
        <v>35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7" t="s">
        <v>36</v>
      </c>
      <c r="F21" s="35"/>
      <c r="G21" s="35"/>
      <c r="H21" s="35"/>
      <c r="I21" s="118" t="s">
        <v>31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5" t="s">
        <v>38</v>
      </c>
      <c r="E23" s="35"/>
      <c r="F23" s="35"/>
      <c r="G23" s="35"/>
      <c r="H23" s="35"/>
      <c r="I23" s="118" t="s">
        <v>29</v>
      </c>
      <c r="J23" s="117" t="s">
        <v>39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7" t="s">
        <v>40</v>
      </c>
      <c r="F24" s="35"/>
      <c r="G24" s="35"/>
      <c r="H24" s="35"/>
      <c r="I24" s="118" t="s">
        <v>31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5" t="s">
        <v>41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20"/>
      <c r="B27" s="121"/>
      <c r="C27" s="120"/>
      <c r="D27" s="120"/>
      <c r="E27" s="326" t="s">
        <v>1</v>
      </c>
      <c r="F27" s="326"/>
      <c r="G27" s="326"/>
      <c r="H27" s="32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6" t="s">
        <v>42</v>
      </c>
      <c r="E30" s="35"/>
      <c r="F30" s="35"/>
      <c r="G30" s="35"/>
      <c r="H30" s="35"/>
      <c r="I30" s="116"/>
      <c r="J30" s="127">
        <f>ROUND(J129,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8" t="s">
        <v>44</v>
      </c>
      <c r="G32" s="35"/>
      <c r="H32" s="35"/>
      <c r="I32" s="129" t="s">
        <v>43</v>
      </c>
      <c r="J32" s="128" t="s">
        <v>45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30" t="s">
        <v>46</v>
      </c>
      <c r="E33" s="115" t="s">
        <v>47</v>
      </c>
      <c r="F33" s="131">
        <f>ROUND((SUM(BE129:BE257)),  2)</f>
        <v>0</v>
      </c>
      <c r="G33" s="35"/>
      <c r="H33" s="35"/>
      <c r="I33" s="132">
        <v>0.21</v>
      </c>
      <c r="J33" s="131">
        <f>ROUND(((SUM(BE129:BE257))*I33),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5" t="s">
        <v>48</v>
      </c>
      <c r="F34" s="131">
        <f>ROUND((SUM(BF129:BF257)),  2)</f>
        <v>0</v>
      </c>
      <c r="G34" s="35"/>
      <c r="H34" s="35"/>
      <c r="I34" s="132">
        <v>0.15</v>
      </c>
      <c r="J34" s="131">
        <f>ROUND(((SUM(BF129:BF257))*I34),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5" t="s">
        <v>49</v>
      </c>
      <c r="F35" s="131">
        <f>ROUND((SUM(BG129:BG257)),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5" t="s">
        <v>50</v>
      </c>
      <c r="F36" s="131">
        <f>ROUND((SUM(BH129:BH257)),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5" t="s">
        <v>51</v>
      </c>
      <c r="F37" s="131">
        <f>ROUND((SUM(BI129:BI257)),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33"/>
      <c r="D39" s="134" t="s">
        <v>52</v>
      </c>
      <c r="E39" s="135"/>
      <c r="F39" s="135"/>
      <c r="G39" s="136" t="s">
        <v>53</v>
      </c>
      <c r="H39" s="137" t="s">
        <v>54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9"/>
      <c r="L41" s="21"/>
    </row>
    <row r="42" spans="1:31" s="1" customFormat="1" ht="14.45" customHeight="1" x14ac:dyDescent="0.2">
      <c r="B42" s="21"/>
      <c r="I42" s="109"/>
      <c r="L42" s="21"/>
    </row>
    <row r="43" spans="1:31" s="1" customFormat="1" ht="14.45" customHeight="1" x14ac:dyDescent="0.2">
      <c r="B43" s="21"/>
      <c r="I43" s="109"/>
      <c r="L43" s="21"/>
    </row>
    <row r="44" spans="1:31" s="1" customFormat="1" ht="14.45" customHeight="1" x14ac:dyDescent="0.2">
      <c r="B44" s="21"/>
      <c r="I44" s="109"/>
      <c r="L44" s="21"/>
    </row>
    <row r="45" spans="1:31" s="1" customFormat="1" ht="14.45" customHeight="1" x14ac:dyDescent="0.2">
      <c r="B45" s="21"/>
      <c r="I45" s="109"/>
      <c r="L45" s="21"/>
    </row>
    <row r="46" spans="1:31" s="1" customFormat="1" ht="14.45" customHeight="1" x14ac:dyDescent="0.2">
      <c r="B46" s="21"/>
      <c r="I46" s="109"/>
      <c r="L46" s="21"/>
    </row>
    <row r="47" spans="1:31" s="1" customFormat="1" ht="14.45" customHeight="1" x14ac:dyDescent="0.2">
      <c r="B47" s="21"/>
      <c r="I47" s="109"/>
      <c r="L47" s="21"/>
    </row>
    <row r="48" spans="1:31" s="1" customFormat="1" ht="14.45" customHeight="1" x14ac:dyDescent="0.2">
      <c r="B48" s="21"/>
      <c r="I48" s="109"/>
      <c r="L48" s="21"/>
    </row>
    <row r="49" spans="1:31" s="1" customFormat="1" ht="14.45" customHeight="1" x14ac:dyDescent="0.2">
      <c r="B49" s="21"/>
      <c r="I49" s="109"/>
      <c r="L49" s="21"/>
    </row>
    <row r="50" spans="1:31" s="2" customFormat="1" ht="14.45" customHeight="1" x14ac:dyDescent="0.2">
      <c r="B50" s="52"/>
      <c r="D50" s="141" t="s">
        <v>55</v>
      </c>
      <c r="E50" s="142"/>
      <c r="F50" s="142"/>
      <c r="G50" s="141" t="s">
        <v>56</v>
      </c>
      <c r="H50" s="142"/>
      <c r="I50" s="143"/>
      <c r="J50" s="142"/>
      <c r="K50" s="142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4" t="s">
        <v>57</v>
      </c>
      <c r="E61" s="145"/>
      <c r="F61" s="146" t="s">
        <v>58</v>
      </c>
      <c r="G61" s="144" t="s">
        <v>57</v>
      </c>
      <c r="H61" s="145"/>
      <c r="I61" s="147"/>
      <c r="J61" s="148" t="s">
        <v>58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41" t="s">
        <v>59</v>
      </c>
      <c r="E65" s="149"/>
      <c r="F65" s="149"/>
      <c r="G65" s="141" t="s">
        <v>60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4" t="s">
        <v>57</v>
      </c>
      <c r="E76" s="145"/>
      <c r="F76" s="146" t="s">
        <v>58</v>
      </c>
      <c r="G76" s="144" t="s">
        <v>57</v>
      </c>
      <c r="H76" s="145"/>
      <c r="I76" s="147"/>
      <c r="J76" s="148" t="s">
        <v>58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 x14ac:dyDescent="0.2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 x14ac:dyDescent="0.2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5.5" customHeight="1" x14ac:dyDescent="0.2">
      <c r="A85" s="35"/>
      <c r="B85" s="36"/>
      <c r="C85" s="37"/>
      <c r="D85" s="37"/>
      <c r="E85" s="318" t="str">
        <f>E7</f>
        <v>Snížení energetické náročnosti budov sv. Anežky České v Českém Krumlově</v>
      </c>
      <c r="F85" s="319"/>
      <c r="G85" s="319"/>
      <c r="H85" s="31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 x14ac:dyDescent="0.2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 x14ac:dyDescent="0.2">
      <c r="A87" s="35"/>
      <c r="B87" s="36"/>
      <c r="C87" s="37"/>
      <c r="D87" s="37"/>
      <c r="E87" s="289" t="str">
        <f>E9</f>
        <v>SO 03 - Stavební a udržovací práce SO 03</v>
      </c>
      <c r="F87" s="317"/>
      <c r="G87" s="317"/>
      <c r="H87" s="31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 x14ac:dyDescent="0.2">
      <c r="A89" s="35"/>
      <c r="B89" s="36"/>
      <c r="C89" s="30" t="s">
        <v>22</v>
      </c>
      <c r="D89" s="37"/>
      <c r="E89" s="37"/>
      <c r="F89" s="28" t="str">
        <f>F12</f>
        <v>Český Krumlov</v>
      </c>
      <c r="G89" s="37"/>
      <c r="H89" s="37"/>
      <c r="I89" s="118" t="s">
        <v>24</v>
      </c>
      <c r="J89" s="67" t="str">
        <f>IF(J12="","",J12)</f>
        <v>5. 11. 2019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 x14ac:dyDescent="0.2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 x14ac:dyDescent="0.2">
      <c r="A91" s="35"/>
      <c r="B91" s="36"/>
      <c r="C91" s="30" t="s">
        <v>28</v>
      </c>
      <c r="D91" s="37"/>
      <c r="E91" s="37"/>
      <c r="F91" s="28" t="str">
        <f>E15</f>
        <v xml:space="preserve"> </v>
      </c>
      <c r="G91" s="37"/>
      <c r="H91" s="37"/>
      <c r="I91" s="118" t="s">
        <v>34</v>
      </c>
      <c r="J91" s="33" t="str">
        <f>E21</f>
        <v>Tomáš Novák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27.95" customHeight="1" x14ac:dyDescent="0.2">
      <c r="A92" s="35"/>
      <c r="B92" s="36"/>
      <c r="C92" s="30" t="s">
        <v>32</v>
      </c>
      <c r="D92" s="37"/>
      <c r="E92" s="37"/>
      <c r="F92" s="28" t="str">
        <f>IF(E18="","",E18)</f>
        <v>Vyplň údaj</v>
      </c>
      <c r="G92" s="37"/>
      <c r="H92" s="37"/>
      <c r="I92" s="118" t="s">
        <v>38</v>
      </c>
      <c r="J92" s="33" t="str">
        <f>E24</f>
        <v>Filip Šimek www.rozp.cz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 x14ac:dyDescent="0.2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 x14ac:dyDescent="0.2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 x14ac:dyDescent="0.2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x14ac:dyDescent="0.2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1:31" s="9" customFormat="1" ht="24.95" customHeight="1" x14ac:dyDescent="0.2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J130</f>
        <v>0</v>
      </c>
      <c r="K97" s="163"/>
      <c r="L97" s="168"/>
    </row>
    <row r="98" spans="1:31" s="10" customFormat="1" ht="19.899999999999999" customHeight="1" x14ac:dyDescent="0.2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J131</f>
        <v>0</v>
      </c>
      <c r="K98" s="170"/>
      <c r="L98" s="175"/>
    </row>
    <row r="99" spans="1:31" s="10" customFormat="1" ht="19.899999999999999" customHeight="1" x14ac:dyDescent="0.2">
      <c r="B99" s="169"/>
      <c r="C99" s="170"/>
      <c r="D99" s="171" t="s">
        <v>108</v>
      </c>
      <c r="E99" s="172"/>
      <c r="F99" s="172"/>
      <c r="G99" s="172"/>
      <c r="H99" s="172"/>
      <c r="I99" s="173"/>
      <c r="J99" s="174">
        <f>J162</f>
        <v>0</v>
      </c>
      <c r="K99" s="170"/>
      <c r="L99" s="175"/>
    </row>
    <row r="100" spans="1:31" s="10" customFormat="1" ht="19.899999999999999" customHeight="1" x14ac:dyDescent="0.2">
      <c r="B100" s="169"/>
      <c r="C100" s="170"/>
      <c r="D100" s="171" t="s">
        <v>109</v>
      </c>
      <c r="E100" s="172"/>
      <c r="F100" s="172"/>
      <c r="G100" s="172"/>
      <c r="H100" s="172"/>
      <c r="I100" s="173"/>
      <c r="J100" s="174">
        <f>J201</f>
        <v>0</v>
      </c>
      <c r="K100" s="170"/>
      <c r="L100" s="175"/>
    </row>
    <row r="101" spans="1:31" s="10" customFormat="1" ht="19.899999999999999" customHeight="1" x14ac:dyDescent="0.2">
      <c r="B101" s="169"/>
      <c r="C101" s="170"/>
      <c r="D101" s="171" t="s">
        <v>110</v>
      </c>
      <c r="E101" s="172"/>
      <c r="F101" s="172"/>
      <c r="G101" s="172"/>
      <c r="H101" s="172"/>
      <c r="I101" s="173"/>
      <c r="J101" s="174">
        <f>J210</f>
        <v>0</v>
      </c>
      <c r="K101" s="170"/>
      <c r="L101" s="175"/>
    </row>
    <row r="102" spans="1:31" s="9" customFormat="1" ht="24.95" customHeight="1" x14ac:dyDescent="0.2">
      <c r="B102" s="162"/>
      <c r="C102" s="163"/>
      <c r="D102" s="164" t="s">
        <v>111</v>
      </c>
      <c r="E102" s="165"/>
      <c r="F102" s="165"/>
      <c r="G102" s="165"/>
      <c r="H102" s="165"/>
      <c r="I102" s="166"/>
      <c r="J102" s="167">
        <f>J212</f>
        <v>0</v>
      </c>
      <c r="K102" s="163"/>
      <c r="L102" s="168"/>
    </row>
    <row r="103" spans="1:31" s="10" customFormat="1" ht="19.899999999999999" customHeight="1" x14ac:dyDescent="0.2">
      <c r="B103" s="169"/>
      <c r="C103" s="170"/>
      <c r="D103" s="171" t="s">
        <v>114</v>
      </c>
      <c r="E103" s="172"/>
      <c r="F103" s="172"/>
      <c r="G103" s="172"/>
      <c r="H103" s="172"/>
      <c r="I103" s="173"/>
      <c r="J103" s="174">
        <f>J213</f>
        <v>0</v>
      </c>
      <c r="K103" s="170"/>
      <c r="L103" s="175"/>
    </row>
    <row r="104" spans="1:31" s="10" customFormat="1" ht="19.899999999999999" customHeight="1" x14ac:dyDescent="0.2">
      <c r="B104" s="169"/>
      <c r="C104" s="170"/>
      <c r="D104" s="171" t="s">
        <v>115</v>
      </c>
      <c r="E104" s="172"/>
      <c r="F104" s="172"/>
      <c r="G104" s="172"/>
      <c r="H104" s="172"/>
      <c r="I104" s="173"/>
      <c r="J104" s="174">
        <f>J231</f>
        <v>0</v>
      </c>
      <c r="K104" s="170"/>
      <c r="L104" s="175"/>
    </row>
    <row r="105" spans="1:31" s="10" customFormat="1" ht="19.899999999999999" customHeight="1" x14ac:dyDescent="0.2">
      <c r="B105" s="169"/>
      <c r="C105" s="170"/>
      <c r="D105" s="171" t="s">
        <v>116</v>
      </c>
      <c r="E105" s="172"/>
      <c r="F105" s="172"/>
      <c r="G105" s="172"/>
      <c r="H105" s="172"/>
      <c r="I105" s="173"/>
      <c r="J105" s="174">
        <f>J248</f>
        <v>0</v>
      </c>
      <c r="K105" s="170"/>
      <c r="L105" s="175"/>
    </row>
    <row r="106" spans="1:31" s="10" customFormat="1" ht="19.899999999999999" customHeight="1" x14ac:dyDescent="0.2">
      <c r="B106" s="169"/>
      <c r="C106" s="170"/>
      <c r="D106" s="171" t="s">
        <v>119</v>
      </c>
      <c r="E106" s="172"/>
      <c r="F106" s="172"/>
      <c r="G106" s="172"/>
      <c r="H106" s="172"/>
      <c r="I106" s="173"/>
      <c r="J106" s="174">
        <f>J250</f>
        <v>0</v>
      </c>
      <c r="K106" s="170"/>
      <c r="L106" s="175"/>
    </row>
    <row r="107" spans="1:31" s="9" customFormat="1" ht="24.95" customHeight="1" x14ac:dyDescent="0.2">
      <c r="B107" s="162"/>
      <c r="C107" s="163"/>
      <c r="D107" s="164" t="s">
        <v>120</v>
      </c>
      <c r="E107" s="165"/>
      <c r="F107" s="165"/>
      <c r="G107" s="165"/>
      <c r="H107" s="165"/>
      <c r="I107" s="166"/>
      <c r="J107" s="167">
        <f>J253</f>
        <v>0</v>
      </c>
      <c r="K107" s="163"/>
      <c r="L107" s="168"/>
    </row>
    <row r="108" spans="1:31" s="10" customFormat="1" ht="19.899999999999999" customHeight="1" x14ac:dyDescent="0.2">
      <c r="B108" s="169"/>
      <c r="C108" s="170"/>
      <c r="D108" s="171" t="s">
        <v>121</v>
      </c>
      <c r="E108" s="172"/>
      <c r="F108" s="172"/>
      <c r="G108" s="172"/>
      <c r="H108" s="172"/>
      <c r="I108" s="173"/>
      <c r="J108" s="174">
        <f>J254</f>
        <v>0</v>
      </c>
      <c r="K108" s="170"/>
      <c r="L108" s="175"/>
    </row>
    <row r="109" spans="1:31" s="10" customFormat="1" ht="19.899999999999999" customHeight="1" x14ac:dyDescent="0.2">
      <c r="B109" s="169"/>
      <c r="C109" s="170"/>
      <c r="D109" s="171" t="s">
        <v>122</v>
      </c>
      <c r="E109" s="172"/>
      <c r="F109" s="172"/>
      <c r="G109" s="172"/>
      <c r="H109" s="172"/>
      <c r="I109" s="173"/>
      <c r="J109" s="174">
        <f>J256</f>
        <v>0</v>
      </c>
      <c r="K109" s="170"/>
      <c r="L109" s="175"/>
    </row>
    <row r="110" spans="1:31" s="2" customFormat="1" ht="21.75" customHeight="1" x14ac:dyDescent="0.2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 x14ac:dyDescent="0.2">
      <c r="A111" s="35"/>
      <c r="B111" s="55"/>
      <c r="C111" s="56"/>
      <c r="D111" s="56"/>
      <c r="E111" s="56"/>
      <c r="F111" s="56"/>
      <c r="G111" s="56"/>
      <c r="H111" s="56"/>
      <c r="I111" s="153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 x14ac:dyDescent="0.2">
      <c r="A115" s="35"/>
      <c r="B115" s="57"/>
      <c r="C115" s="58"/>
      <c r="D115" s="58"/>
      <c r="E115" s="58"/>
      <c r="F115" s="58"/>
      <c r="G115" s="58"/>
      <c r="H115" s="58"/>
      <c r="I115" s="156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 x14ac:dyDescent="0.2">
      <c r="A116" s="35"/>
      <c r="B116" s="36"/>
      <c r="C116" s="24" t="s">
        <v>123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 x14ac:dyDescent="0.2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 x14ac:dyDescent="0.2">
      <c r="A118" s="35"/>
      <c r="B118" s="36"/>
      <c r="C118" s="30" t="s">
        <v>16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5.5" customHeight="1" x14ac:dyDescent="0.2">
      <c r="A119" s="35"/>
      <c r="B119" s="36"/>
      <c r="C119" s="37"/>
      <c r="D119" s="37"/>
      <c r="E119" s="318" t="str">
        <f>E7</f>
        <v>Snížení energetické náročnosti budov sv. Anežky České v Českém Krumlově</v>
      </c>
      <c r="F119" s="319"/>
      <c r="G119" s="319"/>
      <c r="H119" s="319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 x14ac:dyDescent="0.2">
      <c r="A120" s="35"/>
      <c r="B120" s="36"/>
      <c r="C120" s="30" t="s">
        <v>99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 x14ac:dyDescent="0.2">
      <c r="A121" s="35"/>
      <c r="B121" s="36"/>
      <c r="C121" s="37"/>
      <c r="D121" s="37"/>
      <c r="E121" s="289" t="str">
        <f>E9</f>
        <v>SO 03 - Stavební a udržovací práce SO 03</v>
      </c>
      <c r="F121" s="317"/>
      <c r="G121" s="317"/>
      <c r="H121" s="31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 x14ac:dyDescent="0.2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 x14ac:dyDescent="0.2">
      <c r="A123" s="35"/>
      <c r="B123" s="36"/>
      <c r="C123" s="30" t="s">
        <v>22</v>
      </c>
      <c r="D123" s="37"/>
      <c r="E123" s="37"/>
      <c r="F123" s="28" t="str">
        <f>F12</f>
        <v>Český Krumlov</v>
      </c>
      <c r="G123" s="37"/>
      <c r="H123" s="37"/>
      <c r="I123" s="118" t="s">
        <v>24</v>
      </c>
      <c r="J123" s="67" t="str">
        <f>IF(J12="","",J12)</f>
        <v>5. 11. 2019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 x14ac:dyDescent="0.2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 x14ac:dyDescent="0.2">
      <c r="A125" s="35"/>
      <c r="B125" s="36"/>
      <c r="C125" s="30" t="s">
        <v>28</v>
      </c>
      <c r="D125" s="37"/>
      <c r="E125" s="37"/>
      <c r="F125" s="28" t="str">
        <f>E15</f>
        <v xml:space="preserve"> </v>
      </c>
      <c r="G125" s="37"/>
      <c r="H125" s="37"/>
      <c r="I125" s="118" t="s">
        <v>34</v>
      </c>
      <c r="J125" s="33" t="str">
        <f>E21</f>
        <v>Tomáš Novák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7.95" customHeight="1" x14ac:dyDescent="0.2">
      <c r="A126" s="35"/>
      <c r="B126" s="36"/>
      <c r="C126" s="30" t="s">
        <v>32</v>
      </c>
      <c r="D126" s="37"/>
      <c r="E126" s="37"/>
      <c r="F126" s="28" t="str">
        <f>IF(E18="","",E18)</f>
        <v>Vyplň údaj</v>
      </c>
      <c r="G126" s="37"/>
      <c r="H126" s="37"/>
      <c r="I126" s="118" t="s">
        <v>38</v>
      </c>
      <c r="J126" s="33" t="str">
        <f>E24</f>
        <v>Filip Šimek www.rozp.cz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 x14ac:dyDescent="0.2">
      <c r="A127" s="35"/>
      <c r="B127" s="36"/>
      <c r="C127" s="37"/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 x14ac:dyDescent="0.2">
      <c r="A128" s="176"/>
      <c r="B128" s="177"/>
      <c r="C128" s="178" t="s">
        <v>124</v>
      </c>
      <c r="D128" s="179" t="s">
        <v>67</v>
      </c>
      <c r="E128" s="179" t="s">
        <v>63</v>
      </c>
      <c r="F128" s="179" t="s">
        <v>64</v>
      </c>
      <c r="G128" s="179" t="s">
        <v>125</v>
      </c>
      <c r="H128" s="179" t="s">
        <v>126</v>
      </c>
      <c r="I128" s="180" t="s">
        <v>127</v>
      </c>
      <c r="J128" s="179" t="s">
        <v>103</v>
      </c>
      <c r="K128" s="181" t="s">
        <v>128</v>
      </c>
      <c r="L128" s="182"/>
      <c r="M128" s="76" t="s">
        <v>1</v>
      </c>
      <c r="N128" s="77" t="s">
        <v>46</v>
      </c>
      <c r="O128" s="77" t="s">
        <v>129</v>
      </c>
      <c r="P128" s="77" t="s">
        <v>130</v>
      </c>
      <c r="Q128" s="77" t="s">
        <v>131</v>
      </c>
      <c r="R128" s="77" t="s">
        <v>132</v>
      </c>
      <c r="S128" s="77" t="s">
        <v>133</v>
      </c>
      <c r="T128" s="78" t="s">
        <v>134</v>
      </c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</row>
    <row r="129" spans="1:65" s="2" customFormat="1" ht="22.9" customHeight="1" x14ac:dyDescent="0.25">
      <c r="A129" s="35"/>
      <c r="B129" s="36"/>
      <c r="C129" s="83" t="s">
        <v>135</v>
      </c>
      <c r="D129" s="37"/>
      <c r="E129" s="37"/>
      <c r="F129" s="37"/>
      <c r="G129" s="37"/>
      <c r="H129" s="37"/>
      <c r="I129" s="116"/>
      <c r="J129" s="183">
        <f>BK129</f>
        <v>0</v>
      </c>
      <c r="K129" s="37"/>
      <c r="L129" s="40"/>
      <c r="M129" s="79"/>
      <c r="N129" s="184"/>
      <c r="O129" s="80"/>
      <c r="P129" s="185">
        <f>P130+P212+P253</f>
        <v>0</v>
      </c>
      <c r="Q129" s="80"/>
      <c r="R129" s="185">
        <f>R130+R212+R253</f>
        <v>13.899487440000001</v>
      </c>
      <c r="S129" s="80"/>
      <c r="T129" s="186">
        <f>T130+T212+T253</f>
        <v>16.549246719999999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81</v>
      </c>
      <c r="AU129" s="18" t="s">
        <v>105</v>
      </c>
      <c r="BK129" s="187">
        <f>BK130+BK212+BK253</f>
        <v>0</v>
      </c>
    </row>
    <row r="130" spans="1:65" s="12" customFormat="1" ht="25.9" customHeight="1" x14ac:dyDescent="0.2">
      <c r="B130" s="188"/>
      <c r="C130" s="189"/>
      <c r="D130" s="190" t="s">
        <v>81</v>
      </c>
      <c r="E130" s="191" t="s">
        <v>136</v>
      </c>
      <c r="F130" s="191" t="s">
        <v>137</v>
      </c>
      <c r="G130" s="189"/>
      <c r="H130" s="189"/>
      <c r="I130" s="192"/>
      <c r="J130" s="193">
        <f>BK130</f>
        <v>0</v>
      </c>
      <c r="K130" s="189"/>
      <c r="L130" s="194"/>
      <c r="M130" s="195"/>
      <c r="N130" s="196"/>
      <c r="O130" s="196"/>
      <c r="P130" s="197">
        <f>P131+P162+P201+P210</f>
        <v>0</v>
      </c>
      <c r="Q130" s="196"/>
      <c r="R130" s="197">
        <f>R131+R162+R201+R210</f>
        <v>10.449428000000001</v>
      </c>
      <c r="S130" s="196"/>
      <c r="T130" s="198">
        <f>T131+T162+T201+T210</f>
        <v>16.049111</v>
      </c>
      <c r="AR130" s="199" t="s">
        <v>21</v>
      </c>
      <c r="AT130" s="200" t="s">
        <v>81</v>
      </c>
      <c r="AU130" s="200" t="s">
        <v>82</v>
      </c>
      <c r="AY130" s="199" t="s">
        <v>138</v>
      </c>
      <c r="BK130" s="201">
        <f>BK131+BK162+BK201+BK210</f>
        <v>0</v>
      </c>
    </row>
    <row r="131" spans="1:65" s="12" customFormat="1" ht="22.9" customHeight="1" x14ac:dyDescent="0.2">
      <c r="B131" s="188"/>
      <c r="C131" s="189"/>
      <c r="D131" s="190" t="s">
        <v>81</v>
      </c>
      <c r="E131" s="202" t="s">
        <v>139</v>
      </c>
      <c r="F131" s="202" t="s">
        <v>140</v>
      </c>
      <c r="G131" s="189"/>
      <c r="H131" s="189"/>
      <c r="I131" s="192"/>
      <c r="J131" s="203">
        <f>BK131</f>
        <v>0</v>
      </c>
      <c r="K131" s="189"/>
      <c r="L131" s="194"/>
      <c r="M131" s="195"/>
      <c r="N131" s="196"/>
      <c r="O131" s="196"/>
      <c r="P131" s="197">
        <f>SUM(P132:P161)</f>
        <v>0</v>
      </c>
      <c r="Q131" s="196"/>
      <c r="R131" s="197">
        <f>SUM(R132:R161)</f>
        <v>10.429028000000001</v>
      </c>
      <c r="S131" s="196"/>
      <c r="T131" s="198">
        <f>SUM(T132:T161)</f>
        <v>0</v>
      </c>
      <c r="AR131" s="199" t="s">
        <v>21</v>
      </c>
      <c r="AT131" s="200" t="s">
        <v>81</v>
      </c>
      <c r="AU131" s="200" t="s">
        <v>21</v>
      </c>
      <c r="AY131" s="199" t="s">
        <v>138</v>
      </c>
      <c r="BK131" s="201">
        <f>SUM(BK132:BK161)</f>
        <v>0</v>
      </c>
    </row>
    <row r="132" spans="1:65" s="2" customFormat="1" ht="24" customHeight="1" x14ac:dyDescent="0.2">
      <c r="A132" s="35"/>
      <c r="B132" s="36"/>
      <c r="C132" s="204" t="s">
        <v>21</v>
      </c>
      <c r="D132" s="204" t="s">
        <v>141</v>
      </c>
      <c r="E132" s="205" t="s">
        <v>142</v>
      </c>
      <c r="F132" s="206" t="s">
        <v>143</v>
      </c>
      <c r="G132" s="207" t="s">
        <v>144</v>
      </c>
      <c r="H132" s="208">
        <v>572.58000000000004</v>
      </c>
      <c r="I132" s="209"/>
      <c r="J132" s="210">
        <f>ROUND(I132*H132,2)</f>
        <v>0</v>
      </c>
      <c r="K132" s="206" t="s">
        <v>145</v>
      </c>
      <c r="L132" s="40"/>
      <c r="M132" s="211" t="s">
        <v>1</v>
      </c>
      <c r="N132" s="212" t="s">
        <v>47</v>
      </c>
      <c r="O132" s="72"/>
      <c r="P132" s="213">
        <f>O132*H132</f>
        <v>0</v>
      </c>
      <c r="Q132" s="213">
        <v>1.5E-3</v>
      </c>
      <c r="R132" s="213">
        <f>Q132*H132</f>
        <v>0.85887000000000013</v>
      </c>
      <c r="S132" s="213">
        <v>0</v>
      </c>
      <c r="T132" s="21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146</v>
      </c>
      <c r="AT132" s="215" t="s">
        <v>141</v>
      </c>
      <c r="AU132" s="215" t="s">
        <v>91</v>
      </c>
      <c r="AY132" s="18" t="s">
        <v>138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21</v>
      </c>
      <c r="BK132" s="216">
        <f>ROUND(I132*H132,2)</f>
        <v>0</v>
      </c>
      <c r="BL132" s="18" t="s">
        <v>146</v>
      </c>
      <c r="BM132" s="215" t="s">
        <v>147</v>
      </c>
    </row>
    <row r="133" spans="1:65" s="13" customFormat="1" x14ac:dyDescent="0.2">
      <c r="B133" s="217"/>
      <c r="C133" s="218"/>
      <c r="D133" s="219" t="s">
        <v>148</v>
      </c>
      <c r="E133" s="220" t="s">
        <v>1</v>
      </c>
      <c r="F133" s="221" t="s">
        <v>149</v>
      </c>
      <c r="G133" s="218"/>
      <c r="H133" s="220" t="s">
        <v>1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148</v>
      </c>
      <c r="AU133" s="227" t="s">
        <v>91</v>
      </c>
      <c r="AV133" s="13" t="s">
        <v>21</v>
      </c>
      <c r="AW133" s="13" t="s">
        <v>37</v>
      </c>
      <c r="AX133" s="13" t="s">
        <v>82</v>
      </c>
      <c r="AY133" s="227" t="s">
        <v>138</v>
      </c>
    </row>
    <row r="134" spans="1:65" s="13" customFormat="1" x14ac:dyDescent="0.2">
      <c r="B134" s="217"/>
      <c r="C134" s="218"/>
      <c r="D134" s="219" t="s">
        <v>148</v>
      </c>
      <c r="E134" s="220" t="s">
        <v>1</v>
      </c>
      <c r="F134" s="221" t="s">
        <v>150</v>
      </c>
      <c r="G134" s="218"/>
      <c r="H134" s="220" t="s">
        <v>1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148</v>
      </c>
      <c r="AU134" s="227" t="s">
        <v>91</v>
      </c>
      <c r="AV134" s="13" t="s">
        <v>21</v>
      </c>
      <c r="AW134" s="13" t="s">
        <v>37</v>
      </c>
      <c r="AX134" s="13" t="s">
        <v>82</v>
      </c>
      <c r="AY134" s="227" t="s">
        <v>138</v>
      </c>
    </row>
    <row r="135" spans="1:65" s="14" customFormat="1" x14ac:dyDescent="0.2">
      <c r="B135" s="228"/>
      <c r="C135" s="229"/>
      <c r="D135" s="219" t="s">
        <v>148</v>
      </c>
      <c r="E135" s="230" t="s">
        <v>1</v>
      </c>
      <c r="F135" s="231" t="s">
        <v>628</v>
      </c>
      <c r="G135" s="229"/>
      <c r="H135" s="232">
        <v>113.61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148</v>
      </c>
      <c r="AU135" s="238" t="s">
        <v>91</v>
      </c>
      <c r="AV135" s="14" t="s">
        <v>91</v>
      </c>
      <c r="AW135" s="14" t="s">
        <v>37</v>
      </c>
      <c r="AX135" s="14" t="s">
        <v>82</v>
      </c>
      <c r="AY135" s="238" t="s">
        <v>138</v>
      </c>
    </row>
    <row r="136" spans="1:65" s="14" customFormat="1" x14ac:dyDescent="0.2">
      <c r="B136" s="228"/>
      <c r="C136" s="229"/>
      <c r="D136" s="219" t="s">
        <v>148</v>
      </c>
      <c r="E136" s="230" t="s">
        <v>1</v>
      </c>
      <c r="F136" s="231" t="s">
        <v>629</v>
      </c>
      <c r="G136" s="229"/>
      <c r="H136" s="232">
        <v>12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148</v>
      </c>
      <c r="AU136" s="238" t="s">
        <v>91</v>
      </c>
      <c r="AV136" s="14" t="s">
        <v>91</v>
      </c>
      <c r="AW136" s="14" t="s">
        <v>37</v>
      </c>
      <c r="AX136" s="14" t="s">
        <v>82</v>
      </c>
      <c r="AY136" s="238" t="s">
        <v>138</v>
      </c>
    </row>
    <row r="137" spans="1:65" s="14" customFormat="1" x14ac:dyDescent="0.2">
      <c r="B137" s="228"/>
      <c r="C137" s="229"/>
      <c r="D137" s="219" t="s">
        <v>148</v>
      </c>
      <c r="E137" s="230" t="s">
        <v>1</v>
      </c>
      <c r="F137" s="231" t="s">
        <v>630</v>
      </c>
      <c r="G137" s="229"/>
      <c r="H137" s="232">
        <v>5.6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148</v>
      </c>
      <c r="AU137" s="238" t="s">
        <v>91</v>
      </c>
      <c r="AV137" s="14" t="s">
        <v>91</v>
      </c>
      <c r="AW137" s="14" t="s">
        <v>37</v>
      </c>
      <c r="AX137" s="14" t="s">
        <v>82</v>
      </c>
      <c r="AY137" s="238" t="s">
        <v>138</v>
      </c>
    </row>
    <row r="138" spans="1:65" s="14" customFormat="1" x14ac:dyDescent="0.2">
      <c r="B138" s="228"/>
      <c r="C138" s="229"/>
      <c r="D138" s="219" t="s">
        <v>148</v>
      </c>
      <c r="E138" s="230" t="s">
        <v>1</v>
      </c>
      <c r="F138" s="231" t="s">
        <v>631</v>
      </c>
      <c r="G138" s="229"/>
      <c r="H138" s="232">
        <v>11.82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148</v>
      </c>
      <c r="AU138" s="238" t="s">
        <v>91</v>
      </c>
      <c r="AV138" s="14" t="s">
        <v>91</v>
      </c>
      <c r="AW138" s="14" t="s">
        <v>37</v>
      </c>
      <c r="AX138" s="14" t="s">
        <v>82</v>
      </c>
      <c r="AY138" s="238" t="s">
        <v>138</v>
      </c>
    </row>
    <row r="139" spans="1:65" s="14" customFormat="1" x14ac:dyDescent="0.2">
      <c r="B139" s="228"/>
      <c r="C139" s="229"/>
      <c r="D139" s="219" t="s">
        <v>148</v>
      </c>
      <c r="E139" s="230" t="s">
        <v>1</v>
      </c>
      <c r="F139" s="231" t="s">
        <v>632</v>
      </c>
      <c r="G139" s="229"/>
      <c r="H139" s="232">
        <v>5.34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148</v>
      </c>
      <c r="AU139" s="238" t="s">
        <v>91</v>
      </c>
      <c r="AV139" s="14" t="s">
        <v>91</v>
      </c>
      <c r="AW139" s="14" t="s">
        <v>37</v>
      </c>
      <c r="AX139" s="14" t="s">
        <v>82</v>
      </c>
      <c r="AY139" s="238" t="s">
        <v>138</v>
      </c>
    </row>
    <row r="140" spans="1:65" s="14" customFormat="1" x14ac:dyDescent="0.2">
      <c r="B140" s="228"/>
      <c r="C140" s="229"/>
      <c r="D140" s="219" t="s">
        <v>148</v>
      </c>
      <c r="E140" s="230" t="s">
        <v>1</v>
      </c>
      <c r="F140" s="231" t="s">
        <v>633</v>
      </c>
      <c r="G140" s="229"/>
      <c r="H140" s="232">
        <v>13.2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148</v>
      </c>
      <c r="AU140" s="238" t="s">
        <v>91</v>
      </c>
      <c r="AV140" s="14" t="s">
        <v>91</v>
      </c>
      <c r="AW140" s="14" t="s">
        <v>37</v>
      </c>
      <c r="AX140" s="14" t="s">
        <v>82</v>
      </c>
      <c r="AY140" s="238" t="s">
        <v>138</v>
      </c>
    </row>
    <row r="141" spans="1:65" s="14" customFormat="1" x14ac:dyDescent="0.2">
      <c r="B141" s="228"/>
      <c r="C141" s="229"/>
      <c r="D141" s="219" t="s">
        <v>148</v>
      </c>
      <c r="E141" s="230" t="s">
        <v>1</v>
      </c>
      <c r="F141" s="231" t="s">
        <v>634</v>
      </c>
      <c r="G141" s="229"/>
      <c r="H141" s="232">
        <v>91.5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148</v>
      </c>
      <c r="AU141" s="238" t="s">
        <v>91</v>
      </c>
      <c r="AV141" s="14" t="s">
        <v>91</v>
      </c>
      <c r="AW141" s="14" t="s">
        <v>37</v>
      </c>
      <c r="AX141" s="14" t="s">
        <v>82</v>
      </c>
      <c r="AY141" s="238" t="s">
        <v>138</v>
      </c>
    </row>
    <row r="142" spans="1:65" s="13" customFormat="1" x14ac:dyDescent="0.2">
      <c r="B142" s="217"/>
      <c r="C142" s="218"/>
      <c r="D142" s="219" t="s">
        <v>148</v>
      </c>
      <c r="E142" s="220" t="s">
        <v>1</v>
      </c>
      <c r="F142" s="221" t="s">
        <v>165</v>
      </c>
      <c r="G142" s="218"/>
      <c r="H142" s="220" t="s">
        <v>1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148</v>
      </c>
      <c r="AU142" s="227" t="s">
        <v>91</v>
      </c>
      <c r="AV142" s="13" t="s">
        <v>21</v>
      </c>
      <c r="AW142" s="13" t="s">
        <v>37</v>
      </c>
      <c r="AX142" s="13" t="s">
        <v>82</v>
      </c>
      <c r="AY142" s="227" t="s">
        <v>138</v>
      </c>
    </row>
    <row r="143" spans="1:65" s="14" customFormat="1" x14ac:dyDescent="0.2">
      <c r="B143" s="228"/>
      <c r="C143" s="229"/>
      <c r="D143" s="219" t="s">
        <v>148</v>
      </c>
      <c r="E143" s="230" t="s">
        <v>1</v>
      </c>
      <c r="F143" s="231" t="s">
        <v>635</v>
      </c>
      <c r="G143" s="229"/>
      <c r="H143" s="232">
        <v>5.74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148</v>
      </c>
      <c r="AU143" s="238" t="s">
        <v>91</v>
      </c>
      <c r="AV143" s="14" t="s">
        <v>91</v>
      </c>
      <c r="AW143" s="14" t="s">
        <v>37</v>
      </c>
      <c r="AX143" s="14" t="s">
        <v>82</v>
      </c>
      <c r="AY143" s="238" t="s">
        <v>138</v>
      </c>
    </row>
    <row r="144" spans="1:65" s="14" customFormat="1" x14ac:dyDescent="0.2">
      <c r="B144" s="228"/>
      <c r="C144" s="229"/>
      <c r="D144" s="219" t="s">
        <v>148</v>
      </c>
      <c r="E144" s="230" t="s">
        <v>1</v>
      </c>
      <c r="F144" s="231" t="s">
        <v>636</v>
      </c>
      <c r="G144" s="229"/>
      <c r="H144" s="232">
        <v>8.4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148</v>
      </c>
      <c r="AU144" s="238" t="s">
        <v>91</v>
      </c>
      <c r="AV144" s="14" t="s">
        <v>91</v>
      </c>
      <c r="AW144" s="14" t="s">
        <v>37</v>
      </c>
      <c r="AX144" s="14" t="s">
        <v>82</v>
      </c>
      <c r="AY144" s="238" t="s">
        <v>138</v>
      </c>
    </row>
    <row r="145" spans="1:65" s="14" customFormat="1" x14ac:dyDescent="0.2">
      <c r="B145" s="228"/>
      <c r="C145" s="229"/>
      <c r="D145" s="219" t="s">
        <v>148</v>
      </c>
      <c r="E145" s="230" t="s">
        <v>1</v>
      </c>
      <c r="F145" s="231" t="s">
        <v>637</v>
      </c>
      <c r="G145" s="229"/>
      <c r="H145" s="232">
        <v>6.4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148</v>
      </c>
      <c r="AU145" s="238" t="s">
        <v>91</v>
      </c>
      <c r="AV145" s="14" t="s">
        <v>91</v>
      </c>
      <c r="AW145" s="14" t="s">
        <v>37</v>
      </c>
      <c r="AX145" s="14" t="s">
        <v>82</v>
      </c>
      <c r="AY145" s="238" t="s">
        <v>138</v>
      </c>
    </row>
    <row r="146" spans="1:65" s="14" customFormat="1" x14ac:dyDescent="0.2">
      <c r="B146" s="228"/>
      <c r="C146" s="229"/>
      <c r="D146" s="219" t="s">
        <v>148</v>
      </c>
      <c r="E146" s="230" t="s">
        <v>1</v>
      </c>
      <c r="F146" s="231" t="s">
        <v>638</v>
      </c>
      <c r="G146" s="229"/>
      <c r="H146" s="232">
        <v>5.2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148</v>
      </c>
      <c r="AU146" s="238" t="s">
        <v>91</v>
      </c>
      <c r="AV146" s="14" t="s">
        <v>91</v>
      </c>
      <c r="AW146" s="14" t="s">
        <v>37</v>
      </c>
      <c r="AX146" s="14" t="s">
        <v>82</v>
      </c>
      <c r="AY146" s="238" t="s">
        <v>138</v>
      </c>
    </row>
    <row r="147" spans="1:65" s="14" customFormat="1" x14ac:dyDescent="0.2">
      <c r="B147" s="228"/>
      <c r="C147" s="229"/>
      <c r="D147" s="219" t="s">
        <v>148</v>
      </c>
      <c r="E147" s="230" t="s">
        <v>1</v>
      </c>
      <c r="F147" s="231" t="s">
        <v>639</v>
      </c>
      <c r="G147" s="229"/>
      <c r="H147" s="232">
        <v>7.48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148</v>
      </c>
      <c r="AU147" s="238" t="s">
        <v>91</v>
      </c>
      <c r="AV147" s="14" t="s">
        <v>91</v>
      </c>
      <c r="AW147" s="14" t="s">
        <v>37</v>
      </c>
      <c r="AX147" s="14" t="s">
        <v>82</v>
      </c>
      <c r="AY147" s="238" t="s">
        <v>138</v>
      </c>
    </row>
    <row r="148" spans="1:65" s="15" customFormat="1" x14ac:dyDescent="0.2">
      <c r="B148" s="239"/>
      <c r="C148" s="240"/>
      <c r="D148" s="219" t="s">
        <v>148</v>
      </c>
      <c r="E148" s="241" t="s">
        <v>1</v>
      </c>
      <c r="F148" s="242" t="s">
        <v>174</v>
      </c>
      <c r="G148" s="240"/>
      <c r="H148" s="243">
        <v>286.28999999999996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148</v>
      </c>
      <c r="AU148" s="249" t="s">
        <v>91</v>
      </c>
      <c r="AV148" s="15" t="s">
        <v>175</v>
      </c>
      <c r="AW148" s="15" t="s">
        <v>37</v>
      </c>
      <c r="AX148" s="15" t="s">
        <v>82</v>
      </c>
      <c r="AY148" s="249" t="s">
        <v>138</v>
      </c>
    </row>
    <row r="149" spans="1:65" s="13" customFormat="1" x14ac:dyDescent="0.2">
      <c r="B149" s="217"/>
      <c r="C149" s="218"/>
      <c r="D149" s="219" t="s">
        <v>148</v>
      </c>
      <c r="E149" s="220" t="s">
        <v>1</v>
      </c>
      <c r="F149" s="221" t="s">
        <v>640</v>
      </c>
      <c r="G149" s="218"/>
      <c r="H149" s="220" t="s">
        <v>1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148</v>
      </c>
      <c r="AU149" s="227" t="s">
        <v>91</v>
      </c>
      <c r="AV149" s="13" t="s">
        <v>21</v>
      </c>
      <c r="AW149" s="13" t="s">
        <v>37</v>
      </c>
      <c r="AX149" s="13" t="s">
        <v>82</v>
      </c>
      <c r="AY149" s="227" t="s">
        <v>138</v>
      </c>
    </row>
    <row r="150" spans="1:65" s="14" customFormat="1" x14ac:dyDescent="0.2">
      <c r="B150" s="228"/>
      <c r="C150" s="229"/>
      <c r="D150" s="219" t="s">
        <v>148</v>
      </c>
      <c r="E150" s="230" t="s">
        <v>1</v>
      </c>
      <c r="F150" s="231" t="s">
        <v>641</v>
      </c>
      <c r="G150" s="229"/>
      <c r="H150" s="232">
        <v>286.29000000000002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148</v>
      </c>
      <c r="AU150" s="238" t="s">
        <v>91</v>
      </c>
      <c r="AV150" s="14" t="s">
        <v>91</v>
      </c>
      <c r="AW150" s="14" t="s">
        <v>37</v>
      </c>
      <c r="AX150" s="14" t="s">
        <v>82</v>
      </c>
      <c r="AY150" s="238" t="s">
        <v>138</v>
      </c>
    </row>
    <row r="151" spans="1:65" s="16" customFormat="1" x14ac:dyDescent="0.2">
      <c r="B151" s="250"/>
      <c r="C151" s="251"/>
      <c r="D151" s="219" t="s">
        <v>148</v>
      </c>
      <c r="E151" s="252" t="s">
        <v>1</v>
      </c>
      <c r="F151" s="253" t="s">
        <v>178</v>
      </c>
      <c r="G151" s="251"/>
      <c r="H151" s="254">
        <v>572.57999999999993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AT151" s="260" t="s">
        <v>148</v>
      </c>
      <c r="AU151" s="260" t="s">
        <v>91</v>
      </c>
      <c r="AV151" s="16" t="s">
        <v>146</v>
      </c>
      <c r="AW151" s="16" t="s">
        <v>37</v>
      </c>
      <c r="AX151" s="16" t="s">
        <v>21</v>
      </c>
      <c r="AY151" s="260" t="s">
        <v>138</v>
      </c>
    </row>
    <row r="152" spans="1:65" s="2" customFormat="1" ht="24" customHeight="1" x14ac:dyDescent="0.2">
      <c r="A152" s="35"/>
      <c r="B152" s="36"/>
      <c r="C152" s="204" t="s">
        <v>91</v>
      </c>
      <c r="D152" s="204" t="s">
        <v>141</v>
      </c>
      <c r="E152" s="205" t="s">
        <v>179</v>
      </c>
      <c r="F152" s="206" t="s">
        <v>180</v>
      </c>
      <c r="G152" s="207" t="s">
        <v>181</v>
      </c>
      <c r="H152" s="208">
        <v>2</v>
      </c>
      <c r="I152" s="209"/>
      <c r="J152" s="210">
        <f>ROUND(I152*H152,2)</f>
        <v>0</v>
      </c>
      <c r="K152" s="206" t="s">
        <v>1</v>
      </c>
      <c r="L152" s="40"/>
      <c r="M152" s="211" t="s">
        <v>1</v>
      </c>
      <c r="N152" s="212" t="s">
        <v>47</v>
      </c>
      <c r="O152" s="7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146</v>
      </c>
      <c r="AT152" s="215" t="s">
        <v>141</v>
      </c>
      <c r="AU152" s="215" t="s">
        <v>91</v>
      </c>
      <c r="AY152" s="18" t="s">
        <v>138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8" t="s">
        <v>21</v>
      </c>
      <c r="BK152" s="216">
        <f>ROUND(I152*H152,2)</f>
        <v>0</v>
      </c>
      <c r="BL152" s="18" t="s">
        <v>146</v>
      </c>
      <c r="BM152" s="215" t="s">
        <v>642</v>
      </c>
    </row>
    <row r="153" spans="1:65" s="2" customFormat="1" ht="16.5" customHeight="1" x14ac:dyDescent="0.2">
      <c r="A153" s="35"/>
      <c r="B153" s="36"/>
      <c r="C153" s="204" t="s">
        <v>175</v>
      </c>
      <c r="D153" s="204" t="s">
        <v>141</v>
      </c>
      <c r="E153" s="205" t="s">
        <v>183</v>
      </c>
      <c r="F153" s="206" t="s">
        <v>184</v>
      </c>
      <c r="G153" s="207" t="s">
        <v>181</v>
      </c>
      <c r="H153" s="208">
        <v>4</v>
      </c>
      <c r="I153" s="209"/>
      <c r="J153" s="210">
        <f>ROUND(I153*H153,2)</f>
        <v>0</v>
      </c>
      <c r="K153" s="206" t="s">
        <v>1</v>
      </c>
      <c r="L153" s="40"/>
      <c r="M153" s="211" t="s">
        <v>1</v>
      </c>
      <c r="N153" s="212" t="s">
        <v>47</v>
      </c>
      <c r="O153" s="7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146</v>
      </c>
      <c r="AT153" s="215" t="s">
        <v>141</v>
      </c>
      <c r="AU153" s="215" t="s">
        <v>91</v>
      </c>
      <c r="AY153" s="18" t="s">
        <v>138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21</v>
      </c>
      <c r="BK153" s="216">
        <f>ROUND(I153*H153,2)</f>
        <v>0</v>
      </c>
      <c r="BL153" s="18" t="s">
        <v>146</v>
      </c>
      <c r="BM153" s="215" t="s">
        <v>643</v>
      </c>
    </row>
    <row r="154" spans="1:65" s="2" customFormat="1" ht="24" customHeight="1" x14ac:dyDescent="0.2">
      <c r="A154" s="35"/>
      <c r="B154" s="36"/>
      <c r="C154" s="204" t="s">
        <v>146</v>
      </c>
      <c r="D154" s="204" t="s">
        <v>141</v>
      </c>
      <c r="E154" s="205" t="s">
        <v>644</v>
      </c>
      <c r="F154" s="206" t="s">
        <v>645</v>
      </c>
      <c r="G154" s="207" t="s">
        <v>188</v>
      </c>
      <c r="H154" s="208">
        <v>594.20000000000005</v>
      </c>
      <c r="I154" s="209"/>
      <c r="J154" s="210">
        <f>ROUND(I154*H154,2)</f>
        <v>0</v>
      </c>
      <c r="K154" s="206" t="s">
        <v>145</v>
      </c>
      <c r="L154" s="40"/>
      <c r="M154" s="211" t="s">
        <v>1</v>
      </c>
      <c r="N154" s="212" t="s">
        <v>47</v>
      </c>
      <c r="O154" s="72"/>
      <c r="P154" s="213">
        <f>O154*H154</f>
        <v>0</v>
      </c>
      <c r="Q154" s="213">
        <v>1.469E-2</v>
      </c>
      <c r="R154" s="213">
        <f>Q154*H154</f>
        <v>8.7287980000000012</v>
      </c>
      <c r="S154" s="213">
        <v>0</v>
      </c>
      <c r="T154" s="21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5" t="s">
        <v>146</v>
      </c>
      <c r="AT154" s="215" t="s">
        <v>141</v>
      </c>
      <c r="AU154" s="215" t="s">
        <v>91</v>
      </c>
      <c r="AY154" s="18" t="s">
        <v>138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8" t="s">
        <v>21</v>
      </c>
      <c r="BK154" s="216">
        <f>ROUND(I154*H154,2)</f>
        <v>0</v>
      </c>
      <c r="BL154" s="18" t="s">
        <v>146</v>
      </c>
      <c r="BM154" s="215" t="s">
        <v>189</v>
      </c>
    </row>
    <row r="155" spans="1:65" s="2" customFormat="1" ht="24" customHeight="1" x14ac:dyDescent="0.2">
      <c r="A155" s="35"/>
      <c r="B155" s="36"/>
      <c r="C155" s="204" t="s">
        <v>190</v>
      </c>
      <c r="D155" s="204" t="s">
        <v>141</v>
      </c>
      <c r="E155" s="205" t="s">
        <v>191</v>
      </c>
      <c r="F155" s="206" t="s">
        <v>192</v>
      </c>
      <c r="G155" s="207" t="s">
        <v>188</v>
      </c>
      <c r="H155" s="208">
        <v>594.20000000000005</v>
      </c>
      <c r="I155" s="209"/>
      <c r="J155" s="210">
        <f>ROUND(I155*H155,2)</f>
        <v>0</v>
      </c>
      <c r="K155" s="206" t="s">
        <v>145</v>
      </c>
      <c r="L155" s="40"/>
      <c r="M155" s="211" t="s">
        <v>1</v>
      </c>
      <c r="N155" s="212" t="s">
        <v>47</v>
      </c>
      <c r="O155" s="72"/>
      <c r="P155" s="213">
        <f>O155*H155</f>
        <v>0</v>
      </c>
      <c r="Q155" s="213">
        <v>5.9999999999999995E-4</v>
      </c>
      <c r="R155" s="213">
        <f>Q155*H155</f>
        <v>0.35652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146</v>
      </c>
      <c r="AT155" s="215" t="s">
        <v>141</v>
      </c>
      <c r="AU155" s="215" t="s">
        <v>91</v>
      </c>
      <c r="AY155" s="18" t="s">
        <v>138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21</v>
      </c>
      <c r="BK155" s="216">
        <f>ROUND(I155*H155,2)</f>
        <v>0</v>
      </c>
      <c r="BL155" s="18" t="s">
        <v>146</v>
      </c>
      <c r="BM155" s="215" t="s">
        <v>193</v>
      </c>
    </row>
    <row r="156" spans="1:65" s="2" customFormat="1" ht="24" customHeight="1" x14ac:dyDescent="0.2">
      <c r="A156" s="35"/>
      <c r="B156" s="36"/>
      <c r="C156" s="204" t="s">
        <v>139</v>
      </c>
      <c r="D156" s="204" t="s">
        <v>141</v>
      </c>
      <c r="E156" s="205" t="s">
        <v>194</v>
      </c>
      <c r="F156" s="206" t="s">
        <v>195</v>
      </c>
      <c r="G156" s="207" t="s">
        <v>188</v>
      </c>
      <c r="H156" s="208">
        <v>142.6</v>
      </c>
      <c r="I156" s="209"/>
      <c r="J156" s="210">
        <f>ROUND(I156*H156,2)</f>
        <v>0</v>
      </c>
      <c r="K156" s="206" t="s">
        <v>145</v>
      </c>
      <c r="L156" s="40"/>
      <c r="M156" s="211" t="s">
        <v>1</v>
      </c>
      <c r="N156" s="212" t="s">
        <v>47</v>
      </c>
      <c r="O156" s="72"/>
      <c r="P156" s="213">
        <f>O156*H156</f>
        <v>0</v>
      </c>
      <c r="Q156" s="213">
        <v>2.4000000000000001E-4</v>
      </c>
      <c r="R156" s="213">
        <f>Q156*H156</f>
        <v>3.4223999999999997E-2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146</v>
      </c>
      <c r="AT156" s="215" t="s">
        <v>141</v>
      </c>
      <c r="AU156" s="215" t="s">
        <v>91</v>
      </c>
      <c r="AY156" s="18" t="s">
        <v>138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21</v>
      </c>
      <c r="BK156" s="216">
        <f>ROUND(I156*H156,2)</f>
        <v>0</v>
      </c>
      <c r="BL156" s="18" t="s">
        <v>146</v>
      </c>
      <c r="BM156" s="215" t="s">
        <v>646</v>
      </c>
    </row>
    <row r="157" spans="1:65" s="13" customFormat="1" x14ac:dyDescent="0.2">
      <c r="B157" s="217"/>
      <c r="C157" s="218"/>
      <c r="D157" s="219" t="s">
        <v>148</v>
      </c>
      <c r="E157" s="220" t="s">
        <v>1</v>
      </c>
      <c r="F157" s="221" t="s">
        <v>201</v>
      </c>
      <c r="G157" s="218"/>
      <c r="H157" s="220" t="s">
        <v>1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148</v>
      </c>
      <c r="AU157" s="227" t="s">
        <v>91</v>
      </c>
      <c r="AV157" s="13" t="s">
        <v>21</v>
      </c>
      <c r="AW157" s="13" t="s">
        <v>37</v>
      </c>
      <c r="AX157" s="13" t="s">
        <v>82</v>
      </c>
      <c r="AY157" s="227" t="s">
        <v>138</v>
      </c>
    </row>
    <row r="158" spans="1:65" s="14" customFormat="1" x14ac:dyDescent="0.2">
      <c r="B158" s="228"/>
      <c r="C158" s="229"/>
      <c r="D158" s="219" t="s">
        <v>148</v>
      </c>
      <c r="E158" s="230" t="s">
        <v>1</v>
      </c>
      <c r="F158" s="231" t="s">
        <v>647</v>
      </c>
      <c r="G158" s="229"/>
      <c r="H158" s="232">
        <v>142.6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148</v>
      </c>
      <c r="AU158" s="238" t="s">
        <v>91</v>
      </c>
      <c r="AV158" s="14" t="s">
        <v>91</v>
      </c>
      <c r="AW158" s="14" t="s">
        <v>37</v>
      </c>
      <c r="AX158" s="14" t="s">
        <v>21</v>
      </c>
      <c r="AY158" s="238" t="s">
        <v>138</v>
      </c>
    </row>
    <row r="159" spans="1:65" s="2" customFormat="1" ht="24" customHeight="1" x14ac:dyDescent="0.2">
      <c r="A159" s="35"/>
      <c r="B159" s="36"/>
      <c r="C159" s="204" t="s">
        <v>197</v>
      </c>
      <c r="D159" s="204" t="s">
        <v>141</v>
      </c>
      <c r="E159" s="205" t="s">
        <v>198</v>
      </c>
      <c r="F159" s="206" t="s">
        <v>199</v>
      </c>
      <c r="G159" s="207" t="s">
        <v>188</v>
      </c>
      <c r="H159" s="208">
        <v>142.6</v>
      </c>
      <c r="I159" s="209"/>
      <c r="J159" s="210">
        <f>ROUND(I159*H159,2)</f>
        <v>0</v>
      </c>
      <c r="K159" s="206" t="s">
        <v>145</v>
      </c>
      <c r="L159" s="40"/>
      <c r="M159" s="211" t="s">
        <v>1</v>
      </c>
      <c r="N159" s="212" t="s">
        <v>47</v>
      </c>
      <c r="O159" s="72"/>
      <c r="P159" s="213">
        <f>O159*H159</f>
        <v>0</v>
      </c>
      <c r="Q159" s="213">
        <v>3.16E-3</v>
      </c>
      <c r="R159" s="213">
        <f>Q159*H159</f>
        <v>0.45061600000000002</v>
      </c>
      <c r="S159" s="213">
        <v>0</v>
      </c>
      <c r="T159" s="21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5" t="s">
        <v>146</v>
      </c>
      <c r="AT159" s="215" t="s">
        <v>141</v>
      </c>
      <c r="AU159" s="215" t="s">
        <v>91</v>
      </c>
      <c r="AY159" s="18" t="s">
        <v>138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8" t="s">
        <v>21</v>
      </c>
      <c r="BK159" s="216">
        <f>ROUND(I159*H159,2)</f>
        <v>0</v>
      </c>
      <c r="BL159" s="18" t="s">
        <v>146</v>
      </c>
      <c r="BM159" s="215" t="s">
        <v>648</v>
      </c>
    </row>
    <row r="160" spans="1:65" s="2" customFormat="1" ht="16.5" customHeight="1" x14ac:dyDescent="0.2">
      <c r="A160" s="35"/>
      <c r="B160" s="36"/>
      <c r="C160" s="204" t="s">
        <v>203</v>
      </c>
      <c r="D160" s="204" t="s">
        <v>141</v>
      </c>
      <c r="E160" s="205" t="s">
        <v>204</v>
      </c>
      <c r="F160" s="206" t="s">
        <v>205</v>
      </c>
      <c r="G160" s="207" t="s">
        <v>188</v>
      </c>
      <c r="H160" s="208">
        <v>736.8</v>
      </c>
      <c r="I160" s="209"/>
      <c r="J160" s="210">
        <f>ROUND(I160*H160,2)</f>
        <v>0</v>
      </c>
      <c r="K160" s="206" t="s">
        <v>145</v>
      </c>
      <c r="L160" s="40"/>
      <c r="M160" s="211" t="s">
        <v>1</v>
      </c>
      <c r="N160" s="212" t="s">
        <v>47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146</v>
      </c>
      <c r="AT160" s="215" t="s">
        <v>141</v>
      </c>
      <c r="AU160" s="215" t="s">
        <v>91</v>
      </c>
      <c r="AY160" s="18" t="s">
        <v>138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21</v>
      </c>
      <c r="BK160" s="216">
        <f>ROUND(I160*H160,2)</f>
        <v>0</v>
      </c>
      <c r="BL160" s="18" t="s">
        <v>146</v>
      </c>
      <c r="BM160" s="215" t="s">
        <v>649</v>
      </c>
    </row>
    <row r="161" spans="1:65" s="14" customFormat="1" x14ac:dyDescent="0.2">
      <c r="B161" s="228"/>
      <c r="C161" s="229"/>
      <c r="D161" s="219" t="s">
        <v>148</v>
      </c>
      <c r="E161" s="230" t="s">
        <v>1</v>
      </c>
      <c r="F161" s="231" t="s">
        <v>650</v>
      </c>
      <c r="G161" s="229"/>
      <c r="H161" s="232">
        <v>736.8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148</v>
      </c>
      <c r="AU161" s="238" t="s">
        <v>91</v>
      </c>
      <c r="AV161" s="14" t="s">
        <v>91</v>
      </c>
      <c r="AW161" s="14" t="s">
        <v>37</v>
      </c>
      <c r="AX161" s="14" t="s">
        <v>21</v>
      </c>
      <c r="AY161" s="238" t="s">
        <v>138</v>
      </c>
    </row>
    <row r="162" spans="1:65" s="12" customFormat="1" ht="22.9" customHeight="1" x14ac:dyDescent="0.2">
      <c r="B162" s="188"/>
      <c r="C162" s="189"/>
      <c r="D162" s="190" t="s">
        <v>81</v>
      </c>
      <c r="E162" s="202" t="s">
        <v>209</v>
      </c>
      <c r="F162" s="202" t="s">
        <v>210</v>
      </c>
      <c r="G162" s="189"/>
      <c r="H162" s="189"/>
      <c r="I162" s="192"/>
      <c r="J162" s="203">
        <f>BK162</f>
        <v>0</v>
      </c>
      <c r="K162" s="189"/>
      <c r="L162" s="194"/>
      <c r="M162" s="195"/>
      <c r="N162" s="196"/>
      <c r="O162" s="196"/>
      <c r="P162" s="197">
        <f>SUM(P163:P200)</f>
        <v>0</v>
      </c>
      <c r="Q162" s="196"/>
      <c r="R162" s="197">
        <f>SUM(R163:R200)</f>
        <v>2.0400000000000001E-2</v>
      </c>
      <c r="S162" s="196"/>
      <c r="T162" s="198">
        <f>SUM(T163:T200)</f>
        <v>16.049111</v>
      </c>
      <c r="AR162" s="199" t="s">
        <v>21</v>
      </c>
      <c r="AT162" s="200" t="s">
        <v>81</v>
      </c>
      <c r="AU162" s="200" t="s">
        <v>21</v>
      </c>
      <c r="AY162" s="199" t="s">
        <v>138</v>
      </c>
      <c r="BK162" s="201">
        <f>SUM(BK163:BK200)</f>
        <v>0</v>
      </c>
    </row>
    <row r="163" spans="1:65" s="2" customFormat="1" ht="24" customHeight="1" x14ac:dyDescent="0.2">
      <c r="A163" s="35"/>
      <c r="B163" s="36"/>
      <c r="C163" s="204" t="s">
        <v>209</v>
      </c>
      <c r="D163" s="204" t="s">
        <v>141</v>
      </c>
      <c r="E163" s="205" t="s">
        <v>211</v>
      </c>
      <c r="F163" s="206" t="s">
        <v>212</v>
      </c>
      <c r="G163" s="207" t="s">
        <v>188</v>
      </c>
      <c r="H163" s="208">
        <v>854.7</v>
      </c>
      <c r="I163" s="209"/>
      <c r="J163" s="210">
        <f>ROUND(I163*H163,2)</f>
        <v>0</v>
      </c>
      <c r="K163" s="206" t="s">
        <v>145</v>
      </c>
      <c r="L163" s="40"/>
      <c r="M163" s="211" t="s">
        <v>1</v>
      </c>
      <c r="N163" s="212" t="s">
        <v>47</v>
      </c>
      <c r="O163" s="7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146</v>
      </c>
      <c r="AT163" s="215" t="s">
        <v>141</v>
      </c>
      <c r="AU163" s="215" t="s">
        <v>91</v>
      </c>
      <c r="AY163" s="18" t="s">
        <v>138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21</v>
      </c>
      <c r="BK163" s="216">
        <f>ROUND(I163*H163,2)</f>
        <v>0</v>
      </c>
      <c r="BL163" s="18" t="s">
        <v>146</v>
      </c>
      <c r="BM163" s="215" t="s">
        <v>213</v>
      </c>
    </row>
    <row r="164" spans="1:65" s="2" customFormat="1" ht="24" customHeight="1" x14ac:dyDescent="0.2">
      <c r="A164" s="35"/>
      <c r="B164" s="36"/>
      <c r="C164" s="204" t="s">
        <v>26</v>
      </c>
      <c r="D164" s="204" t="s">
        <v>141</v>
      </c>
      <c r="E164" s="205" t="s">
        <v>214</v>
      </c>
      <c r="F164" s="206" t="s">
        <v>215</v>
      </c>
      <c r="G164" s="207" t="s">
        <v>188</v>
      </c>
      <c r="H164" s="208">
        <v>25641</v>
      </c>
      <c r="I164" s="209"/>
      <c r="J164" s="210">
        <f>ROUND(I164*H164,2)</f>
        <v>0</v>
      </c>
      <c r="K164" s="206" t="s">
        <v>145</v>
      </c>
      <c r="L164" s="40"/>
      <c r="M164" s="211" t="s">
        <v>1</v>
      </c>
      <c r="N164" s="212" t="s">
        <v>47</v>
      </c>
      <c r="O164" s="7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5" t="s">
        <v>146</v>
      </c>
      <c r="AT164" s="215" t="s">
        <v>141</v>
      </c>
      <c r="AU164" s="215" t="s">
        <v>91</v>
      </c>
      <c r="AY164" s="18" t="s">
        <v>138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8" t="s">
        <v>21</v>
      </c>
      <c r="BK164" s="216">
        <f>ROUND(I164*H164,2)</f>
        <v>0</v>
      </c>
      <c r="BL164" s="18" t="s">
        <v>146</v>
      </c>
      <c r="BM164" s="215" t="s">
        <v>216</v>
      </c>
    </row>
    <row r="165" spans="1:65" s="13" customFormat="1" x14ac:dyDescent="0.2">
      <c r="B165" s="217"/>
      <c r="C165" s="218"/>
      <c r="D165" s="219" t="s">
        <v>148</v>
      </c>
      <c r="E165" s="220" t="s">
        <v>1</v>
      </c>
      <c r="F165" s="221" t="s">
        <v>651</v>
      </c>
      <c r="G165" s="218"/>
      <c r="H165" s="220" t="s">
        <v>1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148</v>
      </c>
      <c r="AU165" s="227" t="s">
        <v>91</v>
      </c>
      <c r="AV165" s="13" t="s">
        <v>21</v>
      </c>
      <c r="AW165" s="13" t="s">
        <v>37</v>
      </c>
      <c r="AX165" s="13" t="s">
        <v>82</v>
      </c>
      <c r="AY165" s="227" t="s">
        <v>138</v>
      </c>
    </row>
    <row r="166" spans="1:65" s="14" customFormat="1" x14ac:dyDescent="0.2">
      <c r="B166" s="228"/>
      <c r="C166" s="229"/>
      <c r="D166" s="219" t="s">
        <v>148</v>
      </c>
      <c r="E166" s="230" t="s">
        <v>1</v>
      </c>
      <c r="F166" s="231" t="s">
        <v>652</v>
      </c>
      <c r="G166" s="229"/>
      <c r="H166" s="232">
        <v>25641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148</v>
      </c>
      <c r="AU166" s="238" t="s">
        <v>91</v>
      </c>
      <c r="AV166" s="14" t="s">
        <v>91</v>
      </c>
      <c r="AW166" s="14" t="s">
        <v>37</v>
      </c>
      <c r="AX166" s="14" t="s">
        <v>21</v>
      </c>
      <c r="AY166" s="238" t="s">
        <v>138</v>
      </c>
    </row>
    <row r="167" spans="1:65" s="2" customFormat="1" ht="24" customHeight="1" x14ac:dyDescent="0.2">
      <c r="A167" s="35"/>
      <c r="B167" s="36"/>
      <c r="C167" s="204" t="s">
        <v>219</v>
      </c>
      <c r="D167" s="204" t="s">
        <v>141</v>
      </c>
      <c r="E167" s="205" t="s">
        <v>220</v>
      </c>
      <c r="F167" s="206" t="s">
        <v>221</v>
      </c>
      <c r="G167" s="207" t="s">
        <v>188</v>
      </c>
      <c r="H167" s="208">
        <v>854.7</v>
      </c>
      <c r="I167" s="209"/>
      <c r="J167" s="210">
        <f t="shared" ref="J167:J172" si="0">ROUND(I167*H167,2)</f>
        <v>0</v>
      </c>
      <c r="K167" s="206" t="s">
        <v>145</v>
      </c>
      <c r="L167" s="40"/>
      <c r="M167" s="211" t="s">
        <v>1</v>
      </c>
      <c r="N167" s="212" t="s">
        <v>47</v>
      </c>
      <c r="O167" s="72"/>
      <c r="P167" s="213">
        <f t="shared" ref="P167:P172" si="1">O167*H167</f>
        <v>0</v>
      </c>
      <c r="Q167" s="213">
        <v>0</v>
      </c>
      <c r="R167" s="213">
        <f t="shared" ref="R167:R172" si="2">Q167*H167</f>
        <v>0</v>
      </c>
      <c r="S167" s="213">
        <v>0</v>
      </c>
      <c r="T167" s="214">
        <f t="shared" ref="T167:T172" si="3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146</v>
      </c>
      <c r="AT167" s="215" t="s">
        <v>141</v>
      </c>
      <c r="AU167" s="215" t="s">
        <v>91</v>
      </c>
      <c r="AY167" s="18" t="s">
        <v>138</v>
      </c>
      <c r="BE167" s="216">
        <f t="shared" ref="BE167:BE172" si="4">IF(N167="základní",J167,0)</f>
        <v>0</v>
      </c>
      <c r="BF167" s="216">
        <f t="shared" ref="BF167:BF172" si="5">IF(N167="snížená",J167,0)</f>
        <v>0</v>
      </c>
      <c r="BG167" s="216">
        <f t="shared" ref="BG167:BG172" si="6">IF(N167="zákl. přenesená",J167,0)</f>
        <v>0</v>
      </c>
      <c r="BH167" s="216">
        <f t="shared" ref="BH167:BH172" si="7">IF(N167="sníž. přenesená",J167,0)</f>
        <v>0</v>
      </c>
      <c r="BI167" s="216">
        <f t="shared" ref="BI167:BI172" si="8">IF(N167="nulová",J167,0)</f>
        <v>0</v>
      </c>
      <c r="BJ167" s="18" t="s">
        <v>21</v>
      </c>
      <c r="BK167" s="216">
        <f t="shared" ref="BK167:BK172" si="9">ROUND(I167*H167,2)</f>
        <v>0</v>
      </c>
      <c r="BL167" s="18" t="s">
        <v>146</v>
      </c>
      <c r="BM167" s="215" t="s">
        <v>222</v>
      </c>
    </row>
    <row r="168" spans="1:65" s="2" customFormat="1" ht="16.5" customHeight="1" x14ac:dyDescent="0.2">
      <c r="A168" s="35"/>
      <c r="B168" s="36"/>
      <c r="C168" s="204" t="s">
        <v>223</v>
      </c>
      <c r="D168" s="204" t="s">
        <v>141</v>
      </c>
      <c r="E168" s="205" t="s">
        <v>224</v>
      </c>
      <c r="F168" s="206" t="s">
        <v>225</v>
      </c>
      <c r="G168" s="207" t="s">
        <v>188</v>
      </c>
      <c r="H168" s="208">
        <v>854.7</v>
      </c>
      <c r="I168" s="209"/>
      <c r="J168" s="210">
        <f t="shared" si="0"/>
        <v>0</v>
      </c>
      <c r="K168" s="206" t="s">
        <v>145</v>
      </c>
      <c r="L168" s="40"/>
      <c r="M168" s="211" t="s">
        <v>1</v>
      </c>
      <c r="N168" s="212" t="s">
        <v>47</v>
      </c>
      <c r="O168" s="72"/>
      <c r="P168" s="213">
        <f t="shared" si="1"/>
        <v>0</v>
      </c>
      <c r="Q168" s="213">
        <v>0</v>
      </c>
      <c r="R168" s="213">
        <f t="shared" si="2"/>
        <v>0</v>
      </c>
      <c r="S168" s="213">
        <v>0</v>
      </c>
      <c r="T168" s="214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146</v>
      </c>
      <c r="AT168" s="215" t="s">
        <v>141</v>
      </c>
      <c r="AU168" s="215" t="s">
        <v>91</v>
      </c>
      <c r="AY168" s="18" t="s">
        <v>138</v>
      </c>
      <c r="BE168" s="216">
        <f t="shared" si="4"/>
        <v>0</v>
      </c>
      <c r="BF168" s="216">
        <f t="shared" si="5"/>
        <v>0</v>
      </c>
      <c r="BG168" s="216">
        <f t="shared" si="6"/>
        <v>0</v>
      </c>
      <c r="BH168" s="216">
        <f t="shared" si="7"/>
        <v>0</v>
      </c>
      <c r="BI168" s="216">
        <f t="shared" si="8"/>
        <v>0</v>
      </c>
      <c r="BJ168" s="18" t="s">
        <v>21</v>
      </c>
      <c r="BK168" s="216">
        <f t="shared" si="9"/>
        <v>0</v>
      </c>
      <c r="BL168" s="18" t="s">
        <v>146</v>
      </c>
      <c r="BM168" s="215" t="s">
        <v>653</v>
      </c>
    </row>
    <row r="169" spans="1:65" s="2" customFormat="1" ht="16.5" customHeight="1" x14ac:dyDescent="0.2">
      <c r="A169" s="35"/>
      <c r="B169" s="36"/>
      <c r="C169" s="204" t="s">
        <v>227</v>
      </c>
      <c r="D169" s="204" t="s">
        <v>141</v>
      </c>
      <c r="E169" s="205" t="s">
        <v>228</v>
      </c>
      <c r="F169" s="206" t="s">
        <v>229</v>
      </c>
      <c r="G169" s="207" t="s">
        <v>188</v>
      </c>
      <c r="H169" s="208">
        <v>854.7</v>
      </c>
      <c r="I169" s="209"/>
      <c r="J169" s="210">
        <f t="shared" si="0"/>
        <v>0</v>
      </c>
      <c r="K169" s="206" t="s">
        <v>145</v>
      </c>
      <c r="L169" s="40"/>
      <c r="M169" s="211" t="s">
        <v>1</v>
      </c>
      <c r="N169" s="212" t="s">
        <v>47</v>
      </c>
      <c r="O169" s="72"/>
      <c r="P169" s="213">
        <f t="shared" si="1"/>
        <v>0</v>
      </c>
      <c r="Q169" s="213">
        <v>0</v>
      </c>
      <c r="R169" s="213">
        <f t="shared" si="2"/>
        <v>0</v>
      </c>
      <c r="S169" s="213">
        <v>0</v>
      </c>
      <c r="T169" s="214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5" t="s">
        <v>146</v>
      </c>
      <c r="AT169" s="215" t="s">
        <v>141</v>
      </c>
      <c r="AU169" s="215" t="s">
        <v>91</v>
      </c>
      <c r="AY169" s="18" t="s">
        <v>138</v>
      </c>
      <c r="BE169" s="216">
        <f t="shared" si="4"/>
        <v>0</v>
      </c>
      <c r="BF169" s="216">
        <f t="shared" si="5"/>
        <v>0</v>
      </c>
      <c r="BG169" s="216">
        <f t="shared" si="6"/>
        <v>0</v>
      </c>
      <c r="BH169" s="216">
        <f t="shared" si="7"/>
        <v>0</v>
      </c>
      <c r="BI169" s="216">
        <f t="shared" si="8"/>
        <v>0</v>
      </c>
      <c r="BJ169" s="18" t="s">
        <v>21</v>
      </c>
      <c r="BK169" s="216">
        <f t="shared" si="9"/>
        <v>0</v>
      </c>
      <c r="BL169" s="18" t="s">
        <v>146</v>
      </c>
      <c r="BM169" s="215" t="s">
        <v>654</v>
      </c>
    </row>
    <row r="170" spans="1:65" s="2" customFormat="1" ht="16.5" customHeight="1" x14ac:dyDescent="0.2">
      <c r="A170" s="35"/>
      <c r="B170" s="36"/>
      <c r="C170" s="204" t="s">
        <v>231</v>
      </c>
      <c r="D170" s="204" t="s">
        <v>141</v>
      </c>
      <c r="E170" s="205" t="s">
        <v>232</v>
      </c>
      <c r="F170" s="206" t="s">
        <v>233</v>
      </c>
      <c r="G170" s="207" t="s">
        <v>188</v>
      </c>
      <c r="H170" s="208">
        <v>854.7</v>
      </c>
      <c r="I170" s="209"/>
      <c r="J170" s="210">
        <f t="shared" si="0"/>
        <v>0</v>
      </c>
      <c r="K170" s="206" t="s">
        <v>145</v>
      </c>
      <c r="L170" s="40"/>
      <c r="M170" s="211" t="s">
        <v>1</v>
      </c>
      <c r="N170" s="212" t="s">
        <v>47</v>
      </c>
      <c r="O170" s="72"/>
      <c r="P170" s="213">
        <f t="shared" si="1"/>
        <v>0</v>
      </c>
      <c r="Q170" s="213">
        <v>0</v>
      </c>
      <c r="R170" s="213">
        <f t="shared" si="2"/>
        <v>0</v>
      </c>
      <c r="S170" s="213">
        <v>0</v>
      </c>
      <c r="T170" s="214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146</v>
      </c>
      <c r="AT170" s="215" t="s">
        <v>141</v>
      </c>
      <c r="AU170" s="215" t="s">
        <v>91</v>
      </c>
      <c r="AY170" s="18" t="s">
        <v>138</v>
      </c>
      <c r="BE170" s="216">
        <f t="shared" si="4"/>
        <v>0</v>
      </c>
      <c r="BF170" s="216">
        <f t="shared" si="5"/>
        <v>0</v>
      </c>
      <c r="BG170" s="216">
        <f t="shared" si="6"/>
        <v>0</v>
      </c>
      <c r="BH170" s="216">
        <f t="shared" si="7"/>
        <v>0</v>
      </c>
      <c r="BI170" s="216">
        <f t="shared" si="8"/>
        <v>0</v>
      </c>
      <c r="BJ170" s="18" t="s">
        <v>21</v>
      </c>
      <c r="BK170" s="216">
        <f t="shared" si="9"/>
        <v>0</v>
      </c>
      <c r="BL170" s="18" t="s">
        <v>146</v>
      </c>
      <c r="BM170" s="215" t="s">
        <v>655</v>
      </c>
    </row>
    <row r="171" spans="1:65" s="2" customFormat="1" ht="16.5" customHeight="1" x14ac:dyDescent="0.2">
      <c r="A171" s="35"/>
      <c r="B171" s="36"/>
      <c r="C171" s="204" t="s">
        <v>8</v>
      </c>
      <c r="D171" s="204" t="s">
        <v>141</v>
      </c>
      <c r="E171" s="205" t="s">
        <v>235</v>
      </c>
      <c r="F171" s="206" t="s">
        <v>236</v>
      </c>
      <c r="G171" s="207" t="s">
        <v>144</v>
      </c>
      <c r="H171" s="208">
        <v>6</v>
      </c>
      <c r="I171" s="209"/>
      <c r="J171" s="210">
        <f t="shared" si="0"/>
        <v>0</v>
      </c>
      <c r="K171" s="206" t="s">
        <v>145</v>
      </c>
      <c r="L171" s="40"/>
      <c r="M171" s="211" t="s">
        <v>1</v>
      </c>
      <c r="N171" s="212" t="s">
        <v>47</v>
      </c>
      <c r="O171" s="72"/>
      <c r="P171" s="213">
        <f t="shared" si="1"/>
        <v>0</v>
      </c>
      <c r="Q171" s="213">
        <v>0</v>
      </c>
      <c r="R171" s="213">
        <f t="shared" si="2"/>
        <v>0</v>
      </c>
      <c r="S171" s="213">
        <v>0</v>
      </c>
      <c r="T171" s="214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146</v>
      </c>
      <c r="AT171" s="215" t="s">
        <v>141</v>
      </c>
      <c r="AU171" s="215" t="s">
        <v>91</v>
      </c>
      <c r="AY171" s="18" t="s">
        <v>138</v>
      </c>
      <c r="BE171" s="216">
        <f t="shared" si="4"/>
        <v>0</v>
      </c>
      <c r="BF171" s="216">
        <f t="shared" si="5"/>
        <v>0</v>
      </c>
      <c r="BG171" s="216">
        <f t="shared" si="6"/>
        <v>0</v>
      </c>
      <c r="BH171" s="216">
        <f t="shared" si="7"/>
        <v>0</v>
      </c>
      <c r="BI171" s="216">
        <f t="shared" si="8"/>
        <v>0</v>
      </c>
      <c r="BJ171" s="18" t="s">
        <v>21</v>
      </c>
      <c r="BK171" s="216">
        <f t="shared" si="9"/>
        <v>0</v>
      </c>
      <c r="BL171" s="18" t="s">
        <v>146</v>
      </c>
      <c r="BM171" s="215" t="s">
        <v>237</v>
      </c>
    </row>
    <row r="172" spans="1:65" s="2" customFormat="1" ht="24" customHeight="1" x14ac:dyDescent="0.2">
      <c r="A172" s="35"/>
      <c r="B172" s="36"/>
      <c r="C172" s="204" t="s">
        <v>238</v>
      </c>
      <c r="D172" s="204" t="s">
        <v>141</v>
      </c>
      <c r="E172" s="205" t="s">
        <v>239</v>
      </c>
      <c r="F172" s="206" t="s">
        <v>240</v>
      </c>
      <c r="G172" s="207" t="s">
        <v>144</v>
      </c>
      <c r="H172" s="208">
        <v>180</v>
      </c>
      <c r="I172" s="209"/>
      <c r="J172" s="210">
        <f t="shared" si="0"/>
        <v>0</v>
      </c>
      <c r="K172" s="206" t="s">
        <v>145</v>
      </c>
      <c r="L172" s="40"/>
      <c r="M172" s="211" t="s">
        <v>1</v>
      </c>
      <c r="N172" s="212" t="s">
        <v>47</v>
      </c>
      <c r="O172" s="72"/>
      <c r="P172" s="213">
        <f t="shared" si="1"/>
        <v>0</v>
      </c>
      <c r="Q172" s="213">
        <v>0</v>
      </c>
      <c r="R172" s="213">
        <f t="shared" si="2"/>
        <v>0</v>
      </c>
      <c r="S172" s="213">
        <v>0</v>
      </c>
      <c r="T172" s="214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5" t="s">
        <v>146</v>
      </c>
      <c r="AT172" s="215" t="s">
        <v>141</v>
      </c>
      <c r="AU172" s="215" t="s">
        <v>91</v>
      </c>
      <c r="AY172" s="18" t="s">
        <v>138</v>
      </c>
      <c r="BE172" s="216">
        <f t="shared" si="4"/>
        <v>0</v>
      </c>
      <c r="BF172" s="216">
        <f t="shared" si="5"/>
        <v>0</v>
      </c>
      <c r="BG172" s="216">
        <f t="shared" si="6"/>
        <v>0</v>
      </c>
      <c r="BH172" s="216">
        <f t="shared" si="7"/>
        <v>0</v>
      </c>
      <c r="BI172" s="216">
        <f t="shared" si="8"/>
        <v>0</v>
      </c>
      <c r="BJ172" s="18" t="s">
        <v>21</v>
      </c>
      <c r="BK172" s="216">
        <f t="shared" si="9"/>
        <v>0</v>
      </c>
      <c r="BL172" s="18" t="s">
        <v>146</v>
      </c>
      <c r="BM172" s="215" t="s">
        <v>241</v>
      </c>
    </row>
    <row r="173" spans="1:65" s="14" customFormat="1" x14ac:dyDescent="0.2">
      <c r="B173" s="228"/>
      <c r="C173" s="229"/>
      <c r="D173" s="219" t="s">
        <v>148</v>
      </c>
      <c r="E173" s="230" t="s">
        <v>1</v>
      </c>
      <c r="F173" s="231" t="s">
        <v>656</v>
      </c>
      <c r="G173" s="229"/>
      <c r="H173" s="232">
        <v>180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148</v>
      </c>
      <c r="AU173" s="238" t="s">
        <v>91</v>
      </c>
      <c r="AV173" s="14" t="s">
        <v>91</v>
      </c>
      <c r="AW173" s="14" t="s">
        <v>37</v>
      </c>
      <c r="AX173" s="14" t="s">
        <v>21</v>
      </c>
      <c r="AY173" s="238" t="s">
        <v>138</v>
      </c>
    </row>
    <row r="174" spans="1:65" s="2" customFormat="1" ht="16.5" customHeight="1" x14ac:dyDescent="0.2">
      <c r="A174" s="35"/>
      <c r="B174" s="36"/>
      <c r="C174" s="204" t="s">
        <v>243</v>
      </c>
      <c r="D174" s="204" t="s">
        <v>141</v>
      </c>
      <c r="E174" s="205" t="s">
        <v>244</v>
      </c>
      <c r="F174" s="206" t="s">
        <v>245</v>
      </c>
      <c r="G174" s="207" t="s">
        <v>144</v>
      </c>
      <c r="H174" s="208">
        <v>6</v>
      </c>
      <c r="I174" s="209"/>
      <c r="J174" s="210">
        <f>ROUND(I174*H174,2)</f>
        <v>0</v>
      </c>
      <c r="K174" s="206" t="s">
        <v>145</v>
      </c>
      <c r="L174" s="40"/>
      <c r="M174" s="211" t="s">
        <v>1</v>
      </c>
      <c r="N174" s="212" t="s">
        <v>47</v>
      </c>
      <c r="O174" s="7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146</v>
      </c>
      <c r="AT174" s="215" t="s">
        <v>141</v>
      </c>
      <c r="AU174" s="215" t="s">
        <v>91</v>
      </c>
      <c r="AY174" s="18" t="s">
        <v>138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21</v>
      </c>
      <c r="BK174" s="216">
        <f>ROUND(I174*H174,2)</f>
        <v>0</v>
      </c>
      <c r="BL174" s="18" t="s">
        <v>146</v>
      </c>
      <c r="BM174" s="215" t="s">
        <v>246</v>
      </c>
    </row>
    <row r="175" spans="1:65" s="2" customFormat="1" ht="16.5" customHeight="1" x14ac:dyDescent="0.2">
      <c r="A175" s="35"/>
      <c r="B175" s="36"/>
      <c r="C175" s="204" t="s">
        <v>247</v>
      </c>
      <c r="D175" s="204" t="s">
        <v>141</v>
      </c>
      <c r="E175" s="205" t="s">
        <v>254</v>
      </c>
      <c r="F175" s="206" t="s">
        <v>255</v>
      </c>
      <c r="G175" s="207" t="s">
        <v>188</v>
      </c>
      <c r="H175" s="208">
        <v>400</v>
      </c>
      <c r="I175" s="209"/>
      <c r="J175" s="210">
        <f>ROUND(I175*H175,2)</f>
        <v>0</v>
      </c>
      <c r="K175" s="206" t="s">
        <v>1</v>
      </c>
      <c r="L175" s="40"/>
      <c r="M175" s="211" t="s">
        <v>1</v>
      </c>
      <c r="N175" s="212" t="s">
        <v>47</v>
      </c>
      <c r="O175" s="7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146</v>
      </c>
      <c r="AT175" s="215" t="s">
        <v>141</v>
      </c>
      <c r="AU175" s="215" t="s">
        <v>91</v>
      </c>
      <c r="AY175" s="18" t="s">
        <v>138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8" t="s">
        <v>21</v>
      </c>
      <c r="BK175" s="216">
        <f>ROUND(I175*H175,2)</f>
        <v>0</v>
      </c>
      <c r="BL175" s="18" t="s">
        <v>146</v>
      </c>
      <c r="BM175" s="215" t="s">
        <v>256</v>
      </c>
    </row>
    <row r="176" spans="1:65" s="2" customFormat="1" ht="24" customHeight="1" x14ac:dyDescent="0.2">
      <c r="A176" s="35"/>
      <c r="B176" s="36"/>
      <c r="C176" s="204" t="s">
        <v>253</v>
      </c>
      <c r="D176" s="204" t="s">
        <v>141</v>
      </c>
      <c r="E176" s="205" t="s">
        <v>258</v>
      </c>
      <c r="F176" s="206" t="s">
        <v>259</v>
      </c>
      <c r="G176" s="207" t="s">
        <v>188</v>
      </c>
      <c r="H176" s="208">
        <v>510</v>
      </c>
      <c r="I176" s="209"/>
      <c r="J176" s="210">
        <f>ROUND(I176*H176,2)</f>
        <v>0</v>
      </c>
      <c r="K176" s="206" t="s">
        <v>145</v>
      </c>
      <c r="L176" s="40"/>
      <c r="M176" s="211" t="s">
        <v>1</v>
      </c>
      <c r="N176" s="212" t="s">
        <v>47</v>
      </c>
      <c r="O176" s="72"/>
      <c r="P176" s="213">
        <f>O176*H176</f>
        <v>0</v>
      </c>
      <c r="Q176" s="213">
        <v>4.0000000000000003E-5</v>
      </c>
      <c r="R176" s="213">
        <f>Q176*H176</f>
        <v>2.0400000000000001E-2</v>
      </c>
      <c r="S176" s="213">
        <v>0</v>
      </c>
      <c r="T176" s="21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5" t="s">
        <v>146</v>
      </c>
      <c r="AT176" s="215" t="s">
        <v>141</v>
      </c>
      <c r="AU176" s="215" t="s">
        <v>91</v>
      </c>
      <c r="AY176" s="18" t="s">
        <v>138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8" t="s">
        <v>21</v>
      </c>
      <c r="BK176" s="216">
        <f>ROUND(I176*H176,2)</f>
        <v>0</v>
      </c>
      <c r="BL176" s="18" t="s">
        <v>146</v>
      </c>
      <c r="BM176" s="215" t="s">
        <v>260</v>
      </c>
    </row>
    <row r="177" spans="1:65" s="14" customFormat="1" x14ac:dyDescent="0.2">
      <c r="B177" s="228"/>
      <c r="C177" s="229"/>
      <c r="D177" s="219" t="s">
        <v>148</v>
      </c>
      <c r="E177" s="230" t="s">
        <v>1</v>
      </c>
      <c r="F177" s="231" t="s">
        <v>657</v>
      </c>
      <c r="G177" s="229"/>
      <c r="H177" s="232">
        <v>510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148</v>
      </c>
      <c r="AU177" s="238" t="s">
        <v>91</v>
      </c>
      <c r="AV177" s="14" t="s">
        <v>91</v>
      </c>
      <c r="AW177" s="14" t="s">
        <v>37</v>
      </c>
      <c r="AX177" s="14" t="s">
        <v>21</v>
      </c>
      <c r="AY177" s="238" t="s">
        <v>138</v>
      </c>
    </row>
    <row r="178" spans="1:65" s="2" customFormat="1" ht="24" customHeight="1" x14ac:dyDescent="0.2">
      <c r="A178" s="35"/>
      <c r="B178" s="36"/>
      <c r="C178" s="204" t="s">
        <v>257</v>
      </c>
      <c r="D178" s="204" t="s">
        <v>141</v>
      </c>
      <c r="E178" s="205" t="s">
        <v>262</v>
      </c>
      <c r="F178" s="206" t="s">
        <v>263</v>
      </c>
      <c r="G178" s="207" t="s">
        <v>188</v>
      </c>
      <c r="H178" s="208">
        <v>6.085</v>
      </c>
      <c r="I178" s="209"/>
      <c r="J178" s="210">
        <f>ROUND(I178*H178,2)</f>
        <v>0</v>
      </c>
      <c r="K178" s="206" t="s">
        <v>145</v>
      </c>
      <c r="L178" s="40"/>
      <c r="M178" s="211" t="s">
        <v>1</v>
      </c>
      <c r="N178" s="212" t="s">
        <v>47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7.4999999999999997E-2</v>
      </c>
      <c r="T178" s="214">
        <f>S178*H178</f>
        <v>0.45637499999999998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146</v>
      </c>
      <c r="AT178" s="215" t="s">
        <v>141</v>
      </c>
      <c r="AU178" s="215" t="s">
        <v>91</v>
      </c>
      <c r="AY178" s="18" t="s">
        <v>138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21</v>
      </c>
      <c r="BK178" s="216">
        <f>ROUND(I178*H178,2)</f>
        <v>0</v>
      </c>
      <c r="BL178" s="18" t="s">
        <v>146</v>
      </c>
      <c r="BM178" s="215" t="s">
        <v>264</v>
      </c>
    </row>
    <row r="179" spans="1:65" s="14" customFormat="1" x14ac:dyDescent="0.2">
      <c r="B179" s="228"/>
      <c r="C179" s="229"/>
      <c r="D179" s="219" t="s">
        <v>148</v>
      </c>
      <c r="E179" s="230" t="s">
        <v>1</v>
      </c>
      <c r="F179" s="231" t="s">
        <v>658</v>
      </c>
      <c r="G179" s="229"/>
      <c r="H179" s="232">
        <v>0.97499999999999998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148</v>
      </c>
      <c r="AU179" s="238" t="s">
        <v>91</v>
      </c>
      <c r="AV179" s="14" t="s">
        <v>91</v>
      </c>
      <c r="AW179" s="14" t="s">
        <v>37</v>
      </c>
      <c r="AX179" s="14" t="s">
        <v>82</v>
      </c>
      <c r="AY179" s="238" t="s">
        <v>138</v>
      </c>
    </row>
    <row r="180" spans="1:65" s="14" customFormat="1" x14ac:dyDescent="0.2">
      <c r="B180" s="228"/>
      <c r="C180" s="229"/>
      <c r="D180" s="219" t="s">
        <v>148</v>
      </c>
      <c r="E180" s="230" t="s">
        <v>1</v>
      </c>
      <c r="F180" s="231" t="s">
        <v>659</v>
      </c>
      <c r="G180" s="229"/>
      <c r="H180" s="232">
        <v>2.4660000000000002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148</v>
      </c>
      <c r="AU180" s="238" t="s">
        <v>91</v>
      </c>
      <c r="AV180" s="14" t="s">
        <v>91</v>
      </c>
      <c r="AW180" s="14" t="s">
        <v>37</v>
      </c>
      <c r="AX180" s="14" t="s">
        <v>82</v>
      </c>
      <c r="AY180" s="238" t="s">
        <v>138</v>
      </c>
    </row>
    <row r="181" spans="1:65" s="14" customFormat="1" x14ac:dyDescent="0.2">
      <c r="B181" s="228"/>
      <c r="C181" s="229"/>
      <c r="D181" s="219" t="s">
        <v>148</v>
      </c>
      <c r="E181" s="230" t="s">
        <v>1</v>
      </c>
      <c r="F181" s="231" t="s">
        <v>660</v>
      </c>
      <c r="G181" s="229"/>
      <c r="H181" s="232">
        <v>2.6440000000000001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148</v>
      </c>
      <c r="AU181" s="238" t="s">
        <v>91</v>
      </c>
      <c r="AV181" s="14" t="s">
        <v>91</v>
      </c>
      <c r="AW181" s="14" t="s">
        <v>37</v>
      </c>
      <c r="AX181" s="14" t="s">
        <v>82</v>
      </c>
      <c r="AY181" s="238" t="s">
        <v>138</v>
      </c>
    </row>
    <row r="182" spans="1:65" s="16" customFormat="1" x14ac:dyDescent="0.2">
      <c r="B182" s="250"/>
      <c r="C182" s="251"/>
      <c r="D182" s="219" t="s">
        <v>148</v>
      </c>
      <c r="E182" s="252" t="s">
        <v>1</v>
      </c>
      <c r="F182" s="253" t="s">
        <v>178</v>
      </c>
      <c r="G182" s="251"/>
      <c r="H182" s="254">
        <v>6.0850000000000009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AT182" s="260" t="s">
        <v>148</v>
      </c>
      <c r="AU182" s="260" t="s">
        <v>91</v>
      </c>
      <c r="AV182" s="16" t="s">
        <v>146</v>
      </c>
      <c r="AW182" s="16" t="s">
        <v>37</v>
      </c>
      <c r="AX182" s="16" t="s">
        <v>21</v>
      </c>
      <c r="AY182" s="260" t="s">
        <v>138</v>
      </c>
    </row>
    <row r="183" spans="1:65" s="2" customFormat="1" ht="24" customHeight="1" x14ac:dyDescent="0.2">
      <c r="A183" s="35"/>
      <c r="B183" s="36"/>
      <c r="C183" s="204" t="s">
        <v>7</v>
      </c>
      <c r="D183" s="204" t="s">
        <v>141</v>
      </c>
      <c r="E183" s="205" t="s">
        <v>267</v>
      </c>
      <c r="F183" s="206" t="s">
        <v>268</v>
      </c>
      <c r="G183" s="207" t="s">
        <v>188</v>
      </c>
      <c r="H183" s="208">
        <v>6.96</v>
      </c>
      <c r="I183" s="209"/>
      <c r="J183" s="210">
        <f>ROUND(I183*H183,2)</f>
        <v>0</v>
      </c>
      <c r="K183" s="206" t="s">
        <v>145</v>
      </c>
      <c r="L183" s="40"/>
      <c r="M183" s="211" t="s">
        <v>1</v>
      </c>
      <c r="N183" s="212" t="s">
        <v>47</v>
      </c>
      <c r="O183" s="72"/>
      <c r="P183" s="213">
        <f>O183*H183</f>
        <v>0</v>
      </c>
      <c r="Q183" s="213">
        <v>0</v>
      </c>
      <c r="R183" s="213">
        <f>Q183*H183</f>
        <v>0</v>
      </c>
      <c r="S183" s="213">
        <v>6.2E-2</v>
      </c>
      <c r="T183" s="214">
        <f>S183*H183</f>
        <v>0.43152000000000001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5" t="s">
        <v>146</v>
      </c>
      <c r="AT183" s="215" t="s">
        <v>141</v>
      </c>
      <c r="AU183" s="215" t="s">
        <v>91</v>
      </c>
      <c r="AY183" s="18" t="s">
        <v>138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8" t="s">
        <v>21</v>
      </c>
      <c r="BK183" s="216">
        <f>ROUND(I183*H183,2)</f>
        <v>0</v>
      </c>
      <c r="BL183" s="18" t="s">
        <v>146</v>
      </c>
      <c r="BM183" s="215" t="s">
        <v>269</v>
      </c>
    </row>
    <row r="184" spans="1:65" s="14" customFormat="1" x14ac:dyDescent="0.2">
      <c r="B184" s="228"/>
      <c r="C184" s="229"/>
      <c r="D184" s="219" t="s">
        <v>148</v>
      </c>
      <c r="E184" s="230" t="s">
        <v>1</v>
      </c>
      <c r="F184" s="231" t="s">
        <v>661</v>
      </c>
      <c r="G184" s="229"/>
      <c r="H184" s="232">
        <v>5.1790000000000003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148</v>
      </c>
      <c r="AU184" s="238" t="s">
        <v>91</v>
      </c>
      <c r="AV184" s="14" t="s">
        <v>91</v>
      </c>
      <c r="AW184" s="14" t="s">
        <v>37</v>
      </c>
      <c r="AX184" s="14" t="s">
        <v>82</v>
      </c>
      <c r="AY184" s="238" t="s">
        <v>138</v>
      </c>
    </row>
    <row r="185" spans="1:65" s="14" customFormat="1" x14ac:dyDescent="0.2">
      <c r="B185" s="228"/>
      <c r="C185" s="229"/>
      <c r="D185" s="219" t="s">
        <v>148</v>
      </c>
      <c r="E185" s="230" t="s">
        <v>1</v>
      </c>
      <c r="F185" s="231" t="s">
        <v>662</v>
      </c>
      <c r="G185" s="229"/>
      <c r="H185" s="232">
        <v>1.7809999999999999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148</v>
      </c>
      <c r="AU185" s="238" t="s">
        <v>91</v>
      </c>
      <c r="AV185" s="14" t="s">
        <v>91</v>
      </c>
      <c r="AW185" s="14" t="s">
        <v>37</v>
      </c>
      <c r="AX185" s="14" t="s">
        <v>82</v>
      </c>
      <c r="AY185" s="238" t="s">
        <v>138</v>
      </c>
    </row>
    <row r="186" spans="1:65" s="16" customFormat="1" x14ac:dyDescent="0.2">
      <c r="B186" s="250"/>
      <c r="C186" s="251"/>
      <c r="D186" s="219" t="s">
        <v>148</v>
      </c>
      <c r="E186" s="252" t="s">
        <v>1</v>
      </c>
      <c r="F186" s="253" t="s">
        <v>178</v>
      </c>
      <c r="G186" s="251"/>
      <c r="H186" s="254">
        <v>6.96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148</v>
      </c>
      <c r="AU186" s="260" t="s">
        <v>91</v>
      </c>
      <c r="AV186" s="16" t="s">
        <v>146</v>
      </c>
      <c r="AW186" s="16" t="s">
        <v>37</v>
      </c>
      <c r="AX186" s="16" t="s">
        <v>21</v>
      </c>
      <c r="AY186" s="260" t="s">
        <v>138</v>
      </c>
    </row>
    <row r="187" spans="1:65" s="2" customFormat="1" ht="24" customHeight="1" x14ac:dyDescent="0.2">
      <c r="A187" s="35"/>
      <c r="B187" s="36"/>
      <c r="C187" s="204" t="s">
        <v>266</v>
      </c>
      <c r="D187" s="204" t="s">
        <v>141</v>
      </c>
      <c r="E187" s="205" t="s">
        <v>275</v>
      </c>
      <c r="F187" s="206" t="s">
        <v>276</v>
      </c>
      <c r="G187" s="207" t="s">
        <v>188</v>
      </c>
      <c r="H187" s="208">
        <v>88.35</v>
      </c>
      <c r="I187" s="209"/>
      <c r="J187" s="210">
        <f>ROUND(I187*H187,2)</f>
        <v>0</v>
      </c>
      <c r="K187" s="206" t="s">
        <v>145</v>
      </c>
      <c r="L187" s="40"/>
      <c r="M187" s="211" t="s">
        <v>1</v>
      </c>
      <c r="N187" s="212" t="s">
        <v>47</v>
      </c>
      <c r="O187" s="72"/>
      <c r="P187" s="213">
        <f>O187*H187</f>
        <v>0</v>
      </c>
      <c r="Q187" s="213">
        <v>0</v>
      </c>
      <c r="R187" s="213">
        <f>Q187*H187</f>
        <v>0</v>
      </c>
      <c r="S187" s="213">
        <v>5.3999999999999999E-2</v>
      </c>
      <c r="T187" s="214">
        <f>S187*H187</f>
        <v>4.7708999999999993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5" t="s">
        <v>146</v>
      </c>
      <c r="AT187" s="215" t="s">
        <v>141</v>
      </c>
      <c r="AU187" s="215" t="s">
        <v>91</v>
      </c>
      <c r="AY187" s="18" t="s">
        <v>138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8" t="s">
        <v>21</v>
      </c>
      <c r="BK187" s="216">
        <f>ROUND(I187*H187,2)</f>
        <v>0</v>
      </c>
      <c r="BL187" s="18" t="s">
        <v>146</v>
      </c>
      <c r="BM187" s="215" t="s">
        <v>277</v>
      </c>
    </row>
    <row r="188" spans="1:65" s="14" customFormat="1" x14ac:dyDescent="0.2">
      <c r="B188" s="228"/>
      <c r="C188" s="229"/>
      <c r="D188" s="219" t="s">
        <v>148</v>
      </c>
      <c r="E188" s="230" t="s">
        <v>1</v>
      </c>
      <c r="F188" s="231" t="s">
        <v>663</v>
      </c>
      <c r="G188" s="229"/>
      <c r="H188" s="232">
        <v>54.6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148</v>
      </c>
      <c r="AU188" s="238" t="s">
        <v>91</v>
      </c>
      <c r="AV188" s="14" t="s">
        <v>91</v>
      </c>
      <c r="AW188" s="14" t="s">
        <v>37</v>
      </c>
      <c r="AX188" s="14" t="s">
        <v>82</v>
      </c>
      <c r="AY188" s="238" t="s">
        <v>138</v>
      </c>
    </row>
    <row r="189" spans="1:65" s="14" customFormat="1" x14ac:dyDescent="0.2">
      <c r="B189" s="228"/>
      <c r="C189" s="229"/>
      <c r="D189" s="219" t="s">
        <v>148</v>
      </c>
      <c r="E189" s="230" t="s">
        <v>1</v>
      </c>
      <c r="F189" s="231" t="s">
        <v>664</v>
      </c>
      <c r="G189" s="229"/>
      <c r="H189" s="232">
        <v>33.75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148</v>
      </c>
      <c r="AU189" s="238" t="s">
        <v>91</v>
      </c>
      <c r="AV189" s="14" t="s">
        <v>91</v>
      </c>
      <c r="AW189" s="14" t="s">
        <v>37</v>
      </c>
      <c r="AX189" s="14" t="s">
        <v>82</v>
      </c>
      <c r="AY189" s="238" t="s">
        <v>138</v>
      </c>
    </row>
    <row r="190" spans="1:65" s="16" customFormat="1" x14ac:dyDescent="0.2">
      <c r="B190" s="250"/>
      <c r="C190" s="251"/>
      <c r="D190" s="219" t="s">
        <v>148</v>
      </c>
      <c r="E190" s="252" t="s">
        <v>1</v>
      </c>
      <c r="F190" s="253" t="s">
        <v>178</v>
      </c>
      <c r="G190" s="251"/>
      <c r="H190" s="254">
        <v>88.35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AT190" s="260" t="s">
        <v>148</v>
      </c>
      <c r="AU190" s="260" t="s">
        <v>91</v>
      </c>
      <c r="AV190" s="16" t="s">
        <v>146</v>
      </c>
      <c r="AW190" s="16" t="s">
        <v>37</v>
      </c>
      <c r="AX190" s="16" t="s">
        <v>21</v>
      </c>
      <c r="AY190" s="260" t="s">
        <v>138</v>
      </c>
    </row>
    <row r="191" spans="1:65" s="2" customFormat="1" ht="16.5" customHeight="1" x14ac:dyDescent="0.2">
      <c r="A191" s="35"/>
      <c r="B191" s="36"/>
      <c r="C191" s="204" t="s">
        <v>274</v>
      </c>
      <c r="D191" s="204" t="s">
        <v>141</v>
      </c>
      <c r="E191" s="205" t="s">
        <v>292</v>
      </c>
      <c r="F191" s="206" t="s">
        <v>293</v>
      </c>
      <c r="G191" s="207" t="s">
        <v>188</v>
      </c>
      <c r="H191" s="208">
        <v>2.9729999999999999</v>
      </c>
      <c r="I191" s="209"/>
      <c r="J191" s="210">
        <f>ROUND(I191*H191,2)</f>
        <v>0</v>
      </c>
      <c r="K191" s="206" t="s">
        <v>145</v>
      </c>
      <c r="L191" s="40"/>
      <c r="M191" s="211" t="s">
        <v>1</v>
      </c>
      <c r="N191" s="212" t="s">
        <v>47</v>
      </c>
      <c r="O191" s="72"/>
      <c r="P191" s="213">
        <f>O191*H191</f>
        <v>0</v>
      </c>
      <c r="Q191" s="213">
        <v>0</v>
      </c>
      <c r="R191" s="213">
        <f>Q191*H191</f>
        <v>0</v>
      </c>
      <c r="S191" s="213">
        <v>8.7999999999999995E-2</v>
      </c>
      <c r="T191" s="214">
        <f>S191*H191</f>
        <v>0.26162399999999997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5" t="s">
        <v>146</v>
      </c>
      <c r="AT191" s="215" t="s">
        <v>141</v>
      </c>
      <c r="AU191" s="215" t="s">
        <v>91</v>
      </c>
      <c r="AY191" s="18" t="s">
        <v>138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8" t="s">
        <v>21</v>
      </c>
      <c r="BK191" s="216">
        <f>ROUND(I191*H191,2)</f>
        <v>0</v>
      </c>
      <c r="BL191" s="18" t="s">
        <v>146</v>
      </c>
      <c r="BM191" s="215" t="s">
        <v>294</v>
      </c>
    </row>
    <row r="192" spans="1:65" s="14" customFormat="1" x14ac:dyDescent="0.2">
      <c r="B192" s="228"/>
      <c r="C192" s="229"/>
      <c r="D192" s="219" t="s">
        <v>148</v>
      </c>
      <c r="E192" s="230" t="s">
        <v>1</v>
      </c>
      <c r="F192" s="231" t="s">
        <v>665</v>
      </c>
      <c r="G192" s="229"/>
      <c r="H192" s="232">
        <v>1.7729999999999999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148</v>
      </c>
      <c r="AU192" s="238" t="s">
        <v>91</v>
      </c>
      <c r="AV192" s="14" t="s">
        <v>91</v>
      </c>
      <c r="AW192" s="14" t="s">
        <v>37</v>
      </c>
      <c r="AX192" s="14" t="s">
        <v>82</v>
      </c>
      <c r="AY192" s="238" t="s">
        <v>138</v>
      </c>
    </row>
    <row r="193" spans="1:65" s="14" customFormat="1" x14ac:dyDescent="0.2">
      <c r="B193" s="228"/>
      <c r="C193" s="229"/>
      <c r="D193" s="219" t="s">
        <v>148</v>
      </c>
      <c r="E193" s="230" t="s">
        <v>1</v>
      </c>
      <c r="F193" s="231" t="s">
        <v>666</v>
      </c>
      <c r="G193" s="229"/>
      <c r="H193" s="232">
        <v>1.2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148</v>
      </c>
      <c r="AU193" s="238" t="s">
        <v>91</v>
      </c>
      <c r="AV193" s="14" t="s">
        <v>91</v>
      </c>
      <c r="AW193" s="14" t="s">
        <v>37</v>
      </c>
      <c r="AX193" s="14" t="s">
        <v>82</v>
      </c>
      <c r="AY193" s="238" t="s">
        <v>138</v>
      </c>
    </row>
    <row r="194" spans="1:65" s="16" customFormat="1" x14ac:dyDescent="0.2">
      <c r="B194" s="250"/>
      <c r="C194" s="251"/>
      <c r="D194" s="219" t="s">
        <v>148</v>
      </c>
      <c r="E194" s="252" t="s">
        <v>1</v>
      </c>
      <c r="F194" s="253" t="s">
        <v>178</v>
      </c>
      <c r="G194" s="251"/>
      <c r="H194" s="254">
        <v>2.9729999999999999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AT194" s="260" t="s">
        <v>148</v>
      </c>
      <c r="AU194" s="260" t="s">
        <v>91</v>
      </c>
      <c r="AV194" s="16" t="s">
        <v>146</v>
      </c>
      <c r="AW194" s="16" t="s">
        <v>37</v>
      </c>
      <c r="AX194" s="16" t="s">
        <v>21</v>
      </c>
      <c r="AY194" s="260" t="s">
        <v>138</v>
      </c>
    </row>
    <row r="195" spans="1:65" s="2" customFormat="1" ht="16.5" customHeight="1" x14ac:dyDescent="0.2">
      <c r="A195" s="35"/>
      <c r="B195" s="36"/>
      <c r="C195" s="204" t="s">
        <v>283</v>
      </c>
      <c r="D195" s="204" t="s">
        <v>141</v>
      </c>
      <c r="E195" s="205" t="s">
        <v>299</v>
      </c>
      <c r="F195" s="206" t="s">
        <v>300</v>
      </c>
      <c r="G195" s="207" t="s">
        <v>188</v>
      </c>
      <c r="H195" s="208">
        <v>9.2759999999999998</v>
      </c>
      <c r="I195" s="209"/>
      <c r="J195" s="210">
        <f>ROUND(I195*H195,2)</f>
        <v>0</v>
      </c>
      <c r="K195" s="206" t="s">
        <v>145</v>
      </c>
      <c r="L195" s="40"/>
      <c r="M195" s="211" t="s">
        <v>1</v>
      </c>
      <c r="N195" s="212" t="s">
        <v>47</v>
      </c>
      <c r="O195" s="72"/>
      <c r="P195" s="213">
        <f>O195*H195</f>
        <v>0</v>
      </c>
      <c r="Q195" s="213">
        <v>0</v>
      </c>
      <c r="R195" s="213">
        <f>Q195*H195</f>
        <v>0</v>
      </c>
      <c r="S195" s="213">
        <v>6.7000000000000004E-2</v>
      </c>
      <c r="T195" s="214">
        <f>S195*H195</f>
        <v>0.62149200000000004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146</v>
      </c>
      <c r="AT195" s="215" t="s">
        <v>141</v>
      </c>
      <c r="AU195" s="215" t="s">
        <v>91</v>
      </c>
      <c r="AY195" s="18" t="s">
        <v>138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21</v>
      </c>
      <c r="BK195" s="216">
        <f>ROUND(I195*H195,2)</f>
        <v>0</v>
      </c>
      <c r="BL195" s="18" t="s">
        <v>146</v>
      </c>
      <c r="BM195" s="215" t="s">
        <v>667</v>
      </c>
    </row>
    <row r="196" spans="1:65" s="14" customFormat="1" x14ac:dyDescent="0.2">
      <c r="B196" s="228"/>
      <c r="C196" s="229"/>
      <c r="D196" s="219" t="s">
        <v>148</v>
      </c>
      <c r="E196" s="230" t="s">
        <v>1</v>
      </c>
      <c r="F196" s="231" t="s">
        <v>668</v>
      </c>
      <c r="G196" s="229"/>
      <c r="H196" s="232">
        <v>4.32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148</v>
      </c>
      <c r="AU196" s="238" t="s">
        <v>91</v>
      </c>
      <c r="AV196" s="14" t="s">
        <v>91</v>
      </c>
      <c r="AW196" s="14" t="s">
        <v>37</v>
      </c>
      <c r="AX196" s="14" t="s">
        <v>82</v>
      </c>
      <c r="AY196" s="238" t="s">
        <v>138</v>
      </c>
    </row>
    <row r="197" spans="1:65" s="14" customFormat="1" x14ac:dyDescent="0.2">
      <c r="B197" s="228"/>
      <c r="C197" s="229"/>
      <c r="D197" s="219" t="s">
        <v>148</v>
      </c>
      <c r="E197" s="230" t="s">
        <v>1</v>
      </c>
      <c r="F197" s="231" t="s">
        <v>669</v>
      </c>
      <c r="G197" s="229"/>
      <c r="H197" s="232">
        <v>2.4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148</v>
      </c>
      <c r="AU197" s="238" t="s">
        <v>91</v>
      </c>
      <c r="AV197" s="14" t="s">
        <v>91</v>
      </c>
      <c r="AW197" s="14" t="s">
        <v>37</v>
      </c>
      <c r="AX197" s="14" t="s">
        <v>82</v>
      </c>
      <c r="AY197" s="238" t="s">
        <v>138</v>
      </c>
    </row>
    <row r="198" spans="1:65" s="14" customFormat="1" x14ac:dyDescent="0.2">
      <c r="B198" s="228"/>
      <c r="C198" s="229"/>
      <c r="D198" s="219" t="s">
        <v>148</v>
      </c>
      <c r="E198" s="230" t="s">
        <v>1</v>
      </c>
      <c r="F198" s="231" t="s">
        <v>670</v>
      </c>
      <c r="G198" s="229"/>
      <c r="H198" s="232">
        <v>2.556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148</v>
      </c>
      <c r="AU198" s="238" t="s">
        <v>91</v>
      </c>
      <c r="AV198" s="14" t="s">
        <v>91</v>
      </c>
      <c r="AW198" s="14" t="s">
        <v>37</v>
      </c>
      <c r="AX198" s="14" t="s">
        <v>82</v>
      </c>
      <c r="AY198" s="238" t="s">
        <v>138</v>
      </c>
    </row>
    <row r="199" spans="1:65" s="16" customFormat="1" x14ac:dyDescent="0.2">
      <c r="B199" s="250"/>
      <c r="C199" s="251"/>
      <c r="D199" s="219" t="s">
        <v>148</v>
      </c>
      <c r="E199" s="252" t="s">
        <v>1</v>
      </c>
      <c r="F199" s="253" t="s">
        <v>178</v>
      </c>
      <c r="G199" s="251"/>
      <c r="H199" s="254">
        <v>9.2759999999999998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AT199" s="260" t="s">
        <v>148</v>
      </c>
      <c r="AU199" s="260" t="s">
        <v>91</v>
      </c>
      <c r="AV199" s="16" t="s">
        <v>146</v>
      </c>
      <c r="AW199" s="16" t="s">
        <v>37</v>
      </c>
      <c r="AX199" s="16" t="s">
        <v>21</v>
      </c>
      <c r="AY199" s="260" t="s">
        <v>138</v>
      </c>
    </row>
    <row r="200" spans="1:65" s="2" customFormat="1" ht="24" customHeight="1" x14ac:dyDescent="0.2">
      <c r="A200" s="35"/>
      <c r="B200" s="36"/>
      <c r="C200" s="204" t="s">
        <v>291</v>
      </c>
      <c r="D200" s="204" t="s">
        <v>141</v>
      </c>
      <c r="E200" s="205" t="s">
        <v>671</v>
      </c>
      <c r="F200" s="206" t="s">
        <v>672</v>
      </c>
      <c r="G200" s="207" t="s">
        <v>188</v>
      </c>
      <c r="H200" s="208">
        <v>594.20000000000005</v>
      </c>
      <c r="I200" s="209"/>
      <c r="J200" s="210">
        <f>ROUND(I200*H200,2)</f>
        <v>0</v>
      </c>
      <c r="K200" s="206" t="s">
        <v>145</v>
      </c>
      <c r="L200" s="40"/>
      <c r="M200" s="211" t="s">
        <v>1</v>
      </c>
      <c r="N200" s="212" t="s">
        <v>47</v>
      </c>
      <c r="O200" s="72"/>
      <c r="P200" s="213">
        <f>O200*H200</f>
        <v>0</v>
      </c>
      <c r="Q200" s="213">
        <v>0</v>
      </c>
      <c r="R200" s="213">
        <f>Q200*H200</f>
        <v>0</v>
      </c>
      <c r="S200" s="213">
        <v>1.6E-2</v>
      </c>
      <c r="T200" s="214">
        <f>S200*H200</f>
        <v>9.507200000000001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146</v>
      </c>
      <c r="AT200" s="215" t="s">
        <v>141</v>
      </c>
      <c r="AU200" s="215" t="s">
        <v>91</v>
      </c>
      <c r="AY200" s="18" t="s">
        <v>138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21</v>
      </c>
      <c r="BK200" s="216">
        <f>ROUND(I200*H200,2)</f>
        <v>0</v>
      </c>
      <c r="BL200" s="18" t="s">
        <v>146</v>
      </c>
      <c r="BM200" s="215" t="s">
        <v>309</v>
      </c>
    </row>
    <row r="201" spans="1:65" s="12" customFormat="1" ht="22.9" customHeight="1" x14ac:dyDescent="0.2">
      <c r="B201" s="188"/>
      <c r="C201" s="189"/>
      <c r="D201" s="190" t="s">
        <v>81</v>
      </c>
      <c r="E201" s="202" t="s">
        <v>310</v>
      </c>
      <c r="F201" s="202" t="s">
        <v>311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SUM(P202:P209)</f>
        <v>0</v>
      </c>
      <c r="Q201" s="196"/>
      <c r="R201" s="197">
        <f>SUM(R202:R209)</f>
        <v>0</v>
      </c>
      <c r="S201" s="196"/>
      <c r="T201" s="198">
        <f>SUM(T202:T209)</f>
        <v>0</v>
      </c>
      <c r="AR201" s="199" t="s">
        <v>21</v>
      </c>
      <c r="AT201" s="200" t="s">
        <v>81</v>
      </c>
      <c r="AU201" s="200" t="s">
        <v>21</v>
      </c>
      <c r="AY201" s="199" t="s">
        <v>138</v>
      </c>
      <c r="BK201" s="201">
        <f>SUM(BK202:BK209)</f>
        <v>0</v>
      </c>
    </row>
    <row r="202" spans="1:65" s="2" customFormat="1" ht="24" customHeight="1" x14ac:dyDescent="0.2">
      <c r="A202" s="35"/>
      <c r="B202" s="36"/>
      <c r="C202" s="204" t="s">
        <v>298</v>
      </c>
      <c r="D202" s="204" t="s">
        <v>141</v>
      </c>
      <c r="E202" s="205" t="s">
        <v>313</v>
      </c>
      <c r="F202" s="206" t="s">
        <v>314</v>
      </c>
      <c r="G202" s="207" t="s">
        <v>315</v>
      </c>
      <c r="H202" s="208">
        <v>16.548999999999999</v>
      </c>
      <c r="I202" s="209"/>
      <c r="J202" s="210">
        <f>ROUND(I202*H202,2)</f>
        <v>0</v>
      </c>
      <c r="K202" s="206" t="s">
        <v>145</v>
      </c>
      <c r="L202" s="40"/>
      <c r="M202" s="211" t="s">
        <v>1</v>
      </c>
      <c r="N202" s="212" t="s">
        <v>47</v>
      </c>
      <c r="O202" s="7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5" t="s">
        <v>146</v>
      </c>
      <c r="AT202" s="215" t="s">
        <v>141</v>
      </c>
      <c r="AU202" s="215" t="s">
        <v>91</v>
      </c>
      <c r="AY202" s="18" t="s">
        <v>138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21</v>
      </c>
      <c r="BK202" s="216">
        <f>ROUND(I202*H202,2)</f>
        <v>0</v>
      </c>
      <c r="BL202" s="18" t="s">
        <v>146</v>
      </c>
      <c r="BM202" s="215" t="s">
        <v>316</v>
      </c>
    </row>
    <row r="203" spans="1:65" s="2" customFormat="1" ht="24" customHeight="1" x14ac:dyDescent="0.2">
      <c r="A203" s="35"/>
      <c r="B203" s="36"/>
      <c r="C203" s="204" t="s">
        <v>306</v>
      </c>
      <c r="D203" s="204" t="s">
        <v>141</v>
      </c>
      <c r="E203" s="205" t="s">
        <v>318</v>
      </c>
      <c r="F203" s="206" t="s">
        <v>319</v>
      </c>
      <c r="G203" s="207" t="s">
        <v>315</v>
      </c>
      <c r="H203" s="208">
        <v>16.548999999999999</v>
      </c>
      <c r="I203" s="209"/>
      <c r="J203" s="210">
        <f>ROUND(I203*H203,2)</f>
        <v>0</v>
      </c>
      <c r="K203" s="206" t="s">
        <v>145</v>
      </c>
      <c r="L203" s="40"/>
      <c r="M203" s="211" t="s">
        <v>1</v>
      </c>
      <c r="N203" s="212" t="s">
        <v>47</v>
      </c>
      <c r="O203" s="7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146</v>
      </c>
      <c r="AT203" s="215" t="s">
        <v>141</v>
      </c>
      <c r="AU203" s="215" t="s">
        <v>91</v>
      </c>
      <c r="AY203" s="18" t="s">
        <v>138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21</v>
      </c>
      <c r="BK203" s="216">
        <f>ROUND(I203*H203,2)</f>
        <v>0</v>
      </c>
      <c r="BL203" s="18" t="s">
        <v>146</v>
      </c>
      <c r="BM203" s="215" t="s">
        <v>320</v>
      </c>
    </row>
    <row r="204" spans="1:65" s="2" customFormat="1" ht="24" customHeight="1" x14ac:dyDescent="0.2">
      <c r="A204" s="35"/>
      <c r="B204" s="36"/>
      <c r="C204" s="204" t="s">
        <v>312</v>
      </c>
      <c r="D204" s="204" t="s">
        <v>141</v>
      </c>
      <c r="E204" s="205" t="s">
        <v>322</v>
      </c>
      <c r="F204" s="206" t="s">
        <v>323</v>
      </c>
      <c r="G204" s="207" t="s">
        <v>315</v>
      </c>
      <c r="H204" s="208">
        <v>227.58</v>
      </c>
      <c r="I204" s="209"/>
      <c r="J204" s="210">
        <f>ROUND(I204*H204,2)</f>
        <v>0</v>
      </c>
      <c r="K204" s="206" t="s">
        <v>145</v>
      </c>
      <c r="L204" s="40"/>
      <c r="M204" s="211" t="s">
        <v>1</v>
      </c>
      <c r="N204" s="212" t="s">
        <v>47</v>
      </c>
      <c r="O204" s="72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5" t="s">
        <v>146</v>
      </c>
      <c r="AT204" s="215" t="s">
        <v>141</v>
      </c>
      <c r="AU204" s="215" t="s">
        <v>91</v>
      </c>
      <c r="AY204" s="18" t="s">
        <v>138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8" t="s">
        <v>21</v>
      </c>
      <c r="BK204" s="216">
        <f>ROUND(I204*H204,2)</f>
        <v>0</v>
      </c>
      <c r="BL204" s="18" t="s">
        <v>146</v>
      </c>
      <c r="BM204" s="215" t="s">
        <v>324</v>
      </c>
    </row>
    <row r="205" spans="1:65" s="13" customFormat="1" x14ac:dyDescent="0.2">
      <c r="B205" s="217"/>
      <c r="C205" s="218"/>
      <c r="D205" s="219" t="s">
        <v>148</v>
      </c>
      <c r="E205" s="220" t="s">
        <v>1</v>
      </c>
      <c r="F205" s="221" t="s">
        <v>325</v>
      </c>
      <c r="G205" s="218"/>
      <c r="H205" s="220" t="s">
        <v>1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148</v>
      </c>
      <c r="AU205" s="227" t="s">
        <v>91</v>
      </c>
      <c r="AV205" s="13" t="s">
        <v>21</v>
      </c>
      <c r="AW205" s="13" t="s">
        <v>37</v>
      </c>
      <c r="AX205" s="13" t="s">
        <v>82</v>
      </c>
      <c r="AY205" s="227" t="s">
        <v>138</v>
      </c>
    </row>
    <row r="206" spans="1:65" s="14" customFormat="1" x14ac:dyDescent="0.2">
      <c r="B206" s="228"/>
      <c r="C206" s="229"/>
      <c r="D206" s="219" t="s">
        <v>148</v>
      </c>
      <c r="E206" s="230" t="s">
        <v>1</v>
      </c>
      <c r="F206" s="231" t="s">
        <v>673</v>
      </c>
      <c r="G206" s="229"/>
      <c r="H206" s="232">
        <v>227.58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148</v>
      </c>
      <c r="AU206" s="238" t="s">
        <v>91</v>
      </c>
      <c r="AV206" s="14" t="s">
        <v>91</v>
      </c>
      <c r="AW206" s="14" t="s">
        <v>37</v>
      </c>
      <c r="AX206" s="14" t="s">
        <v>21</v>
      </c>
      <c r="AY206" s="238" t="s">
        <v>138</v>
      </c>
    </row>
    <row r="207" spans="1:65" s="2" customFormat="1" ht="24" customHeight="1" x14ac:dyDescent="0.2">
      <c r="A207" s="35"/>
      <c r="B207" s="36"/>
      <c r="C207" s="204" t="s">
        <v>317</v>
      </c>
      <c r="D207" s="204" t="s">
        <v>141</v>
      </c>
      <c r="E207" s="205" t="s">
        <v>328</v>
      </c>
      <c r="F207" s="206" t="s">
        <v>329</v>
      </c>
      <c r="G207" s="207" t="s">
        <v>315</v>
      </c>
      <c r="H207" s="208">
        <v>9.5069999999999997</v>
      </c>
      <c r="I207" s="209"/>
      <c r="J207" s="210">
        <f>ROUND(I207*H207,2)</f>
        <v>0</v>
      </c>
      <c r="K207" s="206" t="s">
        <v>145</v>
      </c>
      <c r="L207" s="40"/>
      <c r="M207" s="211" t="s">
        <v>1</v>
      </c>
      <c r="N207" s="212" t="s">
        <v>47</v>
      </c>
      <c r="O207" s="72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5" t="s">
        <v>146</v>
      </c>
      <c r="AT207" s="215" t="s">
        <v>141</v>
      </c>
      <c r="AU207" s="215" t="s">
        <v>91</v>
      </c>
      <c r="AY207" s="18" t="s">
        <v>138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8" t="s">
        <v>21</v>
      </c>
      <c r="BK207" s="216">
        <f>ROUND(I207*H207,2)</f>
        <v>0</v>
      </c>
      <c r="BL207" s="18" t="s">
        <v>146</v>
      </c>
      <c r="BM207" s="215" t="s">
        <v>330</v>
      </c>
    </row>
    <row r="208" spans="1:65" s="2" customFormat="1" ht="24" customHeight="1" x14ac:dyDescent="0.2">
      <c r="A208" s="35"/>
      <c r="B208" s="36"/>
      <c r="C208" s="204" t="s">
        <v>321</v>
      </c>
      <c r="D208" s="204" t="s">
        <v>141</v>
      </c>
      <c r="E208" s="205" t="s">
        <v>332</v>
      </c>
      <c r="F208" s="206" t="s">
        <v>333</v>
      </c>
      <c r="G208" s="207" t="s">
        <v>315</v>
      </c>
      <c r="H208" s="208">
        <v>7.0419999999999998</v>
      </c>
      <c r="I208" s="209"/>
      <c r="J208" s="210">
        <f>ROUND(I208*H208,2)</f>
        <v>0</v>
      </c>
      <c r="K208" s="206" t="s">
        <v>145</v>
      </c>
      <c r="L208" s="40"/>
      <c r="M208" s="211" t="s">
        <v>1</v>
      </c>
      <c r="N208" s="212" t="s">
        <v>47</v>
      </c>
      <c r="O208" s="72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146</v>
      </c>
      <c r="AT208" s="215" t="s">
        <v>141</v>
      </c>
      <c r="AU208" s="215" t="s">
        <v>91</v>
      </c>
      <c r="AY208" s="18" t="s">
        <v>138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21</v>
      </c>
      <c r="BK208" s="216">
        <f>ROUND(I208*H208,2)</f>
        <v>0</v>
      </c>
      <c r="BL208" s="18" t="s">
        <v>146</v>
      </c>
      <c r="BM208" s="215" t="s">
        <v>334</v>
      </c>
    </row>
    <row r="209" spans="1:65" s="14" customFormat="1" x14ac:dyDescent="0.2">
      <c r="B209" s="228"/>
      <c r="C209" s="229"/>
      <c r="D209" s="219" t="s">
        <v>148</v>
      </c>
      <c r="E209" s="230" t="s">
        <v>1</v>
      </c>
      <c r="F209" s="231" t="s">
        <v>674</v>
      </c>
      <c r="G209" s="229"/>
      <c r="H209" s="232">
        <v>7.0419999999999998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148</v>
      </c>
      <c r="AU209" s="238" t="s">
        <v>91</v>
      </c>
      <c r="AV209" s="14" t="s">
        <v>91</v>
      </c>
      <c r="AW209" s="14" t="s">
        <v>37</v>
      </c>
      <c r="AX209" s="14" t="s">
        <v>21</v>
      </c>
      <c r="AY209" s="238" t="s">
        <v>138</v>
      </c>
    </row>
    <row r="210" spans="1:65" s="12" customFormat="1" ht="22.9" customHeight="1" x14ac:dyDescent="0.2">
      <c r="B210" s="188"/>
      <c r="C210" s="189"/>
      <c r="D210" s="190" t="s">
        <v>81</v>
      </c>
      <c r="E210" s="202" t="s">
        <v>336</v>
      </c>
      <c r="F210" s="202" t="s">
        <v>337</v>
      </c>
      <c r="G210" s="189"/>
      <c r="H210" s="189"/>
      <c r="I210" s="192"/>
      <c r="J210" s="203">
        <f>BK210</f>
        <v>0</v>
      </c>
      <c r="K210" s="189"/>
      <c r="L210" s="194"/>
      <c r="M210" s="195"/>
      <c r="N210" s="196"/>
      <c r="O210" s="196"/>
      <c r="P210" s="197">
        <f>P211</f>
        <v>0</v>
      </c>
      <c r="Q210" s="196"/>
      <c r="R210" s="197">
        <f>R211</f>
        <v>0</v>
      </c>
      <c r="S210" s="196"/>
      <c r="T210" s="198">
        <f>T211</f>
        <v>0</v>
      </c>
      <c r="AR210" s="199" t="s">
        <v>21</v>
      </c>
      <c r="AT210" s="200" t="s">
        <v>81</v>
      </c>
      <c r="AU210" s="200" t="s">
        <v>21</v>
      </c>
      <c r="AY210" s="199" t="s">
        <v>138</v>
      </c>
      <c r="BK210" s="201">
        <f>BK211</f>
        <v>0</v>
      </c>
    </row>
    <row r="211" spans="1:65" s="2" customFormat="1" ht="16.5" customHeight="1" x14ac:dyDescent="0.2">
      <c r="A211" s="35"/>
      <c r="B211" s="36"/>
      <c r="C211" s="204" t="s">
        <v>327</v>
      </c>
      <c r="D211" s="204" t="s">
        <v>141</v>
      </c>
      <c r="E211" s="205" t="s">
        <v>339</v>
      </c>
      <c r="F211" s="206" t="s">
        <v>340</v>
      </c>
      <c r="G211" s="207" t="s">
        <v>315</v>
      </c>
      <c r="H211" s="208">
        <v>10.449</v>
      </c>
      <c r="I211" s="209"/>
      <c r="J211" s="210">
        <f>ROUND(I211*H211,2)</f>
        <v>0</v>
      </c>
      <c r="K211" s="206" t="s">
        <v>145</v>
      </c>
      <c r="L211" s="40"/>
      <c r="M211" s="211" t="s">
        <v>1</v>
      </c>
      <c r="N211" s="212" t="s">
        <v>47</v>
      </c>
      <c r="O211" s="7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5" t="s">
        <v>146</v>
      </c>
      <c r="AT211" s="215" t="s">
        <v>141</v>
      </c>
      <c r="AU211" s="215" t="s">
        <v>91</v>
      </c>
      <c r="AY211" s="18" t="s">
        <v>138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8" t="s">
        <v>21</v>
      </c>
      <c r="BK211" s="216">
        <f>ROUND(I211*H211,2)</f>
        <v>0</v>
      </c>
      <c r="BL211" s="18" t="s">
        <v>146</v>
      </c>
      <c r="BM211" s="215" t="s">
        <v>341</v>
      </c>
    </row>
    <row r="212" spans="1:65" s="12" customFormat="1" ht="25.9" customHeight="1" x14ac:dyDescent="0.2">
      <c r="B212" s="188"/>
      <c r="C212" s="189"/>
      <c r="D212" s="190" t="s">
        <v>81</v>
      </c>
      <c r="E212" s="191" t="s">
        <v>342</v>
      </c>
      <c r="F212" s="191" t="s">
        <v>343</v>
      </c>
      <c r="G212" s="189"/>
      <c r="H212" s="189"/>
      <c r="I212" s="192"/>
      <c r="J212" s="193">
        <f>BK212</f>
        <v>0</v>
      </c>
      <c r="K212" s="189"/>
      <c r="L212" s="194"/>
      <c r="M212" s="195"/>
      <c r="N212" s="196"/>
      <c r="O212" s="196"/>
      <c r="P212" s="197">
        <f>P213+P231+P248+P250</f>
        <v>0</v>
      </c>
      <c r="Q212" s="196"/>
      <c r="R212" s="197">
        <f>R213+R231+R248+R250</f>
        <v>3.4500594399999995</v>
      </c>
      <c r="S212" s="196"/>
      <c r="T212" s="198">
        <f>T213+T231+T248+T250</f>
        <v>0.50013572000000006</v>
      </c>
      <c r="AR212" s="199" t="s">
        <v>91</v>
      </c>
      <c r="AT212" s="200" t="s">
        <v>81</v>
      </c>
      <c r="AU212" s="200" t="s">
        <v>82</v>
      </c>
      <c r="AY212" s="199" t="s">
        <v>138</v>
      </c>
      <c r="BK212" s="201">
        <f>BK213+BK231+BK248+BK250</f>
        <v>0</v>
      </c>
    </row>
    <row r="213" spans="1:65" s="12" customFormat="1" ht="22.9" customHeight="1" x14ac:dyDescent="0.2">
      <c r="B213" s="188"/>
      <c r="C213" s="189"/>
      <c r="D213" s="190" t="s">
        <v>81</v>
      </c>
      <c r="E213" s="202" t="s">
        <v>380</v>
      </c>
      <c r="F213" s="202" t="s">
        <v>381</v>
      </c>
      <c r="G213" s="189"/>
      <c r="H213" s="189"/>
      <c r="I213" s="192"/>
      <c r="J213" s="203">
        <f>BK213</f>
        <v>0</v>
      </c>
      <c r="K213" s="189"/>
      <c r="L213" s="194"/>
      <c r="M213" s="195"/>
      <c r="N213" s="196"/>
      <c r="O213" s="196"/>
      <c r="P213" s="197">
        <f>SUM(P214:P230)</f>
        <v>0</v>
      </c>
      <c r="Q213" s="196"/>
      <c r="R213" s="197">
        <f>SUM(R214:R230)</f>
        <v>0.15207444000000001</v>
      </c>
      <c r="S213" s="196"/>
      <c r="T213" s="198">
        <f>SUM(T214:T230)</f>
        <v>0.22413571999999998</v>
      </c>
      <c r="AR213" s="199" t="s">
        <v>91</v>
      </c>
      <c r="AT213" s="200" t="s">
        <v>81</v>
      </c>
      <c r="AU213" s="200" t="s">
        <v>21</v>
      </c>
      <c r="AY213" s="199" t="s">
        <v>138</v>
      </c>
      <c r="BK213" s="201">
        <f>SUM(BK214:BK230)</f>
        <v>0</v>
      </c>
    </row>
    <row r="214" spans="1:65" s="2" customFormat="1" ht="16.5" customHeight="1" x14ac:dyDescent="0.2">
      <c r="A214" s="35"/>
      <c r="B214" s="36"/>
      <c r="C214" s="204" t="s">
        <v>331</v>
      </c>
      <c r="D214" s="204" t="s">
        <v>141</v>
      </c>
      <c r="E214" s="205" t="s">
        <v>383</v>
      </c>
      <c r="F214" s="206" t="s">
        <v>384</v>
      </c>
      <c r="G214" s="207" t="s">
        <v>144</v>
      </c>
      <c r="H214" s="208">
        <v>58.716000000000001</v>
      </c>
      <c r="I214" s="209"/>
      <c r="J214" s="210">
        <f>ROUND(I214*H214,2)</f>
        <v>0</v>
      </c>
      <c r="K214" s="206" t="s">
        <v>145</v>
      </c>
      <c r="L214" s="40"/>
      <c r="M214" s="211" t="s">
        <v>1</v>
      </c>
      <c r="N214" s="212" t="s">
        <v>47</v>
      </c>
      <c r="O214" s="72"/>
      <c r="P214" s="213">
        <f>O214*H214</f>
        <v>0</v>
      </c>
      <c r="Q214" s="213">
        <v>0</v>
      </c>
      <c r="R214" s="213">
        <f>Q214*H214</f>
        <v>0</v>
      </c>
      <c r="S214" s="213">
        <v>1.67E-3</v>
      </c>
      <c r="T214" s="214">
        <f>S214*H214</f>
        <v>9.8055719999999999E-2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5" t="s">
        <v>238</v>
      </c>
      <c r="AT214" s="215" t="s">
        <v>141</v>
      </c>
      <c r="AU214" s="215" t="s">
        <v>91</v>
      </c>
      <c r="AY214" s="18" t="s">
        <v>138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8" t="s">
        <v>21</v>
      </c>
      <c r="BK214" s="216">
        <f>ROUND(I214*H214,2)</f>
        <v>0</v>
      </c>
      <c r="BL214" s="18" t="s">
        <v>238</v>
      </c>
      <c r="BM214" s="215" t="s">
        <v>385</v>
      </c>
    </row>
    <row r="215" spans="1:65" s="14" customFormat="1" x14ac:dyDescent="0.2">
      <c r="B215" s="228"/>
      <c r="C215" s="229"/>
      <c r="D215" s="219" t="s">
        <v>148</v>
      </c>
      <c r="E215" s="230" t="s">
        <v>1</v>
      </c>
      <c r="F215" s="231" t="s">
        <v>675</v>
      </c>
      <c r="G215" s="229"/>
      <c r="H215" s="232">
        <v>26.25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148</v>
      </c>
      <c r="AU215" s="238" t="s">
        <v>91</v>
      </c>
      <c r="AV215" s="14" t="s">
        <v>91</v>
      </c>
      <c r="AW215" s="14" t="s">
        <v>37</v>
      </c>
      <c r="AX215" s="14" t="s">
        <v>82</v>
      </c>
      <c r="AY215" s="238" t="s">
        <v>138</v>
      </c>
    </row>
    <row r="216" spans="1:65" s="14" customFormat="1" x14ac:dyDescent="0.2">
      <c r="B216" s="228"/>
      <c r="C216" s="229"/>
      <c r="D216" s="219" t="s">
        <v>148</v>
      </c>
      <c r="E216" s="230" t="s">
        <v>1</v>
      </c>
      <c r="F216" s="231" t="s">
        <v>676</v>
      </c>
      <c r="G216" s="229"/>
      <c r="H216" s="232">
        <v>3.78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148</v>
      </c>
      <c r="AU216" s="238" t="s">
        <v>91</v>
      </c>
      <c r="AV216" s="14" t="s">
        <v>91</v>
      </c>
      <c r="AW216" s="14" t="s">
        <v>37</v>
      </c>
      <c r="AX216" s="14" t="s">
        <v>82</v>
      </c>
      <c r="AY216" s="238" t="s">
        <v>138</v>
      </c>
    </row>
    <row r="217" spans="1:65" s="14" customFormat="1" x14ac:dyDescent="0.2">
      <c r="B217" s="228"/>
      <c r="C217" s="229"/>
      <c r="D217" s="219" t="s">
        <v>148</v>
      </c>
      <c r="E217" s="230" t="s">
        <v>1</v>
      </c>
      <c r="F217" s="231" t="s">
        <v>677</v>
      </c>
      <c r="G217" s="229"/>
      <c r="H217" s="232">
        <v>1.3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148</v>
      </c>
      <c r="AU217" s="238" t="s">
        <v>91</v>
      </c>
      <c r="AV217" s="14" t="s">
        <v>91</v>
      </c>
      <c r="AW217" s="14" t="s">
        <v>37</v>
      </c>
      <c r="AX217" s="14" t="s">
        <v>82</v>
      </c>
      <c r="AY217" s="238" t="s">
        <v>138</v>
      </c>
    </row>
    <row r="218" spans="1:65" s="14" customFormat="1" x14ac:dyDescent="0.2">
      <c r="B218" s="228"/>
      <c r="C218" s="229"/>
      <c r="D218" s="219" t="s">
        <v>148</v>
      </c>
      <c r="E218" s="230" t="s">
        <v>1</v>
      </c>
      <c r="F218" s="231" t="s">
        <v>678</v>
      </c>
      <c r="G218" s="229"/>
      <c r="H218" s="232">
        <v>1.8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148</v>
      </c>
      <c r="AU218" s="238" t="s">
        <v>91</v>
      </c>
      <c r="AV218" s="14" t="s">
        <v>91</v>
      </c>
      <c r="AW218" s="14" t="s">
        <v>37</v>
      </c>
      <c r="AX218" s="14" t="s">
        <v>82</v>
      </c>
      <c r="AY218" s="238" t="s">
        <v>138</v>
      </c>
    </row>
    <row r="219" spans="1:65" s="14" customFormat="1" x14ac:dyDescent="0.2">
      <c r="B219" s="228"/>
      <c r="C219" s="229"/>
      <c r="D219" s="219" t="s">
        <v>148</v>
      </c>
      <c r="E219" s="230" t="s">
        <v>1</v>
      </c>
      <c r="F219" s="231" t="s">
        <v>679</v>
      </c>
      <c r="G219" s="229"/>
      <c r="H219" s="232">
        <v>1.3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148</v>
      </c>
      <c r="AU219" s="238" t="s">
        <v>91</v>
      </c>
      <c r="AV219" s="14" t="s">
        <v>91</v>
      </c>
      <c r="AW219" s="14" t="s">
        <v>37</v>
      </c>
      <c r="AX219" s="14" t="s">
        <v>82</v>
      </c>
      <c r="AY219" s="238" t="s">
        <v>138</v>
      </c>
    </row>
    <row r="220" spans="1:65" s="14" customFormat="1" x14ac:dyDescent="0.2">
      <c r="B220" s="228"/>
      <c r="C220" s="229"/>
      <c r="D220" s="219" t="s">
        <v>148</v>
      </c>
      <c r="E220" s="230" t="s">
        <v>1</v>
      </c>
      <c r="F220" s="231" t="s">
        <v>680</v>
      </c>
      <c r="G220" s="229"/>
      <c r="H220" s="232">
        <v>2.74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148</v>
      </c>
      <c r="AU220" s="238" t="s">
        <v>91</v>
      </c>
      <c r="AV220" s="14" t="s">
        <v>91</v>
      </c>
      <c r="AW220" s="14" t="s">
        <v>37</v>
      </c>
      <c r="AX220" s="14" t="s">
        <v>82</v>
      </c>
      <c r="AY220" s="238" t="s">
        <v>138</v>
      </c>
    </row>
    <row r="221" spans="1:65" s="14" customFormat="1" x14ac:dyDescent="0.2">
      <c r="B221" s="228"/>
      <c r="C221" s="229"/>
      <c r="D221" s="219" t="s">
        <v>148</v>
      </c>
      <c r="E221" s="230" t="s">
        <v>1</v>
      </c>
      <c r="F221" s="231" t="s">
        <v>681</v>
      </c>
      <c r="G221" s="229"/>
      <c r="H221" s="232">
        <v>18.75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148</v>
      </c>
      <c r="AU221" s="238" t="s">
        <v>91</v>
      </c>
      <c r="AV221" s="14" t="s">
        <v>91</v>
      </c>
      <c r="AW221" s="14" t="s">
        <v>37</v>
      </c>
      <c r="AX221" s="14" t="s">
        <v>82</v>
      </c>
      <c r="AY221" s="238" t="s">
        <v>138</v>
      </c>
    </row>
    <row r="222" spans="1:65" s="16" customFormat="1" x14ac:dyDescent="0.2">
      <c r="B222" s="250"/>
      <c r="C222" s="251"/>
      <c r="D222" s="219" t="s">
        <v>148</v>
      </c>
      <c r="E222" s="252" t="s">
        <v>1</v>
      </c>
      <c r="F222" s="253" t="s">
        <v>178</v>
      </c>
      <c r="G222" s="251"/>
      <c r="H222" s="254">
        <v>55.92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AT222" s="260" t="s">
        <v>148</v>
      </c>
      <c r="AU222" s="260" t="s">
        <v>91</v>
      </c>
      <c r="AV222" s="16" t="s">
        <v>146</v>
      </c>
      <c r="AW222" s="16" t="s">
        <v>37</v>
      </c>
      <c r="AX222" s="16" t="s">
        <v>21</v>
      </c>
      <c r="AY222" s="260" t="s">
        <v>138</v>
      </c>
    </row>
    <row r="223" spans="1:65" s="14" customFormat="1" x14ac:dyDescent="0.2">
      <c r="B223" s="228"/>
      <c r="C223" s="229"/>
      <c r="D223" s="219" t="s">
        <v>148</v>
      </c>
      <c r="E223" s="229"/>
      <c r="F223" s="231" t="s">
        <v>682</v>
      </c>
      <c r="G223" s="229"/>
      <c r="H223" s="232">
        <v>58.716000000000001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148</v>
      </c>
      <c r="AU223" s="238" t="s">
        <v>91</v>
      </c>
      <c r="AV223" s="14" t="s">
        <v>91</v>
      </c>
      <c r="AW223" s="14" t="s">
        <v>4</v>
      </c>
      <c r="AX223" s="14" t="s">
        <v>21</v>
      </c>
      <c r="AY223" s="238" t="s">
        <v>138</v>
      </c>
    </row>
    <row r="224" spans="1:65" s="2" customFormat="1" ht="16.5" customHeight="1" x14ac:dyDescent="0.2">
      <c r="A224" s="35"/>
      <c r="B224" s="36"/>
      <c r="C224" s="204" t="s">
        <v>338</v>
      </c>
      <c r="D224" s="204" t="s">
        <v>141</v>
      </c>
      <c r="E224" s="205" t="s">
        <v>400</v>
      </c>
      <c r="F224" s="206" t="s">
        <v>401</v>
      </c>
      <c r="G224" s="207" t="s">
        <v>144</v>
      </c>
      <c r="H224" s="208">
        <v>32</v>
      </c>
      <c r="I224" s="209"/>
      <c r="J224" s="210">
        <f>ROUND(I224*H224,2)</f>
        <v>0</v>
      </c>
      <c r="K224" s="206" t="s">
        <v>145</v>
      </c>
      <c r="L224" s="40"/>
      <c r="M224" s="211" t="s">
        <v>1</v>
      </c>
      <c r="N224" s="212" t="s">
        <v>47</v>
      </c>
      <c r="O224" s="72"/>
      <c r="P224" s="213">
        <f>O224*H224</f>
        <v>0</v>
      </c>
      <c r="Q224" s="213">
        <v>0</v>
      </c>
      <c r="R224" s="213">
        <f>Q224*H224</f>
        <v>0</v>
      </c>
      <c r="S224" s="213">
        <v>3.9399999999999999E-3</v>
      </c>
      <c r="T224" s="214">
        <f>S224*H224</f>
        <v>0.12608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5" t="s">
        <v>238</v>
      </c>
      <c r="AT224" s="215" t="s">
        <v>141</v>
      </c>
      <c r="AU224" s="215" t="s">
        <v>91</v>
      </c>
      <c r="AY224" s="18" t="s">
        <v>138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8" t="s">
        <v>21</v>
      </c>
      <c r="BK224" s="216">
        <f>ROUND(I224*H224,2)</f>
        <v>0</v>
      </c>
      <c r="BL224" s="18" t="s">
        <v>238</v>
      </c>
      <c r="BM224" s="215" t="s">
        <v>402</v>
      </c>
    </row>
    <row r="225" spans="1:65" s="14" customFormat="1" x14ac:dyDescent="0.2">
      <c r="B225" s="228"/>
      <c r="C225" s="229"/>
      <c r="D225" s="219" t="s">
        <v>148</v>
      </c>
      <c r="E225" s="230" t="s">
        <v>1</v>
      </c>
      <c r="F225" s="231" t="s">
        <v>683</v>
      </c>
      <c r="G225" s="229"/>
      <c r="H225" s="232">
        <v>32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148</v>
      </c>
      <c r="AU225" s="238" t="s">
        <v>91</v>
      </c>
      <c r="AV225" s="14" t="s">
        <v>91</v>
      </c>
      <c r="AW225" s="14" t="s">
        <v>37</v>
      </c>
      <c r="AX225" s="14" t="s">
        <v>21</v>
      </c>
      <c r="AY225" s="238" t="s">
        <v>138</v>
      </c>
    </row>
    <row r="226" spans="1:65" s="2" customFormat="1" ht="24" customHeight="1" x14ac:dyDescent="0.2">
      <c r="A226" s="35"/>
      <c r="B226" s="36"/>
      <c r="C226" s="204" t="s">
        <v>346</v>
      </c>
      <c r="D226" s="204" t="s">
        <v>141</v>
      </c>
      <c r="E226" s="205" t="s">
        <v>405</v>
      </c>
      <c r="F226" s="206" t="s">
        <v>406</v>
      </c>
      <c r="G226" s="207" t="s">
        <v>144</v>
      </c>
      <c r="H226" s="208">
        <v>58.716000000000001</v>
      </c>
      <c r="I226" s="209"/>
      <c r="J226" s="210">
        <f>ROUND(I226*H226,2)</f>
        <v>0</v>
      </c>
      <c r="K226" s="206" t="s">
        <v>145</v>
      </c>
      <c r="L226" s="40"/>
      <c r="M226" s="211" t="s">
        <v>1</v>
      </c>
      <c r="N226" s="212" t="s">
        <v>47</v>
      </c>
      <c r="O226" s="72"/>
      <c r="P226" s="213">
        <f>O226*H226</f>
        <v>0</v>
      </c>
      <c r="Q226" s="213">
        <v>2.5899999999999999E-3</v>
      </c>
      <c r="R226" s="213">
        <f>Q226*H226</f>
        <v>0.15207444000000001</v>
      </c>
      <c r="S226" s="213">
        <v>0</v>
      </c>
      <c r="T226" s="21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5" t="s">
        <v>238</v>
      </c>
      <c r="AT226" s="215" t="s">
        <v>141</v>
      </c>
      <c r="AU226" s="215" t="s">
        <v>91</v>
      </c>
      <c r="AY226" s="18" t="s">
        <v>138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8" t="s">
        <v>21</v>
      </c>
      <c r="BK226" s="216">
        <f>ROUND(I226*H226,2)</f>
        <v>0</v>
      </c>
      <c r="BL226" s="18" t="s">
        <v>238</v>
      </c>
      <c r="BM226" s="215" t="s">
        <v>407</v>
      </c>
    </row>
    <row r="227" spans="1:65" s="14" customFormat="1" x14ac:dyDescent="0.2">
      <c r="B227" s="228"/>
      <c r="C227" s="229"/>
      <c r="D227" s="219" t="s">
        <v>148</v>
      </c>
      <c r="E227" s="229"/>
      <c r="F227" s="231" t="s">
        <v>682</v>
      </c>
      <c r="G227" s="229"/>
      <c r="H227" s="232">
        <v>58.716000000000001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148</v>
      </c>
      <c r="AU227" s="238" t="s">
        <v>91</v>
      </c>
      <c r="AV227" s="14" t="s">
        <v>91</v>
      </c>
      <c r="AW227" s="14" t="s">
        <v>4</v>
      </c>
      <c r="AX227" s="14" t="s">
        <v>21</v>
      </c>
      <c r="AY227" s="238" t="s">
        <v>138</v>
      </c>
    </row>
    <row r="228" spans="1:65" s="2" customFormat="1" ht="24" customHeight="1" x14ac:dyDescent="0.2">
      <c r="A228" s="35"/>
      <c r="B228" s="36"/>
      <c r="C228" s="204" t="s">
        <v>352</v>
      </c>
      <c r="D228" s="204" t="s">
        <v>141</v>
      </c>
      <c r="E228" s="205" t="s">
        <v>409</v>
      </c>
      <c r="F228" s="206" t="s">
        <v>410</v>
      </c>
      <c r="G228" s="207" t="s">
        <v>181</v>
      </c>
      <c r="H228" s="208">
        <v>98</v>
      </c>
      <c r="I228" s="209"/>
      <c r="J228" s="210">
        <f>ROUND(I228*H228,2)</f>
        <v>0</v>
      </c>
      <c r="K228" s="206" t="s">
        <v>145</v>
      </c>
      <c r="L228" s="40"/>
      <c r="M228" s="211" t="s">
        <v>1</v>
      </c>
      <c r="N228" s="212" t="s">
        <v>47</v>
      </c>
      <c r="O228" s="7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5" t="s">
        <v>238</v>
      </c>
      <c r="AT228" s="215" t="s">
        <v>141</v>
      </c>
      <c r="AU228" s="215" t="s">
        <v>91</v>
      </c>
      <c r="AY228" s="18" t="s">
        <v>138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21</v>
      </c>
      <c r="BK228" s="216">
        <f>ROUND(I228*H228,2)</f>
        <v>0</v>
      </c>
      <c r="BL228" s="18" t="s">
        <v>238</v>
      </c>
      <c r="BM228" s="215" t="s">
        <v>411</v>
      </c>
    </row>
    <row r="229" spans="1:65" s="2" customFormat="1" ht="16.5" customHeight="1" x14ac:dyDescent="0.2">
      <c r="A229" s="35"/>
      <c r="B229" s="36"/>
      <c r="C229" s="204" t="s">
        <v>358</v>
      </c>
      <c r="D229" s="204" t="s">
        <v>141</v>
      </c>
      <c r="E229" s="205" t="s">
        <v>419</v>
      </c>
      <c r="F229" s="206" t="s">
        <v>420</v>
      </c>
      <c r="G229" s="207" t="s">
        <v>144</v>
      </c>
      <c r="H229" s="208">
        <v>32</v>
      </c>
      <c r="I229" s="209"/>
      <c r="J229" s="210">
        <f>ROUND(I229*H229,2)</f>
        <v>0</v>
      </c>
      <c r="K229" s="206" t="s">
        <v>145</v>
      </c>
      <c r="L229" s="40"/>
      <c r="M229" s="211" t="s">
        <v>1</v>
      </c>
      <c r="N229" s="212" t="s">
        <v>47</v>
      </c>
      <c r="O229" s="72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5" t="s">
        <v>238</v>
      </c>
      <c r="AT229" s="215" t="s">
        <v>141</v>
      </c>
      <c r="AU229" s="215" t="s">
        <v>91</v>
      </c>
      <c r="AY229" s="18" t="s">
        <v>138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8" t="s">
        <v>21</v>
      </c>
      <c r="BK229" s="216">
        <f>ROUND(I229*H229,2)</f>
        <v>0</v>
      </c>
      <c r="BL229" s="18" t="s">
        <v>238</v>
      </c>
      <c r="BM229" s="215" t="s">
        <v>421</v>
      </c>
    </row>
    <row r="230" spans="1:65" s="2" customFormat="1" ht="24" customHeight="1" x14ac:dyDescent="0.2">
      <c r="A230" s="35"/>
      <c r="B230" s="36"/>
      <c r="C230" s="204" t="s">
        <v>363</v>
      </c>
      <c r="D230" s="204" t="s">
        <v>141</v>
      </c>
      <c r="E230" s="205" t="s">
        <v>423</v>
      </c>
      <c r="F230" s="206" t="s">
        <v>424</v>
      </c>
      <c r="G230" s="207" t="s">
        <v>315</v>
      </c>
      <c r="H230" s="208">
        <v>0.152</v>
      </c>
      <c r="I230" s="209"/>
      <c r="J230" s="210">
        <f>ROUND(I230*H230,2)</f>
        <v>0</v>
      </c>
      <c r="K230" s="206" t="s">
        <v>145</v>
      </c>
      <c r="L230" s="40"/>
      <c r="M230" s="211" t="s">
        <v>1</v>
      </c>
      <c r="N230" s="212" t="s">
        <v>47</v>
      </c>
      <c r="O230" s="72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5" t="s">
        <v>238</v>
      </c>
      <c r="AT230" s="215" t="s">
        <v>141</v>
      </c>
      <c r="AU230" s="215" t="s">
        <v>91</v>
      </c>
      <c r="AY230" s="18" t="s">
        <v>138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8" t="s">
        <v>21</v>
      </c>
      <c r="BK230" s="216">
        <f>ROUND(I230*H230,2)</f>
        <v>0</v>
      </c>
      <c r="BL230" s="18" t="s">
        <v>238</v>
      </c>
      <c r="BM230" s="215" t="s">
        <v>425</v>
      </c>
    </row>
    <row r="231" spans="1:65" s="12" customFormat="1" ht="22.9" customHeight="1" x14ac:dyDescent="0.2">
      <c r="B231" s="188"/>
      <c r="C231" s="189"/>
      <c r="D231" s="190" t="s">
        <v>81</v>
      </c>
      <c r="E231" s="202" t="s">
        <v>426</v>
      </c>
      <c r="F231" s="202" t="s">
        <v>427</v>
      </c>
      <c r="G231" s="189"/>
      <c r="H231" s="189"/>
      <c r="I231" s="192"/>
      <c r="J231" s="203">
        <f>BK231</f>
        <v>0</v>
      </c>
      <c r="K231" s="189"/>
      <c r="L231" s="194"/>
      <c r="M231" s="195"/>
      <c r="N231" s="196"/>
      <c r="O231" s="196"/>
      <c r="P231" s="197">
        <f>SUM(P232:P247)</f>
        <v>0</v>
      </c>
      <c r="Q231" s="196"/>
      <c r="R231" s="197">
        <f>SUM(R232:R247)</f>
        <v>3.0248349999999999</v>
      </c>
      <c r="S231" s="196"/>
      <c r="T231" s="198">
        <f>SUM(T232:T247)</f>
        <v>0.27600000000000002</v>
      </c>
      <c r="AR231" s="199" t="s">
        <v>91</v>
      </c>
      <c r="AT231" s="200" t="s">
        <v>81</v>
      </c>
      <c r="AU231" s="200" t="s">
        <v>21</v>
      </c>
      <c r="AY231" s="199" t="s">
        <v>138</v>
      </c>
      <c r="BK231" s="201">
        <f>SUM(BK232:BK247)</f>
        <v>0</v>
      </c>
    </row>
    <row r="232" spans="1:65" s="2" customFormat="1" ht="16.5" customHeight="1" x14ac:dyDescent="0.2">
      <c r="A232" s="35"/>
      <c r="B232" s="36"/>
      <c r="C232" s="204" t="s">
        <v>366</v>
      </c>
      <c r="D232" s="204" t="s">
        <v>141</v>
      </c>
      <c r="E232" s="205" t="s">
        <v>429</v>
      </c>
      <c r="F232" s="206" t="s">
        <v>430</v>
      </c>
      <c r="G232" s="207" t="s">
        <v>188</v>
      </c>
      <c r="H232" s="208">
        <v>101.395</v>
      </c>
      <c r="I232" s="209"/>
      <c r="J232" s="210">
        <f>ROUND(I232*H232,2)</f>
        <v>0</v>
      </c>
      <c r="K232" s="206" t="s">
        <v>1</v>
      </c>
      <c r="L232" s="40"/>
      <c r="M232" s="211" t="s">
        <v>1</v>
      </c>
      <c r="N232" s="212" t="s">
        <v>47</v>
      </c>
      <c r="O232" s="72"/>
      <c r="P232" s="213">
        <f>O232*H232</f>
        <v>0</v>
      </c>
      <c r="Q232" s="213">
        <v>2.5000000000000001E-2</v>
      </c>
      <c r="R232" s="213">
        <f>Q232*H232</f>
        <v>2.534875</v>
      </c>
      <c r="S232" s="213">
        <v>0</v>
      </c>
      <c r="T232" s="21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5" t="s">
        <v>238</v>
      </c>
      <c r="AT232" s="215" t="s">
        <v>141</v>
      </c>
      <c r="AU232" s="215" t="s">
        <v>91</v>
      </c>
      <c r="AY232" s="18" t="s">
        <v>138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8" t="s">
        <v>21</v>
      </c>
      <c r="BK232" s="216">
        <f>ROUND(I232*H232,2)</f>
        <v>0</v>
      </c>
      <c r="BL232" s="18" t="s">
        <v>238</v>
      </c>
      <c r="BM232" s="215" t="s">
        <v>431</v>
      </c>
    </row>
    <row r="233" spans="1:65" s="14" customFormat="1" x14ac:dyDescent="0.2">
      <c r="B233" s="228"/>
      <c r="C233" s="229"/>
      <c r="D233" s="219" t="s">
        <v>148</v>
      </c>
      <c r="E233" s="230" t="s">
        <v>1</v>
      </c>
      <c r="F233" s="231" t="s">
        <v>684</v>
      </c>
      <c r="G233" s="229"/>
      <c r="H233" s="232">
        <v>101.395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148</v>
      </c>
      <c r="AU233" s="238" t="s">
        <v>91</v>
      </c>
      <c r="AV233" s="14" t="s">
        <v>91</v>
      </c>
      <c r="AW233" s="14" t="s">
        <v>37</v>
      </c>
      <c r="AX233" s="14" t="s">
        <v>21</v>
      </c>
      <c r="AY233" s="238" t="s">
        <v>138</v>
      </c>
    </row>
    <row r="234" spans="1:65" s="2" customFormat="1" ht="24" customHeight="1" x14ac:dyDescent="0.2">
      <c r="A234" s="35"/>
      <c r="B234" s="36"/>
      <c r="C234" s="204" t="s">
        <v>372</v>
      </c>
      <c r="D234" s="204" t="s">
        <v>141</v>
      </c>
      <c r="E234" s="205" t="s">
        <v>433</v>
      </c>
      <c r="F234" s="206" t="s">
        <v>434</v>
      </c>
      <c r="G234" s="207" t="s">
        <v>188</v>
      </c>
      <c r="H234" s="208">
        <v>12.249000000000001</v>
      </c>
      <c r="I234" s="209"/>
      <c r="J234" s="210">
        <f>ROUND(I234*H234,2)</f>
        <v>0</v>
      </c>
      <c r="K234" s="206" t="s">
        <v>1</v>
      </c>
      <c r="L234" s="40"/>
      <c r="M234" s="211" t="s">
        <v>1</v>
      </c>
      <c r="N234" s="212" t="s">
        <v>47</v>
      </c>
      <c r="O234" s="72"/>
      <c r="P234" s="213">
        <f>O234*H234</f>
        <v>0</v>
      </c>
      <c r="Q234" s="213">
        <v>0.04</v>
      </c>
      <c r="R234" s="213">
        <f>Q234*H234</f>
        <v>0.48996000000000001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238</v>
      </c>
      <c r="AT234" s="215" t="s">
        <v>141</v>
      </c>
      <c r="AU234" s="215" t="s">
        <v>91</v>
      </c>
      <c r="AY234" s="18" t="s">
        <v>138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21</v>
      </c>
      <c r="BK234" s="216">
        <f>ROUND(I234*H234,2)</f>
        <v>0</v>
      </c>
      <c r="BL234" s="18" t="s">
        <v>238</v>
      </c>
      <c r="BM234" s="215" t="s">
        <v>435</v>
      </c>
    </row>
    <row r="235" spans="1:65" s="14" customFormat="1" x14ac:dyDescent="0.2">
      <c r="B235" s="228"/>
      <c r="C235" s="229"/>
      <c r="D235" s="219" t="s">
        <v>148</v>
      </c>
      <c r="E235" s="230" t="s">
        <v>1</v>
      </c>
      <c r="F235" s="231" t="s">
        <v>685</v>
      </c>
      <c r="G235" s="229"/>
      <c r="H235" s="232">
        <v>12.249000000000001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148</v>
      </c>
      <c r="AU235" s="238" t="s">
        <v>91</v>
      </c>
      <c r="AV235" s="14" t="s">
        <v>91</v>
      </c>
      <c r="AW235" s="14" t="s">
        <v>37</v>
      </c>
      <c r="AX235" s="14" t="s">
        <v>21</v>
      </c>
      <c r="AY235" s="238" t="s">
        <v>138</v>
      </c>
    </row>
    <row r="236" spans="1:65" s="2" customFormat="1" ht="24" customHeight="1" x14ac:dyDescent="0.2">
      <c r="A236" s="35"/>
      <c r="B236" s="36"/>
      <c r="C236" s="204" t="s">
        <v>376</v>
      </c>
      <c r="D236" s="204" t="s">
        <v>141</v>
      </c>
      <c r="E236" s="205" t="s">
        <v>437</v>
      </c>
      <c r="F236" s="206" t="s">
        <v>438</v>
      </c>
      <c r="G236" s="207" t="s">
        <v>181</v>
      </c>
      <c r="H236" s="208">
        <v>9</v>
      </c>
      <c r="I236" s="209"/>
      <c r="J236" s="210">
        <f>ROUND(I236*H236,2)</f>
        <v>0</v>
      </c>
      <c r="K236" s="206" t="s">
        <v>145</v>
      </c>
      <c r="L236" s="40"/>
      <c r="M236" s="211" t="s">
        <v>1</v>
      </c>
      <c r="N236" s="212" t="s">
        <v>47</v>
      </c>
      <c r="O236" s="72"/>
      <c r="P236" s="213">
        <f>O236*H236</f>
        <v>0</v>
      </c>
      <c r="Q236" s="213">
        <v>0</v>
      </c>
      <c r="R236" s="213">
        <f>Q236*H236</f>
        <v>0</v>
      </c>
      <c r="S236" s="213">
        <v>4.0000000000000001E-3</v>
      </c>
      <c r="T236" s="214">
        <f>S236*H236</f>
        <v>3.6000000000000004E-2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238</v>
      </c>
      <c r="AT236" s="215" t="s">
        <v>141</v>
      </c>
      <c r="AU236" s="215" t="s">
        <v>91</v>
      </c>
      <c r="AY236" s="18" t="s">
        <v>138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21</v>
      </c>
      <c r="BK236" s="216">
        <f>ROUND(I236*H236,2)</f>
        <v>0</v>
      </c>
      <c r="BL236" s="18" t="s">
        <v>238</v>
      </c>
      <c r="BM236" s="215" t="s">
        <v>686</v>
      </c>
    </row>
    <row r="237" spans="1:65" s="14" customFormat="1" x14ac:dyDescent="0.2">
      <c r="B237" s="228"/>
      <c r="C237" s="229"/>
      <c r="D237" s="219" t="s">
        <v>148</v>
      </c>
      <c r="E237" s="230" t="s">
        <v>1</v>
      </c>
      <c r="F237" s="231" t="s">
        <v>687</v>
      </c>
      <c r="G237" s="229"/>
      <c r="H237" s="232">
        <v>9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148</v>
      </c>
      <c r="AU237" s="238" t="s">
        <v>91</v>
      </c>
      <c r="AV237" s="14" t="s">
        <v>91</v>
      </c>
      <c r="AW237" s="14" t="s">
        <v>37</v>
      </c>
      <c r="AX237" s="14" t="s">
        <v>21</v>
      </c>
      <c r="AY237" s="238" t="s">
        <v>138</v>
      </c>
    </row>
    <row r="238" spans="1:65" s="2" customFormat="1" ht="24" customHeight="1" x14ac:dyDescent="0.2">
      <c r="A238" s="35"/>
      <c r="B238" s="36"/>
      <c r="C238" s="204" t="s">
        <v>382</v>
      </c>
      <c r="D238" s="204" t="s">
        <v>141</v>
      </c>
      <c r="E238" s="205" t="s">
        <v>441</v>
      </c>
      <c r="F238" s="206" t="s">
        <v>442</v>
      </c>
      <c r="G238" s="207" t="s">
        <v>181</v>
      </c>
      <c r="H238" s="208">
        <v>40</v>
      </c>
      <c r="I238" s="209"/>
      <c r="J238" s="210">
        <f>ROUND(I238*H238,2)</f>
        <v>0</v>
      </c>
      <c r="K238" s="206" t="s">
        <v>145</v>
      </c>
      <c r="L238" s="40"/>
      <c r="M238" s="211" t="s">
        <v>1</v>
      </c>
      <c r="N238" s="212" t="s">
        <v>47</v>
      </c>
      <c r="O238" s="72"/>
      <c r="P238" s="213">
        <f>O238*H238</f>
        <v>0</v>
      </c>
      <c r="Q238" s="213">
        <v>0</v>
      </c>
      <c r="R238" s="213">
        <f>Q238*H238</f>
        <v>0</v>
      </c>
      <c r="S238" s="213">
        <v>6.0000000000000001E-3</v>
      </c>
      <c r="T238" s="214">
        <f>S238*H238</f>
        <v>0.24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5" t="s">
        <v>238</v>
      </c>
      <c r="AT238" s="215" t="s">
        <v>141</v>
      </c>
      <c r="AU238" s="215" t="s">
        <v>91</v>
      </c>
      <c r="AY238" s="18" t="s">
        <v>138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8" t="s">
        <v>21</v>
      </c>
      <c r="BK238" s="216">
        <f>ROUND(I238*H238,2)</f>
        <v>0</v>
      </c>
      <c r="BL238" s="18" t="s">
        <v>238</v>
      </c>
      <c r="BM238" s="215" t="s">
        <v>688</v>
      </c>
    </row>
    <row r="239" spans="1:65" s="14" customFormat="1" x14ac:dyDescent="0.2">
      <c r="B239" s="228"/>
      <c r="C239" s="229"/>
      <c r="D239" s="219" t="s">
        <v>148</v>
      </c>
      <c r="E239" s="230" t="s">
        <v>1</v>
      </c>
      <c r="F239" s="231" t="s">
        <v>689</v>
      </c>
      <c r="G239" s="229"/>
      <c r="H239" s="232">
        <v>40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148</v>
      </c>
      <c r="AU239" s="238" t="s">
        <v>91</v>
      </c>
      <c r="AV239" s="14" t="s">
        <v>91</v>
      </c>
      <c r="AW239" s="14" t="s">
        <v>37</v>
      </c>
      <c r="AX239" s="14" t="s">
        <v>21</v>
      </c>
      <c r="AY239" s="238" t="s">
        <v>138</v>
      </c>
    </row>
    <row r="240" spans="1:65" s="2" customFormat="1" ht="24" customHeight="1" x14ac:dyDescent="0.2">
      <c r="A240" s="35"/>
      <c r="B240" s="36"/>
      <c r="C240" s="204" t="s">
        <v>399</v>
      </c>
      <c r="D240" s="204" t="s">
        <v>141</v>
      </c>
      <c r="E240" s="205" t="s">
        <v>446</v>
      </c>
      <c r="F240" s="206" t="s">
        <v>447</v>
      </c>
      <c r="G240" s="207" t="s">
        <v>181</v>
      </c>
      <c r="H240" s="208">
        <v>9</v>
      </c>
      <c r="I240" s="209"/>
      <c r="J240" s="210">
        <f>ROUND(I240*H240,2)</f>
        <v>0</v>
      </c>
      <c r="K240" s="206" t="s">
        <v>145</v>
      </c>
      <c r="L240" s="40"/>
      <c r="M240" s="211" t="s">
        <v>1</v>
      </c>
      <c r="N240" s="212" t="s">
        <v>47</v>
      </c>
      <c r="O240" s="7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5" t="s">
        <v>238</v>
      </c>
      <c r="AT240" s="215" t="s">
        <v>141</v>
      </c>
      <c r="AU240" s="215" t="s">
        <v>91</v>
      </c>
      <c r="AY240" s="18" t="s">
        <v>138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8" t="s">
        <v>21</v>
      </c>
      <c r="BK240" s="216">
        <f>ROUND(I240*H240,2)</f>
        <v>0</v>
      </c>
      <c r="BL240" s="18" t="s">
        <v>238</v>
      </c>
      <c r="BM240" s="215" t="s">
        <v>690</v>
      </c>
    </row>
    <row r="241" spans="1:65" s="14" customFormat="1" x14ac:dyDescent="0.2">
      <c r="B241" s="228"/>
      <c r="C241" s="229"/>
      <c r="D241" s="219" t="s">
        <v>148</v>
      </c>
      <c r="E241" s="230" t="s">
        <v>1</v>
      </c>
      <c r="F241" s="231" t="s">
        <v>687</v>
      </c>
      <c r="G241" s="229"/>
      <c r="H241" s="232">
        <v>9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148</v>
      </c>
      <c r="AU241" s="238" t="s">
        <v>91</v>
      </c>
      <c r="AV241" s="14" t="s">
        <v>91</v>
      </c>
      <c r="AW241" s="14" t="s">
        <v>37</v>
      </c>
      <c r="AX241" s="14" t="s">
        <v>21</v>
      </c>
      <c r="AY241" s="238" t="s">
        <v>138</v>
      </c>
    </row>
    <row r="242" spans="1:65" s="2" customFormat="1" ht="24" customHeight="1" x14ac:dyDescent="0.2">
      <c r="A242" s="35"/>
      <c r="B242" s="36"/>
      <c r="C242" s="204" t="s">
        <v>404</v>
      </c>
      <c r="D242" s="204" t="s">
        <v>141</v>
      </c>
      <c r="E242" s="205" t="s">
        <v>451</v>
      </c>
      <c r="F242" s="206" t="s">
        <v>452</v>
      </c>
      <c r="G242" s="207" t="s">
        <v>181</v>
      </c>
      <c r="H242" s="208">
        <v>40</v>
      </c>
      <c r="I242" s="209"/>
      <c r="J242" s="210">
        <f>ROUND(I242*H242,2)</f>
        <v>0</v>
      </c>
      <c r="K242" s="206" t="s">
        <v>145</v>
      </c>
      <c r="L242" s="40"/>
      <c r="M242" s="211" t="s">
        <v>1</v>
      </c>
      <c r="N242" s="212" t="s">
        <v>47</v>
      </c>
      <c r="O242" s="72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5" t="s">
        <v>238</v>
      </c>
      <c r="AT242" s="215" t="s">
        <v>141</v>
      </c>
      <c r="AU242" s="215" t="s">
        <v>91</v>
      </c>
      <c r="AY242" s="18" t="s">
        <v>138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8" t="s">
        <v>21</v>
      </c>
      <c r="BK242" s="216">
        <f>ROUND(I242*H242,2)</f>
        <v>0</v>
      </c>
      <c r="BL242" s="18" t="s">
        <v>238</v>
      </c>
      <c r="BM242" s="215" t="s">
        <v>691</v>
      </c>
    </row>
    <row r="243" spans="1:65" s="14" customFormat="1" x14ac:dyDescent="0.2">
      <c r="B243" s="228"/>
      <c r="C243" s="229"/>
      <c r="D243" s="219" t="s">
        <v>148</v>
      </c>
      <c r="E243" s="230" t="s">
        <v>1</v>
      </c>
      <c r="F243" s="231" t="s">
        <v>689</v>
      </c>
      <c r="G243" s="229"/>
      <c r="H243" s="232">
        <v>40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148</v>
      </c>
      <c r="AU243" s="238" t="s">
        <v>91</v>
      </c>
      <c r="AV243" s="14" t="s">
        <v>91</v>
      </c>
      <c r="AW243" s="14" t="s">
        <v>37</v>
      </c>
      <c r="AX243" s="14" t="s">
        <v>21</v>
      </c>
      <c r="AY243" s="238" t="s">
        <v>138</v>
      </c>
    </row>
    <row r="244" spans="1:65" s="2" customFormat="1" ht="24" customHeight="1" x14ac:dyDescent="0.2">
      <c r="A244" s="35"/>
      <c r="B244" s="36"/>
      <c r="C244" s="204" t="s">
        <v>408</v>
      </c>
      <c r="D244" s="204" t="s">
        <v>141</v>
      </c>
      <c r="E244" s="205" t="s">
        <v>466</v>
      </c>
      <c r="F244" s="206" t="s">
        <v>467</v>
      </c>
      <c r="G244" s="207" t="s">
        <v>144</v>
      </c>
      <c r="H244" s="208">
        <v>61.578000000000003</v>
      </c>
      <c r="I244" s="209"/>
      <c r="J244" s="210">
        <f>ROUND(I244*H244,2)</f>
        <v>0</v>
      </c>
      <c r="K244" s="206" t="s">
        <v>1</v>
      </c>
      <c r="L244" s="40"/>
      <c r="M244" s="211" t="s">
        <v>1</v>
      </c>
      <c r="N244" s="212" t="s">
        <v>47</v>
      </c>
      <c r="O244" s="7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5" t="s">
        <v>238</v>
      </c>
      <c r="AT244" s="215" t="s">
        <v>141</v>
      </c>
      <c r="AU244" s="215" t="s">
        <v>91</v>
      </c>
      <c r="AY244" s="18" t="s">
        <v>138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8" t="s">
        <v>21</v>
      </c>
      <c r="BK244" s="216">
        <f>ROUND(I244*H244,2)</f>
        <v>0</v>
      </c>
      <c r="BL244" s="18" t="s">
        <v>238</v>
      </c>
      <c r="BM244" s="215" t="s">
        <v>692</v>
      </c>
    </row>
    <row r="245" spans="1:65" s="14" customFormat="1" x14ac:dyDescent="0.2">
      <c r="B245" s="228"/>
      <c r="C245" s="229"/>
      <c r="D245" s="219" t="s">
        <v>148</v>
      </c>
      <c r="E245" s="230" t="s">
        <v>1</v>
      </c>
      <c r="F245" s="231" t="s">
        <v>693</v>
      </c>
      <c r="G245" s="229"/>
      <c r="H245" s="232">
        <v>55.98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148</v>
      </c>
      <c r="AU245" s="238" t="s">
        <v>91</v>
      </c>
      <c r="AV245" s="14" t="s">
        <v>91</v>
      </c>
      <c r="AW245" s="14" t="s">
        <v>37</v>
      </c>
      <c r="AX245" s="14" t="s">
        <v>21</v>
      </c>
      <c r="AY245" s="238" t="s">
        <v>138</v>
      </c>
    </row>
    <row r="246" spans="1:65" s="14" customFormat="1" x14ac:dyDescent="0.2">
      <c r="B246" s="228"/>
      <c r="C246" s="229"/>
      <c r="D246" s="219" t="s">
        <v>148</v>
      </c>
      <c r="E246" s="229"/>
      <c r="F246" s="231" t="s">
        <v>694</v>
      </c>
      <c r="G246" s="229"/>
      <c r="H246" s="232">
        <v>61.578000000000003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148</v>
      </c>
      <c r="AU246" s="238" t="s">
        <v>91</v>
      </c>
      <c r="AV246" s="14" t="s">
        <v>91</v>
      </c>
      <c r="AW246" s="14" t="s">
        <v>4</v>
      </c>
      <c r="AX246" s="14" t="s">
        <v>21</v>
      </c>
      <c r="AY246" s="238" t="s">
        <v>138</v>
      </c>
    </row>
    <row r="247" spans="1:65" s="2" customFormat="1" ht="24" customHeight="1" x14ac:dyDescent="0.2">
      <c r="A247" s="35"/>
      <c r="B247" s="36"/>
      <c r="C247" s="204" t="s">
        <v>413</v>
      </c>
      <c r="D247" s="204" t="s">
        <v>141</v>
      </c>
      <c r="E247" s="205" t="s">
        <v>475</v>
      </c>
      <c r="F247" s="206" t="s">
        <v>476</v>
      </c>
      <c r="G247" s="207" t="s">
        <v>315</v>
      </c>
      <c r="H247" s="208">
        <v>3.0249999999999999</v>
      </c>
      <c r="I247" s="209"/>
      <c r="J247" s="210">
        <f>ROUND(I247*H247,2)</f>
        <v>0</v>
      </c>
      <c r="K247" s="206" t="s">
        <v>145</v>
      </c>
      <c r="L247" s="40"/>
      <c r="M247" s="211" t="s">
        <v>1</v>
      </c>
      <c r="N247" s="212" t="s">
        <v>47</v>
      </c>
      <c r="O247" s="72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238</v>
      </c>
      <c r="AT247" s="215" t="s">
        <v>141</v>
      </c>
      <c r="AU247" s="215" t="s">
        <v>91</v>
      </c>
      <c r="AY247" s="18" t="s">
        <v>138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8" t="s">
        <v>21</v>
      </c>
      <c r="BK247" s="216">
        <f>ROUND(I247*H247,2)</f>
        <v>0</v>
      </c>
      <c r="BL247" s="18" t="s">
        <v>238</v>
      </c>
      <c r="BM247" s="215" t="s">
        <v>477</v>
      </c>
    </row>
    <row r="248" spans="1:65" s="12" customFormat="1" ht="22.9" customHeight="1" x14ac:dyDescent="0.2">
      <c r="B248" s="188"/>
      <c r="C248" s="189"/>
      <c r="D248" s="190" t="s">
        <v>81</v>
      </c>
      <c r="E248" s="202" t="s">
        <v>478</v>
      </c>
      <c r="F248" s="202" t="s">
        <v>479</v>
      </c>
      <c r="G248" s="189"/>
      <c r="H248" s="189"/>
      <c r="I248" s="192"/>
      <c r="J248" s="203">
        <f>BK248</f>
        <v>0</v>
      </c>
      <c r="K248" s="189"/>
      <c r="L248" s="194"/>
      <c r="M248" s="195"/>
      <c r="N248" s="196"/>
      <c r="O248" s="196"/>
      <c r="P248" s="197">
        <f>P249</f>
        <v>0</v>
      </c>
      <c r="Q248" s="196"/>
      <c r="R248" s="197">
        <f>R249</f>
        <v>0.24</v>
      </c>
      <c r="S248" s="196"/>
      <c r="T248" s="198">
        <f>T249</f>
        <v>0</v>
      </c>
      <c r="AR248" s="199" t="s">
        <v>91</v>
      </c>
      <c r="AT248" s="200" t="s">
        <v>81</v>
      </c>
      <c r="AU248" s="200" t="s">
        <v>21</v>
      </c>
      <c r="AY248" s="199" t="s">
        <v>138</v>
      </c>
      <c r="BK248" s="201">
        <f>BK249</f>
        <v>0</v>
      </c>
    </row>
    <row r="249" spans="1:65" s="2" customFormat="1" ht="24" customHeight="1" x14ac:dyDescent="0.2">
      <c r="A249" s="35"/>
      <c r="B249" s="36"/>
      <c r="C249" s="204" t="s">
        <v>418</v>
      </c>
      <c r="D249" s="204" t="s">
        <v>141</v>
      </c>
      <c r="E249" s="205" t="s">
        <v>486</v>
      </c>
      <c r="F249" s="206" t="s">
        <v>487</v>
      </c>
      <c r="G249" s="207" t="s">
        <v>181</v>
      </c>
      <c r="H249" s="208">
        <v>4</v>
      </c>
      <c r="I249" s="209"/>
      <c r="J249" s="210">
        <f>ROUND(I249*H249,2)</f>
        <v>0</v>
      </c>
      <c r="K249" s="206" t="s">
        <v>1</v>
      </c>
      <c r="L249" s="40"/>
      <c r="M249" s="211" t="s">
        <v>1</v>
      </c>
      <c r="N249" s="212" t="s">
        <v>47</v>
      </c>
      <c r="O249" s="72"/>
      <c r="P249" s="213">
        <f>O249*H249</f>
        <v>0</v>
      </c>
      <c r="Q249" s="213">
        <v>0.06</v>
      </c>
      <c r="R249" s="213">
        <f>Q249*H249</f>
        <v>0.24</v>
      </c>
      <c r="S249" s="213">
        <v>0</v>
      </c>
      <c r="T249" s="21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5" t="s">
        <v>238</v>
      </c>
      <c r="AT249" s="215" t="s">
        <v>141</v>
      </c>
      <c r="AU249" s="215" t="s">
        <v>91</v>
      </c>
      <c r="AY249" s="18" t="s">
        <v>138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21</v>
      </c>
      <c r="BK249" s="216">
        <f>ROUND(I249*H249,2)</f>
        <v>0</v>
      </c>
      <c r="BL249" s="18" t="s">
        <v>238</v>
      </c>
      <c r="BM249" s="215" t="s">
        <v>695</v>
      </c>
    </row>
    <row r="250" spans="1:65" s="12" customFormat="1" ht="22.9" customHeight="1" x14ac:dyDescent="0.2">
      <c r="B250" s="188"/>
      <c r="C250" s="189"/>
      <c r="D250" s="190" t="s">
        <v>81</v>
      </c>
      <c r="E250" s="202" t="s">
        <v>523</v>
      </c>
      <c r="F250" s="202" t="s">
        <v>524</v>
      </c>
      <c r="G250" s="189"/>
      <c r="H250" s="189"/>
      <c r="I250" s="192"/>
      <c r="J250" s="203">
        <f>BK250</f>
        <v>0</v>
      </c>
      <c r="K250" s="189"/>
      <c r="L250" s="194"/>
      <c r="M250" s="195"/>
      <c r="N250" s="196"/>
      <c r="O250" s="196"/>
      <c r="P250" s="197">
        <f>SUM(P251:P252)</f>
        <v>0</v>
      </c>
      <c r="Q250" s="196"/>
      <c r="R250" s="197">
        <f>SUM(R251:R252)</f>
        <v>3.3149999999999999E-2</v>
      </c>
      <c r="S250" s="196"/>
      <c r="T250" s="198">
        <f>SUM(T251:T252)</f>
        <v>0</v>
      </c>
      <c r="AR250" s="199" t="s">
        <v>91</v>
      </c>
      <c r="AT250" s="200" t="s">
        <v>81</v>
      </c>
      <c r="AU250" s="200" t="s">
        <v>21</v>
      </c>
      <c r="AY250" s="199" t="s">
        <v>138</v>
      </c>
      <c r="BK250" s="201">
        <f>SUM(BK251:BK252)</f>
        <v>0</v>
      </c>
    </row>
    <row r="251" spans="1:65" s="2" customFormat="1" ht="24" customHeight="1" x14ac:dyDescent="0.2">
      <c r="A251" s="35"/>
      <c r="B251" s="36"/>
      <c r="C251" s="204" t="s">
        <v>422</v>
      </c>
      <c r="D251" s="204" t="s">
        <v>141</v>
      </c>
      <c r="E251" s="205" t="s">
        <v>526</v>
      </c>
      <c r="F251" s="206" t="s">
        <v>527</v>
      </c>
      <c r="G251" s="207" t="s">
        <v>188</v>
      </c>
      <c r="H251" s="208">
        <v>127.5</v>
      </c>
      <c r="I251" s="209"/>
      <c r="J251" s="210">
        <f>ROUND(I251*H251,2)</f>
        <v>0</v>
      </c>
      <c r="K251" s="206" t="s">
        <v>145</v>
      </c>
      <c r="L251" s="40"/>
      <c r="M251" s="211" t="s">
        <v>1</v>
      </c>
      <c r="N251" s="212" t="s">
        <v>47</v>
      </c>
      <c r="O251" s="72"/>
      <c r="P251" s="213">
        <f>O251*H251</f>
        <v>0</v>
      </c>
      <c r="Q251" s="213">
        <v>2.5999999999999998E-4</v>
      </c>
      <c r="R251" s="213">
        <f>Q251*H251</f>
        <v>3.3149999999999999E-2</v>
      </c>
      <c r="S251" s="213">
        <v>0</v>
      </c>
      <c r="T251" s="21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238</v>
      </c>
      <c r="AT251" s="215" t="s">
        <v>141</v>
      </c>
      <c r="AU251" s="215" t="s">
        <v>91</v>
      </c>
      <c r="AY251" s="18" t="s">
        <v>138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8" t="s">
        <v>21</v>
      </c>
      <c r="BK251" s="216">
        <f>ROUND(I251*H251,2)</f>
        <v>0</v>
      </c>
      <c r="BL251" s="18" t="s">
        <v>238</v>
      </c>
      <c r="BM251" s="215" t="s">
        <v>528</v>
      </c>
    </row>
    <row r="252" spans="1:65" s="14" customFormat="1" x14ac:dyDescent="0.2">
      <c r="B252" s="228"/>
      <c r="C252" s="229"/>
      <c r="D252" s="219" t="s">
        <v>148</v>
      </c>
      <c r="E252" s="230" t="s">
        <v>1</v>
      </c>
      <c r="F252" s="231" t="s">
        <v>696</v>
      </c>
      <c r="G252" s="229"/>
      <c r="H252" s="232">
        <v>127.5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148</v>
      </c>
      <c r="AU252" s="238" t="s">
        <v>91</v>
      </c>
      <c r="AV252" s="14" t="s">
        <v>91</v>
      </c>
      <c r="AW252" s="14" t="s">
        <v>37</v>
      </c>
      <c r="AX252" s="14" t="s">
        <v>21</v>
      </c>
      <c r="AY252" s="238" t="s">
        <v>138</v>
      </c>
    </row>
    <row r="253" spans="1:65" s="12" customFormat="1" ht="25.9" customHeight="1" x14ac:dyDescent="0.2">
      <c r="B253" s="188"/>
      <c r="C253" s="189"/>
      <c r="D253" s="190" t="s">
        <v>81</v>
      </c>
      <c r="E253" s="191" t="s">
        <v>530</v>
      </c>
      <c r="F253" s="191" t="s">
        <v>531</v>
      </c>
      <c r="G253" s="189"/>
      <c r="H253" s="189"/>
      <c r="I253" s="192"/>
      <c r="J253" s="193">
        <f>BK253</f>
        <v>0</v>
      </c>
      <c r="K253" s="189"/>
      <c r="L253" s="194"/>
      <c r="M253" s="195"/>
      <c r="N253" s="196"/>
      <c r="O253" s="196"/>
      <c r="P253" s="197">
        <f>P254+P256</f>
        <v>0</v>
      </c>
      <c r="Q253" s="196"/>
      <c r="R253" s="197">
        <f>R254+R256</f>
        <v>0</v>
      </c>
      <c r="S253" s="196"/>
      <c r="T253" s="198">
        <f>T254+T256</f>
        <v>0</v>
      </c>
      <c r="AR253" s="199" t="s">
        <v>190</v>
      </c>
      <c r="AT253" s="200" t="s">
        <v>81</v>
      </c>
      <c r="AU253" s="200" t="s">
        <v>82</v>
      </c>
      <c r="AY253" s="199" t="s">
        <v>138</v>
      </c>
      <c r="BK253" s="201">
        <f>BK254+BK256</f>
        <v>0</v>
      </c>
    </row>
    <row r="254" spans="1:65" s="12" customFormat="1" ht="22.9" customHeight="1" x14ac:dyDescent="0.2">
      <c r="B254" s="188"/>
      <c r="C254" s="189"/>
      <c r="D254" s="190" t="s">
        <v>81</v>
      </c>
      <c r="E254" s="202" t="s">
        <v>532</v>
      </c>
      <c r="F254" s="202" t="s">
        <v>533</v>
      </c>
      <c r="G254" s="189"/>
      <c r="H254" s="189"/>
      <c r="I254" s="192"/>
      <c r="J254" s="203">
        <f>BK254</f>
        <v>0</v>
      </c>
      <c r="K254" s="189"/>
      <c r="L254" s="194"/>
      <c r="M254" s="195"/>
      <c r="N254" s="196"/>
      <c r="O254" s="196"/>
      <c r="P254" s="197">
        <f>P255</f>
        <v>0</v>
      </c>
      <c r="Q254" s="196"/>
      <c r="R254" s="197">
        <f>R255</f>
        <v>0</v>
      </c>
      <c r="S254" s="196"/>
      <c r="T254" s="198">
        <f>T255</f>
        <v>0</v>
      </c>
      <c r="AR254" s="199" t="s">
        <v>190</v>
      </c>
      <c r="AT254" s="200" t="s">
        <v>81</v>
      </c>
      <c r="AU254" s="200" t="s">
        <v>21</v>
      </c>
      <c r="AY254" s="199" t="s">
        <v>138</v>
      </c>
      <c r="BK254" s="201">
        <f>BK255</f>
        <v>0</v>
      </c>
    </row>
    <row r="255" spans="1:65" s="2" customFormat="1" ht="16.5" customHeight="1" x14ac:dyDescent="0.2">
      <c r="A255" s="35"/>
      <c r="B255" s="36"/>
      <c r="C255" s="204" t="s">
        <v>428</v>
      </c>
      <c r="D255" s="204" t="s">
        <v>141</v>
      </c>
      <c r="E255" s="205" t="s">
        <v>535</v>
      </c>
      <c r="F255" s="206" t="s">
        <v>533</v>
      </c>
      <c r="G255" s="207" t="s">
        <v>536</v>
      </c>
      <c r="H255" s="208">
        <v>1</v>
      </c>
      <c r="I255" s="209"/>
      <c r="J255" s="210">
        <f>ROUND(I255*H255,2)</f>
        <v>0</v>
      </c>
      <c r="K255" s="206" t="s">
        <v>145</v>
      </c>
      <c r="L255" s="40"/>
      <c r="M255" s="211" t="s">
        <v>1</v>
      </c>
      <c r="N255" s="212" t="s">
        <v>47</v>
      </c>
      <c r="O255" s="72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537</v>
      </c>
      <c r="AT255" s="215" t="s">
        <v>141</v>
      </c>
      <c r="AU255" s="215" t="s">
        <v>91</v>
      </c>
      <c r="AY255" s="18" t="s">
        <v>138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8" t="s">
        <v>21</v>
      </c>
      <c r="BK255" s="216">
        <f>ROUND(I255*H255,2)</f>
        <v>0</v>
      </c>
      <c r="BL255" s="18" t="s">
        <v>537</v>
      </c>
      <c r="BM255" s="215" t="s">
        <v>697</v>
      </c>
    </row>
    <row r="256" spans="1:65" s="12" customFormat="1" ht="22.9" customHeight="1" x14ac:dyDescent="0.2">
      <c r="B256" s="188"/>
      <c r="C256" s="189"/>
      <c r="D256" s="190" t="s">
        <v>81</v>
      </c>
      <c r="E256" s="202" t="s">
        <v>539</v>
      </c>
      <c r="F256" s="202" t="s">
        <v>540</v>
      </c>
      <c r="G256" s="189"/>
      <c r="H256" s="189"/>
      <c r="I256" s="192"/>
      <c r="J256" s="203">
        <f>BK256</f>
        <v>0</v>
      </c>
      <c r="K256" s="189"/>
      <c r="L256" s="194"/>
      <c r="M256" s="195"/>
      <c r="N256" s="196"/>
      <c r="O256" s="196"/>
      <c r="P256" s="197">
        <f>P257</f>
        <v>0</v>
      </c>
      <c r="Q256" s="196"/>
      <c r="R256" s="197">
        <f>R257</f>
        <v>0</v>
      </c>
      <c r="S256" s="196"/>
      <c r="T256" s="198">
        <f>T257</f>
        <v>0</v>
      </c>
      <c r="AR256" s="199" t="s">
        <v>190</v>
      </c>
      <c r="AT256" s="200" t="s">
        <v>81</v>
      </c>
      <c r="AU256" s="200" t="s">
        <v>21</v>
      </c>
      <c r="AY256" s="199" t="s">
        <v>138</v>
      </c>
      <c r="BK256" s="201">
        <f>BK257</f>
        <v>0</v>
      </c>
    </row>
    <row r="257" spans="1:65" s="2" customFormat="1" ht="16.5" customHeight="1" x14ac:dyDescent="0.2">
      <c r="A257" s="35"/>
      <c r="B257" s="36"/>
      <c r="C257" s="204" t="s">
        <v>432</v>
      </c>
      <c r="D257" s="204" t="s">
        <v>141</v>
      </c>
      <c r="E257" s="205" t="s">
        <v>542</v>
      </c>
      <c r="F257" s="206" t="s">
        <v>540</v>
      </c>
      <c r="G257" s="207" t="s">
        <v>536</v>
      </c>
      <c r="H257" s="208">
        <v>1</v>
      </c>
      <c r="I257" s="209"/>
      <c r="J257" s="210">
        <f>ROUND(I257*H257,2)</f>
        <v>0</v>
      </c>
      <c r="K257" s="206" t="s">
        <v>145</v>
      </c>
      <c r="L257" s="40"/>
      <c r="M257" s="271" t="s">
        <v>1</v>
      </c>
      <c r="N257" s="272" t="s">
        <v>47</v>
      </c>
      <c r="O257" s="273"/>
      <c r="P257" s="274">
        <f>O257*H257</f>
        <v>0</v>
      </c>
      <c r="Q257" s="274">
        <v>0</v>
      </c>
      <c r="R257" s="274">
        <f>Q257*H257</f>
        <v>0</v>
      </c>
      <c r="S257" s="274">
        <v>0</v>
      </c>
      <c r="T257" s="27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537</v>
      </c>
      <c r="AT257" s="215" t="s">
        <v>141</v>
      </c>
      <c r="AU257" s="215" t="s">
        <v>91</v>
      </c>
      <c r="AY257" s="18" t="s">
        <v>138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21</v>
      </c>
      <c r="BK257" s="216">
        <f>ROUND(I257*H257,2)</f>
        <v>0</v>
      </c>
      <c r="BL257" s="18" t="s">
        <v>537</v>
      </c>
      <c r="BM257" s="215" t="s">
        <v>698</v>
      </c>
    </row>
    <row r="258" spans="1:65" s="2" customFormat="1" ht="6.95" customHeight="1" x14ac:dyDescent="0.2">
      <c r="A258" s="35"/>
      <c r="B258" s="55"/>
      <c r="C258" s="56"/>
      <c r="D258" s="56"/>
      <c r="E258" s="56"/>
      <c r="F258" s="56"/>
      <c r="G258" s="56"/>
      <c r="H258" s="56"/>
      <c r="I258" s="153"/>
      <c r="J258" s="56"/>
      <c r="K258" s="56"/>
      <c r="L258" s="40"/>
      <c r="M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</row>
  </sheetData>
  <sheetProtection algorithmName="SHA-512" hashValue="xWPjo61J4XPMOS4/s8iy/OCKsZYe/7q0FkDTpyxBI9MaqyljNhd7biO/RM0Og+SDfDaq6ZBcLiV5aAGbKI1+Ig==" saltValue="6WX2sN6RqDfcK1XAPSmxXdOgA5+raEZe1j5Ucsmaw5OIZcV19IKE3OdFEEhv3u98GydgqcqDHyPjc58KZev9pg==" spinCount="100000" sheet="1" objects="1" scenarios="1" formatColumns="0" formatRows="0" autoFilter="0"/>
  <autoFilter ref="C128:K25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01 - Stavební a udržov...</vt:lpstr>
      <vt:lpstr>SO 02 - Stavební a udržov...</vt:lpstr>
      <vt:lpstr>SO 03 - Stavební a udržov...</vt:lpstr>
      <vt:lpstr>'SO 01 - Stavební a udržov...'!Názvy_tisku</vt:lpstr>
      <vt:lpstr>'SO 02 - Stavební a udržov...'!Názvy_tisku</vt:lpstr>
      <vt:lpstr>'SO 03 - Stavební a udržov...'!Názvy_tisku</vt:lpstr>
      <vt:lpstr>'Rekapitulace stavby'!Oblast_tisku</vt:lpstr>
      <vt:lpstr>'SO 01 - Stavební a udržov...'!Oblast_tisku</vt:lpstr>
      <vt:lpstr>'SO 02 - Stavební a udržov...'!Oblast_tisku</vt:lpstr>
      <vt:lpstr>'SO 03 - Stavební a udržov...'!Oblast_tisku</vt:lpstr>
      <vt:lpstr>'Rekapitulace stavby'!Print_Titles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Žaneta Kubíčková</dc:creator>
  <cp:lastModifiedBy>Žaneta Kubíčková</cp:lastModifiedBy>
  <dcterms:created xsi:type="dcterms:W3CDTF">2019-11-05T13:25:14Z</dcterms:created>
  <dcterms:modified xsi:type="dcterms:W3CDTF">2020-07-21T09:50:59Z</dcterms:modified>
</cp:coreProperties>
</file>