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arcel\Desktop\ASZP\Odběratelé\SŽDC\2022\OŘ Brno\Demolice Radňovice a Třešť\Demolice Třešť čekárna\Poptávka zámečnických konstrukcí\"/>
    </mc:Choice>
  </mc:AlternateContent>
  <xr:revisionPtr revIDLastSave="0" documentId="13_ncr:1_{3DB202CB-7CB2-45F6-A0A1-EA2453E6A1F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kapitulace stavby" sheetId="1" r:id="rId1"/>
    <sheet name="01 - provizorní zastávka" sheetId="2" r:id="rId2"/>
    <sheet name="02 - doplnění plotu" sheetId="3" r:id="rId3"/>
    <sheet name="03 - vlastní demolice" sheetId="4" r:id="rId4"/>
    <sheet name="04 - VRN" sheetId="5" r:id="rId5"/>
    <sheet name="Pokyny pro vyplnění" sheetId="6" r:id="rId6"/>
  </sheets>
  <definedNames>
    <definedName name="_xlnm._FilterDatabase" localSheetId="1" hidden="1">'01 - provizorní zastávka'!$C$88:$K$217</definedName>
    <definedName name="_xlnm._FilterDatabase" localSheetId="2" hidden="1">'02 - doplnění plotu'!$C$82:$K$119</definedName>
    <definedName name="_xlnm._FilterDatabase" localSheetId="3" hidden="1">'03 - vlastní demolice'!$C$97:$K$366</definedName>
    <definedName name="_xlnm._FilterDatabase" localSheetId="4" hidden="1">'04 - VRN'!$C$83:$K$107</definedName>
    <definedName name="_xlnm.Print_Titles" localSheetId="1">'01 - provizorní zastávka'!$88:$88</definedName>
    <definedName name="_xlnm.Print_Titles" localSheetId="2">'02 - doplnění plotu'!$82:$82</definedName>
    <definedName name="_xlnm.Print_Titles" localSheetId="3">'03 - vlastní demolice'!$97:$97</definedName>
    <definedName name="_xlnm.Print_Titles" localSheetId="4">'04 - VRN'!$83:$83</definedName>
    <definedName name="_xlnm.Print_Titles" localSheetId="0">'Rekapitulace stavby'!$52:$52</definedName>
    <definedName name="_xlnm.Print_Area" localSheetId="1">'01 - provizorní zastávka'!$C$4:$J$39,'01 - provizorní zastávka'!$C$45:$J$70,'01 - provizorní zastávka'!$C$76:$K$217</definedName>
    <definedName name="_xlnm.Print_Area" localSheetId="2">'02 - doplnění plotu'!$C$4:$J$39,'02 - doplnění plotu'!$C$45:$J$64,'02 - doplnění plotu'!$C$70:$K$119</definedName>
    <definedName name="_xlnm.Print_Area" localSheetId="3">'03 - vlastní demolice'!$C$4:$J$39,'03 - vlastní demolice'!$C$45:$J$79,'03 - vlastní demolice'!$C$85:$K$366</definedName>
    <definedName name="_xlnm.Print_Area" localSheetId="4">'04 - VRN'!$C$4:$J$39,'04 - VRN'!$C$45:$J$65,'04 - VRN'!$C$71:$K$107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5" l="1"/>
  <c r="J36" i="5"/>
  <c r="AY58" i="1" s="1"/>
  <c r="J35" i="5"/>
  <c r="AX58" i="1" s="1"/>
  <c r="BI102" i="5"/>
  <c r="BH102" i="5"/>
  <c r="BG102" i="5"/>
  <c r="BF102" i="5"/>
  <c r="T102" i="5"/>
  <c r="T101" i="5"/>
  <c r="R102" i="5"/>
  <c r="R101" i="5"/>
  <c r="P102" i="5"/>
  <c r="P101" i="5" s="1"/>
  <c r="BI97" i="5"/>
  <c r="BH97" i="5"/>
  <c r="BG97" i="5"/>
  <c r="BF97" i="5"/>
  <c r="T97" i="5"/>
  <c r="T96" i="5"/>
  <c r="R97" i="5"/>
  <c r="R96" i="5" s="1"/>
  <c r="P97" i="5"/>
  <c r="P96" i="5" s="1"/>
  <c r="BI92" i="5"/>
  <c r="BH92" i="5"/>
  <c r="BG92" i="5"/>
  <c r="BF92" i="5"/>
  <c r="T92" i="5"/>
  <c r="T91" i="5" s="1"/>
  <c r="R92" i="5"/>
  <c r="R91" i="5" s="1"/>
  <c r="R85" i="5" s="1"/>
  <c r="R84" i="5" s="1"/>
  <c r="P92" i="5"/>
  <c r="P91" i="5"/>
  <c r="BI87" i="5"/>
  <c r="BH87" i="5"/>
  <c r="BG87" i="5"/>
  <c r="BF87" i="5"/>
  <c r="T87" i="5"/>
  <c r="T86" i="5" s="1"/>
  <c r="T85" i="5" s="1"/>
  <c r="T84" i="5" s="1"/>
  <c r="R87" i="5"/>
  <c r="R86" i="5"/>
  <c r="P87" i="5"/>
  <c r="P86" i="5" s="1"/>
  <c r="P85" i="5" s="1"/>
  <c r="P84" i="5" s="1"/>
  <c r="AU58" i="1" s="1"/>
  <c r="F78" i="5"/>
  <c r="E76" i="5"/>
  <c r="F52" i="5"/>
  <c r="E50" i="5"/>
  <c r="J24" i="5"/>
  <c r="E24" i="5"/>
  <c r="J55" i="5" s="1"/>
  <c r="J23" i="5"/>
  <c r="J21" i="5"/>
  <c r="E21" i="5"/>
  <c r="J54" i="5" s="1"/>
  <c r="J20" i="5"/>
  <c r="J18" i="5"/>
  <c r="E18" i="5"/>
  <c r="F81" i="5" s="1"/>
  <c r="J17" i="5"/>
  <c r="J15" i="5"/>
  <c r="E15" i="5"/>
  <c r="F80" i="5" s="1"/>
  <c r="J14" i="5"/>
  <c r="J12" i="5"/>
  <c r="J78" i="5" s="1"/>
  <c r="E7" i="5"/>
  <c r="E74" i="5"/>
  <c r="J37" i="4"/>
  <c r="J36" i="4"/>
  <c r="AY57" i="1" s="1"/>
  <c r="J35" i="4"/>
  <c r="AX57" i="1" s="1"/>
  <c r="BI363" i="4"/>
  <c r="BH363" i="4"/>
  <c r="BG363" i="4"/>
  <c r="BF363" i="4"/>
  <c r="T363" i="4"/>
  <c r="R363" i="4"/>
  <c r="P363" i="4"/>
  <c r="BI360" i="4"/>
  <c r="BH360" i="4"/>
  <c r="BG360" i="4"/>
  <c r="BF360" i="4"/>
  <c r="T360" i="4"/>
  <c r="R360" i="4"/>
  <c r="P360" i="4"/>
  <c r="BI357" i="4"/>
  <c r="BH357" i="4"/>
  <c r="BG357" i="4"/>
  <c r="BF357" i="4"/>
  <c r="T357" i="4"/>
  <c r="R357" i="4"/>
  <c r="P357" i="4"/>
  <c r="BI352" i="4"/>
  <c r="BH352" i="4"/>
  <c r="BG352" i="4"/>
  <c r="BF352" i="4"/>
  <c r="T352" i="4"/>
  <c r="R352" i="4"/>
  <c r="P352" i="4"/>
  <c r="BI344" i="4"/>
  <c r="BH344" i="4"/>
  <c r="BG344" i="4"/>
  <c r="BF344" i="4"/>
  <c r="T344" i="4"/>
  <c r="R344" i="4"/>
  <c r="P344" i="4"/>
  <c r="BI341" i="4"/>
  <c r="BH341" i="4"/>
  <c r="BG341" i="4"/>
  <c r="BF341" i="4"/>
  <c r="T341" i="4"/>
  <c r="R341" i="4"/>
  <c r="P341" i="4"/>
  <c r="BI337" i="4"/>
  <c r="BH337" i="4"/>
  <c r="BG337" i="4"/>
  <c r="BF337" i="4"/>
  <c r="T337" i="4"/>
  <c r="R337" i="4"/>
  <c r="P337" i="4"/>
  <c r="BI332" i="4"/>
  <c r="BH332" i="4"/>
  <c r="BG332" i="4"/>
  <c r="BF332" i="4"/>
  <c r="T332" i="4"/>
  <c r="R332" i="4"/>
  <c r="P332" i="4"/>
  <c r="BI329" i="4"/>
  <c r="BH329" i="4"/>
  <c r="BG329" i="4"/>
  <c r="BF329" i="4"/>
  <c r="T329" i="4"/>
  <c r="R329" i="4"/>
  <c r="P329" i="4"/>
  <c r="BI325" i="4"/>
  <c r="BH325" i="4"/>
  <c r="BG325" i="4"/>
  <c r="BF325" i="4"/>
  <c r="T325" i="4"/>
  <c r="R325" i="4"/>
  <c r="P325" i="4"/>
  <c r="BI321" i="4"/>
  <c r="BH321" i="4"/>
  <c r="BG321" i="4"/>
  <c r="BF321" i="4"/>
  <c r="T321" i="4"/>
  <c r="R321" i="4"/>
  <c r="P321" i="4"/>
  <c r="BI318" i="4"/>
  <c r="BH318" i="4"/>
  <c r="BG318" i="4"/>
  <c r="BF318" i="4"/>
  <c r="T318" i="4"/>
  <c r="R318" i="4"/>
  <c r="P318" i="4"/>
  <c r="BI314" i="4"/>
  <c r="BH314" i="4"/>
  <c r="BG314" i="4"/>
  <c r="BF314" i="4"/>
  <c r="T314" i="4"/>
  <c r="R314" i="4"/>
  <c r="P314" i="4"/>
  <c r="BI308" i="4"/>
  <c r="BH308" i="4"/>
  <c r="BG308" i="4"/>
  <c r="BF308" i="4"/>
  <c r="T308" i="4"/>
  <c r="R308" i="4"/>
  <c r="P308" i="4"/>
  <c r="BI295" i="4"/>
  <c r="BH295" i="4"/>
  <c r="BG295" i="4"/>
  <c r="BF295" i="4"/>
  <c r="T295" i="4"/>
  <c r="R295" i="4"/>
  <c r="P295" i="4"/>
  <c r="BI286" i="4"/>
  <c r="BH286" i="4"/>
  <c r="BG286" i="4"/>
  <c r="BF286" i="4"/>
  <c r="T286" i="4"/>
  <c r="R286" i="4"/>
  <c r="P286" i="4"/>
  <c r="BI283" i="4"/>
  <c r="BH283" i="4"/>
  <c r="BG283" i="4"/>
  <c r="BF283" i="4"/>
  <c r="T283" i="4"/>
  <c r="R283" i="4"/>
  <c r="P283" i="4"/>
  <c r="BI279" i="4"/>
  <c r="BH279" i="4"/>
  <c r="BG279" i="4"/>
  <c r="BF279" i="4"/>
  <c r="T279" i="4"/>
  <c r="R279" i="4"/>
  <c r="P279" i="4"/>
  <c r="BI275" i="4"/>
  <c r="BH275" i="4"/>
  <c r="BG275" i="4"/>
  <c r="BF275" i="4"/>
  <c r="T275" i="4"/>
  <c r="R275" i="4"/>
  <c r="P275" i="4"/>
  <c r="BI271" i="4"/>
  <c r="BH271" i="4"/>
  <c r="BG271" i="4"/>
  <c r="BF271" i="4"/>
  <c r="T271" i="4"/>
  <c r="R271" i="4"/>
  <c r="P271" i="4"/>
  <c r="BI268" i="4"/>
  <c r="BH268" i="4"/>
  <c r="BG268" i="4"/>
  <c r="BF268" i="4"/>
  <c r="T268" i="4"/>
  <c r="R268" i="4"/>
  <c r="P268" i="4"/>
  <c r="BI265" i="4"/>
  <c r="BH265" i="4"/>
  <c r="BG265" i="4"/>
  <c r="BF265" i="4"/>
  <c r="T265" i="4"/>
  <c r="R265" i="4"/>
  <c r="P265" i="4"/>
  <c r="BI262" i="4"/>
  <c r="BH262" i="4"/>
  <c r="BG262" i="4"/>
  <c r="BF262" i="4"/>
  <c r="T262" i="4"/>
  <c r="R262" i="4"/>
  <c r="P262" i="4"/>
  <c r="BI259" i="4"/>
  <c r="BH259" i="4"/>
  <c r="BG259" i="4"/>
  <c r="BF259" i="4"/>
  <c r="T259" i="4"/>
  <c r="R259" i="4"/>
  <c r="P259" i="4"/>
  <c r="BI255" i="4"/>
  <c r="BH255" i="4"/>
  <c r="BG255" i="4"/>
  <c r="BF255" i="4"/>
  <c r="T255" i="4"/>
  <c r="R255" i="4"/>
  <c r="P255" i="4"/>
  <c r="BI253" i="4"/>
  <c r="BH253" i="4"/>
  <c r="BG253" i="4"/>
  <c r="BF253" i="4"/>
  <c r="T253" i="4"/>
  <c r="R253" i="4"/>
  <c r="P253" i="4"/>
  <c r="BI250" i="4"/>
  <c r="BH250" i="4"/>
  <c r="BG250" i="4"/>
  <c r="BF250" i="4"/>
  <c r="T250" i="4"/>
  <c r="R250" i="4"/>
  <c r="P250" i="4"/>
  <c r="BI247" i="4"/>
  <c r="BH247" i="4"/>
  <c r="BG247" i="4"/>
  <c r="BF247" i="4"/>
  <c r="T247" i="4"/>
  <c r="R247" i="4"/>
  <c r="P247" i="4"/>
  <c r="BI243" i="4"/>
  <c r="BH243" i="4"/>
  <c r="BG243" i="4"/>
  <c r="BF243" i="4"/>
  <c r="T243" i="4"/>
  <c r="R243" i="4"/>
  <c r="P243" i="4"/>
  <c r="BI239" i="4"/>
  <c r="BH239" i="4"/>
  <c r="BG239" i="4"/>
  <c r="BF239" i="4"/>
  <c r="T239" i="4"/>
  <c r="R239" i="4"/>
  <c r="P239" i="4"/>
  <c r="BI236" i="4"/>
  <c r="BH236" i="4"/>
  <c r="BG236" i="4"/>
  <c r="BF236" i="4"/>
  <c r="T236" i="4"/>
  <c r="R236" i="4"/>
  <c r="P236" i="4"/>
  <c r="BI232" i="4"/>
  <c r="BH232" i="4"/>
  <c r="BG232" i="4"/>
  <c r="BF232" i="4"/>
  <c r="T232" i="4"/>
  <c r="R232" i="4"/>
  <c r="P232" i="4"/>
  <c r="BI228" i="4"/>
  <c r="BH228" i="4"/>
  <c r="BG228" i="4"/>
  <c r="BF228" i="4"/>
  <c r="T228" i="4"/>
  <c r="R228" i="4"/>
  <c r="P228" i="4"/>
  <c r="BI223" i="4"/>
  <c r="BH223" i="4"/>
  <c r="BG223" i="4"/>
  <c r="BF223" i="4"/>
  <c r="T223" i="4"/>
  <c r="R223" i="4"/>
  <c r="P223" i="4"/>
  <c r="BI220" i="4"/>
  <c r="BH220" i="4"/>
  <c r="BG220" i="4"/>
  <c r="BF220" i="4"/>
  <c r="T220" i="4"/>
  <c r="R220" i="4"/>
  <c r="P220" i="4"/>
  <c r="BI215" i="4"/>
  <c r="BH215" i="4"/>
  <c r="BG215" i="4"/>
  <c r="BF215" i="4"/>
  <c r="T215" i="4"/>
  <c r="R215" i="4"/>
  <c r="P215" i="4"/>
  <c r="BI211" i="4"/>
  <c r="BH211" i="4"/>
  <c r="BG211" i="4"/>
  <c r="BF211" i="4"/>
  <c r="T211" i="4"/>
  <c r="R211" i="4"/>
  <c r="P211" i="4"/>
  <c r="BI207" i="4"/>
  <c r="BH207" i="4"/>
  <c r="BG207" i="4"/>
  <c r="BF207" i="4"/>
  <c r="T207" i="4"/>
  <c r="R207" i="4"/>
  <c r="P207" i="4"/>
  <c r="BI202" i="4"/>
  <c r="BH202" i="4"/>
  <c r="BG202" i="4"/>
  <c r="BF202" i="4"/>
  <c r="T202" i="4"/>
  <c r="R202" i="4"/>
  <c r="P202" i="4"/>
  <c r="BI199" i="4"/>
  <c r="BH199" i="4"/>
  <c r="BG199" i="4"/>
  <c r="BF199" i="4"/>
  <c r="T199" i="4"/>
  <c r="R199" i="4"/>
  <c r="P199" i="4"/>
  <c r="BI195" i="4"/>
  <c r="BH195" i="4"/>
  <c r="BG195" i="4"/>
  <c r="BF195" i="4"/>
  <c r="T195" i="4"/>
  <c r="R195" i="4"/>
  <c r="P195" i="4"/>
  <c r="BI192" i="4"/>
  <c r="BH192" i="4"/>
  <c r="BG192" i="4"/>
  <c r="BF192" i="4"/>
  <c r="T192" i="4"/>
  <c r="R192" i="4"/>
  <c r="P192" i="4"/>
  <c r="BI188" i="4"/>
  <c r="BH188" i="4"/>
  <c r="BG188" i="4"/>
  <c r="BF188" i="4"/>
  <c r="T188" i="4"/>
  <c r="R188" i="4"/>
  <c r="P188" i="4"/>
  <c r="BI185" i="4"/>
  <c r="BH185" i="4"/>
  <c r="BG185" i="4"/>
  <c r="BF185" i="4"/>
  <c r="T185" i="4"/>
  <c r="R185" i="4"/>
  <c r="P185" i="4"/>
  <c r="BI180" i="4"/>
  <c r="BH180" i="4"/>
  <c r="BG180" i="4"/>
  <c r="BF180" i="4"/>
  <c r="T180" i="4"/>
  <c r="R180" i="4"/>
  <c r="P180" i="4"/>
  <c r="BI173" i="4"/>
  <c r="BH173" i="4"/>
  <c r="BG173" i="4"/>
  <c r="BF173" i="4"/>
  <c r="T173" i="4"/>
  <c r="R173" i="4"/>
  <c r="P173" i="4"/>
  <c r="BI170" i="4"/>
  <c r="BH170" i="4"/>
  <c r="BG170" i="4"/>
  <c r="BF170" i="4"/>
  <c r="T170" i="4"/>
  <c r="R170" i="4"/>
  <c r="P170" i="4"/>
  <c r="BI166" i="4"/>
  <c r="BH166" i="4"/>
  <c r="BG166" i="4"/>
  <c r="BF166" i="4"/>
  <c r="T166" i="4"/>
  <c r="R166" i="4"/>
  <c r="P166" i="4"/>
  <c r="BI161" i="4"/>
  <c r="BH161" i="4"/>
  <c r="BG161" i="4"/>
  <c r="BF161" i="4"/>
  <c r="T161" i="4"/>
  <c r="T160" i="4" s="1"/>
  <c r="R161" i="4"/>
  <c r="R160" i="4" s="1"/>
  <c r="P161" i="4"/>
  <c r="P160" i="4"/>
  <c r="BI156" i="4"/>
  <c r="BH156" i="4"/>
  <c r="BG156" i="4"/>
  <c r="BF156" i="4"/>
  <c r="T156" i="4"/>
  <c r="T155" i="4" s="1"/>
  <c r="R156" i="4"/>
  <c r="R155" i="4"/>
  <c r="P156" i="4"/>
  <c r="P155" i="4" s="1"/>
  <c r="BI152" i="4"/>
  <c r="BH152" i="4"/>
  <c r="BG152" i="4"/>
  <c r="BF152" i="4"/>
  <c r="T152" i="4"/>
  <c r="T151" i="4"/>
  <c r="R152" i="4"/>
  <c r="R151" i="4" s="1"/>
  <c r="P152" i="4"/>
  <c r="P151" i="4" s="1"/>
  <c r="BI147" i="4"/>
  <c r="BH147" i="4"/>
  <c r="BG147" i="4"/>
  <c r="BF147" i="4"/>
  <c r="T147" i="4"/>
  <c r="T146" i="4" s="1"/>
  <c r="R147" i="4"/>
  <c r="R146" i="4" s="1"/>
  <c r="P147" i="4"/>
  <c r="P146" i="4" s="1"/>
  <c r="BI142" i="4"/>
  <c r="BH142" i="4"/>
  <c r="BG142" i="4"/>
  <c r="BF142" i="4"/>
  <c r="T142" i="4"/>
  <c r="R142" i="4"/>
  <c r="P142" i="4"/>
  <c r="BI138" i="4"/>
  <c r="BH138" i="4"/>
  <c r="BG138" i="4"/>
  <c r="BF138" i="4"/>
  <c r="T138" i="4"/>
  <c r="R138" i="4"/>
  <c r="P138" i="4"/>
  <c r="BI134" i="4"/>
  <c r="BH134" i="4"/>
  <c r="BG134" i="4"/>
  <c r="BF134" i="4"/>
  <c r="T134" i="4"/>
  <c r="R134" i="4"/>
  <c r="P134" i="4"/>
  <c r="BI130" i="4"/>
  <c r="BH130" i="4"/>
  <c r="BG130" i="4"/>
  <c r="BF130" i="4"/>
  <c r="T130" i="4"/>
  <c r="R130" i="4"/>
  <c r="P130" i="4"/>
  <c r="BI125" i="4"/>
  <c r="BH125" i="4"/>
  <c r="BG125" i="4"/>
  <c r="BF125" i="4"/>
  <c r="T125" i="4"/>
  <c r="R125" i="4"/>
  <c r="P125" i="4"/>
  <c r="BI122" i="4"/>
  <c r="BH122" i="4"/>
  <c r="BG122" i="4"/>
  <c r="BF122" i="4"/>
  <c r="T122" i="4"/>
  <c r="R122" i="4"/>
  <c r="P122" i="4"/>
  <c r="BI118" i="4"/>
  <c r="BH118" i="4"/>
  <c r="BG118" i="4"/>
  <c r="BF118" i="4"/>
  <c r="T118" i="4"/>
  <c r="R118" i="4"/>
  <c r="P118" i="4"/>
  <c r="BI115" i="4"/>
  <c r="BH115" i="4"/>
  <c r="BG115" i="4"/>
  <c r="BF115" i="4"/>
  <c r="T115" i="4"/>
  <c r="R115" i="4"/>
  <c r="P115" i="4"/>
  <c r="BI111" i="4"/>
  <c r="BH111" i="4"/>
  <c r="BG111" i="4"/>
  <c r="BF111" i="4"/>
  <c r="T111" i="4"/>
  <c r="R111" i="4"/>
  <c r="P111" i="4"/>
  <c r="BI107" i="4"/>
  <c r="BH107" i="4"/>
  <c r="BG107" i="4"/>
  <c r="BF107" i="4"/>
  <c r="T107" i="4"/>
  <c r="R107" i="4"/>
  <c r="P107" i="4"/>
  <c r="BI101" i="4"/>
  <c r="BH101" i="4"/>
  <c r="BG101" i="4"/>
  <c r="BF101" i="4"/>
  <c r="T101" i="4"/>
  <c r="R101" i="4"/>
  <c r="P101" i="4"/>
  <c r="F92" i="4"/>
  <c r="E90" i="4"/>
  <c r="F52" i="4"/>
  <c r="E50" i="4"/>
  <c r="J24" i="4"/>
  <c r="E24" i="4"/>
  <c r="J95" i="4" s="1"/>
  <c r="J23" i="4"/>
  <c r="J21" i="4"/>
  <c r="E21" i="4"/>
  <c r="J94" i="4" s="1"/>
  <c r="J20" i="4"/>
  <c r="J18" i="4"/>
  <c r="E18" i="4"/>
  <c r="F55" i="4" s="1"/>
  <c r="J17" i="4"/>
  <c r="J15" i="4"/>
  <c r="E15" i="4"/>
  <c r="F54" i="4" s="1"/>
  <c r="J14" i="4"/>
  <c r="J12" i="4"/>
  <c r="J92" i="4" s="1"/>
  <c r="E7" i="4"/>
  <c r="E48" i="4"/>
  <c r="J37" i="3"/>
  <c r="J36" i="3"/>
  <c r="AY56" i="1" s="1"/>
  <c r="J35" i="3"/>
  <c r="AX56" i="1"/>
  <c r="BI117" i="3"/>
  <c r="BH117" i="3"/>
  <c r="BG117" i="3"/>
  <c r="BF117" i="3"/>
  <c r="T117" i="3"/>
  <c r="T116" i="3" s="1"/>
  <c r="R117" i="3"/>
  <c r="R116" i="3"/>
  <c r="P117" i="3"/>
  <c r="P116" i="3" s="1"/>
  <c r="BI113" i="3"/>
  <c r="BH113" i="3"/>
  <c r="BG113" i="3"/>
  <c r="BF113" i="3"/>
  <c r="T113" i="3"/>
  <c r="R113" i="3"/>
  <c r="P113" i="3"/>
  <c r="BI110" i="3"/>
  <c r="BH110" i="3"/>
  <c r="BG110" i="3"/>
  <c r="BF110" i="3"/>
  <c r="T110" i="3"/>
  <c r="R110" i="3"/>
  <c r="P110" i="3"/>
  <c r="BI107" i="3"/>
  <c r="BH107" i="3"/>
  <c r="BG107" i="3"/>
  <c r="BF107" i="3"/>
  <c r="T107" i="3"/>
  <c r="T97" i="3" s="1"/>
  <c r="R107" i="3"/>
  <c r="P107" i="3"/>
  <c r="BI103" i="3"/>
  <c r="BH103" i="3"/>
  <c r="BG103" i="3"/>
  <c r="BF103" i="3"/>
  <c r="T103" i="3"/>
  <c r="R103" i="3"/>
  <c r="P103" i="3"/>
  <c r="BI101" i="3"/>
  <c r="BH101" i="3"/>
  <c r="BG101" i="3"/>
  <c r="BF101" i="3"/>
  <c r="T101" i="3"/>
  <c r="R101" i="3"/>
  <c r="P101" i="3"/>
  <c r="BI98" i="3"/>
  <c r="BH98" i="3"/>
  <c r="BG98" i="3"/>
  <c r="BF98" i="3"/>
  <c r="T98" i="3"/>
  <c r="R98" i="3"/>
  <c r="P98" i="3"/>
  <c r="BI93" i="3"/>
  <c r="BH93" i="3"/>
  <c r="BG93" i="3"/>
  <c r="BF93" i="3"/>
  <c r="T93" i="3"/>
  <c r="R93" i="3"/>
  <c r="P93" i="3"/>
  <c r="BI90" i="3"/>
  <c r="BH90" i="3"/>
  <c r="BG90" i="3"/>
  <c r="BF90" i="3"/>
  <c r="T90" i="3"/>
  <c r="R90" i="3"/>
  <c r="P90" i="3"/>
  <c r="BI86" i="3"/>
  <c r="BH86" i="3"/>
  <c r="BG86" i="3"/>
  <c r="BF86" i="3"/>
  <c r="T86" i="3"/>
  <c r="R86" i="3"/>
  <c r="P86" i="3"/>
  <c r="F77" i="3"/>
  <c r="E75" i="3"/>
  <c r="F52" i="3"/>
  <c r="E50" i="3"/>
  <c r="J24" i="3"/>
  <c r="E24" i="3"/>
  <c r="J55" i="3" s="1"/>
  <c r="J23" i="3"/>
  <c r="J21" i="3"/>
  <c r="E21" i="3"/>
  <c r="J54" i="3"/>
  <c r="J20" i="3"/>
  <c r="J18" i="3"/>
  <c r="E18" i="3"/>
  <c r="F55" i="3" s="1"/>
  <c r="J17" i="3"/>
  <c r="J15" i="3"/>
  <c r="E15" i="3"/>
  <c r="F79" i="3"/>
  <c r="J14" i="3"/>
  <c r="J12" i="3"/>
  <c r="J52" i="3"/>
  <c r="E7" i="3"/>
  <c r="E73" i="3" s="1"/>
  <c r="J37" i="2"/>
  <c r="J36" i="2"/>
  <c r="AY55" i="1"/>
  <c r="J35" i="2"/>
  <c r="AX55" i="1" s="1"/>
  <c r="BI214" i="2"/>
  <c r="BH214" i="2"/>
  <c r="BG214" i="2"/>
  <c r="BF214" i="2"/>
  <c r="T214" i="2"/>
  <c r="R214" i="2"/>
  <c r="P214" i="2"/>
  <c r="BI210" i="2"/>
  <c r="BH210" i="2"/>
  <c r="BG210" i="2"/>
  <c r="BF210" i="2"/>
  <c r="T210" i="2"/>
  <c r="R210" i="2"/>
  <c r="P210" i="2"/>
  <c r="BI206" i="2"/>
  <c r="BH206" i="2"/>
  <c r="BG206" i="2"/>
  <c r="BF206" i="2"/>
  <c r="T206" i="2"/>
  <c r="R206" i="2"/>
  <c r="P206" i="2"/>
  <c r="BI202" i="2"/>
  <c r="BH202" i="2"/>
  <c r="BG202" i="2"/>
  <c r="BF202" i="2"/>
  <c r="T202" i="2"/>
  <c r="R202" i="2"/>
  <c r="P202" i="2"/>
  <c r="BI198" i="2"/>
  <c r="BH198" i="2"/>
  <c r="BG198" i="2"/>
  <c r="BF198" i="2"/>
  <c r="T198" i="2"/>
  <c r="R198" i="2"/>
  <c r="P198" i="2"/>
  <c r="BI195" i="2"/>
  <c r="BH195" i="2"/>
  <c r="BG195" i="2"/>
  <c r="BF195" i="2"/>
  <c r="T195" i="2"/>
  <c r="R195" i="2"/>
  <c r="P195" i="2"/>
  <c r="BI192" i="2"/>
  <c r="BH192" i="2"/>
  <c r="BG192" i="2"/>
  <c r="BF192" i="2"/>
  <c r="T192" i="2"/>
  <c r="R192" i="2"/>
  <c r="P192" i="2"/>
  <c r="BI185" i="2"/>
  <c r="BH185" i="2"/>
  <c r="BG185" i="2"/>
  <c r="BF185" i="2"/>
  <c r="T185" i="2"/>
  <c r="R185" i="2"/>
  <c r="P185" i="2"/>
  <c r="BI181" i="2"/>
  <c r="BH181" i="2"/>
  <c r="BG181" i="2"/>
  <c r="BF181" i="2"/>
  <c r="T181" i="2"/>
  <c r="R181" i="2"/>
  <c r="P181" i="2"/>
  <c r="BI178" i="2"/>
  <c r="BH178" i="2"/>
  <c r="BG178" i="2"/>
  <c r="BF178" i="2"/>
  <c r="T178" i="2"/>
  <c r="R178" i="2"/>
  <c r="P178" i="2"/>
  <c r="BI175" i="2"/>
  <c r="BH175" i="2"/>
  <c r="BG175" i="2"/>
  <c r="BF175" i="2"/>
  <c r="T175" i="2"/>
  <c r="R175" i="2"/>
  <c r="P175" i="2"/>
  <c r="BI171" i="2"/>
  <c r="BH171" i="2"/>
  <c r="BG171" i="2"/>
  <c r="BF171" i="2"/>
  <c r="T171" i="2"/>
  <c r="R171" i="2"/>
  <c r="P171" i="2"/>
  <c r="BI167" i="2"/>
  <c r="BH167" i="2"/>
  <c r="BG167" i="2"/>
  <c r="BF167" i="2"/>
  <c r="T167" i="2"/>
  <c r="R167" i="2"/>
  <c r="P167" i="2"/>
  <c r="BI164" i="2"/>
  <c r="BH164" i="2"/>
  <c r="BG164" i="2"/>
  <c r="BF164" i="2"/>
  <c r="T164" i="2"/>
  <c r="R164" i="2"/>
  <c r="P164" i="2"/>
  <c r="BI160" i="2"/>
  <c r="BH160" i="2"/>
  <c r="BG160" i="2"/>
  <c r="BF160" i="2"/>
  <c r="T160" i="2"/>
  <c r="R160" i="2"/>
  <c r="P160" i="2"/>
  <c r="BI156" i="2"/>
  <c r="BH156" i="2"/>
  <c r="BG156" i="2"/>
  <c r="BF156" i="2"/>
  <c r="T156" i="2"/>
  <c r="R156" i="2"/>
  <c r="P156" i="2"/>
  <c r="BI152" i="2"/>
  <c r="BH152" i="2"/>
  <c r="BG152" i="2"/>
  <c r="BF152" i="2"/>
  <c r="T152" i="2"/>
  <c r="R152" i="2"/>
  <c r="P152" i="2"/>
  <c r="BI148" i="2"/>
  <c r="BH148" i="2"/>
  <c r="BG148" i="2"/>
  <c r="BF148" i="2"/>
  <c r="T148" i="2"/>
  <c r="R148" i="2"/>
  <c r="P148" i="2"/>
  <c r="BI143" i="2"/>
  <c r="BH143" i="2"/>
  <c r="BG143" i="2"/>
  <c r="BF143" i="2"/>
  <c r="T143" i="2"/>
  <c r="T142" i="2"/>
  <c r="R143" i="2"/>
  <c r="R142" i="2"/>
  <c r="P143" i="2"/>
  <c r="P142" i="2"/>
  <c r="BI139" i="2"/>
  <c r="BH139" i="2"/>
  <c r="BG139" i="2"/>
  <c r="BF139" i="2"/>
  <c r="T139" i="2"/>
  <c r="R139" i="2"/>
  <c r="P139" i="2"/>
  <c r="BI135" i="2"/>
  <c r="BH135" i="2"/>
  <c r="BG135" i="2"/>
  <c r="BF135" i="2"/>
  <c r="T135" i="2"/>
  <c r="R135" i="2"/>
  <c r="P135" i="2"/>
  <c r="BI132" i="2"/>
  <c r="BH132" i="2"/>
  <c r="BG132" i="2"/>
  <c r="BF132" i="2"/>
  <c r="T132" i="2"/>
  <c r="R132" i="2"/>
  <c r="P132" i="2"/>
  <c r="BI127" i="2"/>
  <c r="BH127" i="2"/>
  <c r="BG127" i="2"/>
  <c r="BF127" i="2"/>
  <c r="T127" i="2"/>
  <c r="R127" i="2"/>
  <c r="P127" i="2"/>
  <c r="BI123" i="2"/>
  <c r="BH123" i="2"/>
  <c r="BG123" i="2"/>
  <c r="BF123" i="2"/>
  <c r="T123" i="2"/>
  <c r="R123" i="2"/>
  <c r="P123" i="2"/>
  <c r="BI119" i="2"/>
  <c r="BH119" i="2"/>
  <c r="BG119" i="2"/>
  <c r="BF119" i="2"/>
  <c r="T119" i="2"/>
  <c r="R119" i="2"/>
  <c r="P119" i="2"/>
  <c r="BI115" i="2"/>
  <c r="BH115" i="2"/>
  <c r="BG115" i="2"/>
  <c r="BF115" i="2"/>
  <c r="T115" i="2"/>
  <c r="R115" i="2"/>
  <c r="P115" i="2"/>
  <c r="BI109" i="2"/>
  <c r="BH109" i="2"/>
  <c r="BG109" i="2"/>
  <c r="BF109" i="2"/>
  <c r="T109" i="2"/>
  <c r="R109" i="2"/>
  <c r="P109" i="2"/>
  <c r="BI105" i="2"/>
  <c r="BH105" i="2"/>
  <c r="BG105" i="2"/>
  <c r="BF105" i="2"/>
  <c r="T105" i="2"/>
  <c r="R105" i="2"/>
  <c r="P105" i="2"/>
  <c r="BI103" i="2"/>
  <c r="BH103" i="2"/>
  <c r="BG103" i="2"/>
  <c r="BF103" i="2"/>
  <c r="T103" i="2"/>
  <c r="R103" i="2"/>
  <c r="P103" i="2"/>
  <c r="BI99" i="2"/>
  <c r="BH99" i="2"/>
  <c r="BG99" i="2"/>
  <c r="BF99" i="2"/>
  <c r="T99" i="2"/>
  <c r="R99" i="2"/>
  <c r="P99" i="2"/>
  <c r="BI96" i="2"/>
  <c r="BH96" i="2"/>
  <c r="BG96" i="2"/>
  <c r="BF96" i="2"/>
  <c r="T96" i="2"/>
  <c r="R96" i="2"/>
  <c r="P96" i="2"/>
  <c r="BI92" i="2"/>
  <c r="BH92" i="2"/>
  <c r="BG92" i="2"/>
  <c r="BF92" i="2"/>
  <c r="T92" i="2"/>
  <c r="R92" i="2"/>
  <c r="P92" i="2"/>
  <c r="F83" i="2"/>
  <c r="E81" i="2"/>
  <c r="F52" i="2"/>
  <c r="E50" i="2"/>
  <c r="J24" i="2"/>
  <c r="E24" i="2"/>
  <c r="J86" i="2" s="1"/>
  <c r="J23" i="2"/>
  <c r="J21" i="2"/>
  <c r="E21" i="2"/>
  <c r="J54" i="2"/>
  <c r="J20" i="2"/>
  <c r="J18" i="2"/>
  <c r="E18" i="2"/>
  <c r="F55" i="2" s="1"/>
  <c r="J17" i="2"/>
  <c r="J15" i="2"/>
  <c r="E15" i="2"/>
  <c r="F85" i="2"/>
  <c r="J14" i="2"/>
  <c r="J12" i="2"/>
  <c r="J83" i="2" s="1"/>
  <c r="E7" i="2"/>
  <c r="E79" i="2" s="1"/>
  <c r="L50" i="1"/>
  <c r="AM50" i="1"/>
  <c r="AM49" i="1"/>
  <c r="L49" i="1"/>
  <c r="AM47" i="1"/>
  <c r="L47" i="1"/>
  <c r="L45" i="1"/>
  <c r="L44" i="1"/>
  <c r="J160" i="2"/>
  <c r="J214" i="2"/>
  <c r="BK156" i="2"/>
  <c r="J103" i="2"/>
  <c r="BK178" i="2"/>
  <c r="J115" i="2"/>
  <c r="J117" i="3"/>
  <c r="J90" i="3"/>
  <c r="J98" i="3"/>
  <c r="BK360" i="4"/>
  <c r="BK314" i="4"/>
  <c r="J223" i="4"/>
  <c r="BK107" i="4"/>
  <c r="BK329" i="4"/>
  <c r="J232" i="4"/>
  <c r="BK147" i="4"/>
  <c r="J360" i="4"/>
  <c r="J318" i="4"/>
  <c r="J250" i="4"/>
  <c r="J188" i="4"/>
  <c r="BK118" i="4"/>
  <c r="BK279" i="4"/>
  <c r="BK220" i="4"/>
  <c r="J170" i="4"/>
  <c r="J97" i="5"/>
  <c r="BK97" i="5"/>
  <c r="BK167" i="2"/>
  <c r="J123" i="2"/>
  <c r="J195" i="2"/>
  <c r="BK127" i="2"/>
  <c r="J206" i="2"/>
  <c r="J171" i="2"/>
  <c r="BK123" i="2"/>
  <c r="AS54" i="1"/>
  <c r="BK295" i="4"/>
  <c r="BK247" i="4"/>
  <c r="J125" i="4"/>
  <c r="J247" i="4"/>
  <c r="BK180" i="4"/>
  <c r="BK152" i="4"/>
  <c r="BK357" i="4"/>
  <c r="BK275" i="4"/>
  <c r="BK232" i="4"/>
  <c r="J166" i="4"/>
  <c r="J107" i="4"/>
  <c r="J271" i="4"/>
  <c r="J211" i="4"/>
  <c r="J173" i="4"/>
  <c r="J87" i="5"/>
  <c r="J152" i="2"/>
  <c r="BK210" i="2"/>
  <c r="BK171" i="2"/>
  <c r="BK99" i="2"/>
  <c r="J181" i="2"/>
  <c r="BK143" i="2"/>
  <c r="BK103" i="2"/>
  <c r="BK103" i="3"/>
  <c r="BK90" i="3"/>
  <c r="J363" i="4"/>
  <c r="BK308" i="4"/>
  <c r="J236" i="4"/>
  <c r="J344" i="4"/>
  <c r="J243" i="4"/>
  <c r="BK166" i="4"/>
  <c r="BK115" i="4"/>
  <c r="J286" i="4"/>
  <c r="J253" i="4"/>
  <c r="BK195" i="4"/>
  <c r="BK344" i="4"/>
  <c r="BK250" i="4"/>
  <c r="BK202" i="4"/>
  <c r="BK122" i="4"/>
  <c r="BK192" i="2"/>
  <c r="J202" i="2"/>
  <c r="J143" i="2"/>
  <c r="BK214" i="2"/>
  <c r="J167" i="2"/>
  <c r="J139" i="2"/>
  <c r="J99" i="2"/>
  <c r="BK101" i="3"/>
  <c r="J93" i="3"/>
  <c r="J329" i="4"/>
  <c r="J275" i="4"/>
  <c r="BK173" i="4"/>
  <c r="BK101" i="4"/>
  <c r="BK253" i="4"/>
  <c r="J207" i="4"/>
  <c r="J122" i="4"/>
  <c r="J283" i="4"/>
  <c r="BK236" i="4"/>
  <c r="BK161" i="4"/>
  <c r="J352" i="4"/>
  <c r="J265" i="4"/>
  <c r="BK207" i="4"/>
  <c r="J138" i="4"/>
  <c r="BK92" i="5"/>
  <c r="J156" i="2"/>
  <c r="BK92" i="2"/>
  <c r="J175" i="2"/>
  <c r="J96" i="2"/>
  <c r="BK181" i="2"/>
  <c r="BK152" i="2"/>
  <c r="J105" i="2"/>
  <c r="BK113" i="3"/>
  <c r="BK117" i="3"/>
  <c r="BK363" i="4"/>
  <c r="BK325" i="4"/>
  <c r="J279" i="4"/>
  <c r="J199" i="4"/>
  <c r="BK332" i="4"/>
  <c r="BK239" i="4"/>
  <c r="BK170" i="4"/>
  <c r="J101" i="4"/>
  <c r="J314" i="4"/>
  <c r="BK243" i="4"/>
  <c r="BK199" i="4"/>
  <c r="J152" i="4"/>
  <c r="J262" i="4"/>
  <c r="J195" i="4"/>
  <c r="BK125" i="4"/>
  <c r="J111" i="4"/>
  <c r="BK195" i="2"/>
  <c r="BK135" i="2"/>
  <c r="BK198" i="2"/>
  <c r="BK132" i="2"/>
  <c r="J210" i="2"/>
  <c r="BK175" i="2"/>
  <c r="J127" i="2"/>
  <c r="J92" i="2"/>
  <c r="J101" i="3"/>
  <c r="J107" i="3"/>
  <c r="BK352" i="4"/>
  <c r="BK283" i="4"/>
  <c r="J185" i="4"/>
  <c r="J115" i="4"/>
  <c r="J259" i="4"/>
  <c r="J202" i="4"/>
  <c r="BK341" i="4"/>
  <c r="BK271" i="4"/>
  <c r="J239" i="4"/>
  <c r="BK185" i="4"/>
  <c r="BK134" i="4"/>
  <c r="BK321" i="4"/>
  <c r="J180" i="4"/>
  <c r="J102" i="5"/>
  <c r="J148" i="2"/>
  <c r="BK109" i="2"/>
  <c r="BK185" i="2"/>
  <c r="J119" i="2"/>
  <c r="J185" i="2"/>
  <c r="BK160" i="2"/>
  <c r="J132" i="2"/>
  <c r="BK110" i="3"/>
  <c r="BK107" i="3"/>
  <c r="J110" i="3"/>
  <c r="J86" i="3"/>
  <c r="BK286" i="4"/>
  <c r="BK255" i="4"/>
  <c r="BK138" i="4"/>
  <c r="BK268" i="4"/>
  <c r="BK188" i="4"/>
  <c r="J332" i="4"/>
  <c r="BK265" i="4"/>
  <c r="BK211" i="4"/>
  <c r="J147" i="4"/>
  <c r="J341" i="4"/>
  <c r="J228" i="4"/>
  <c r="J192" i="4"/>
  <c r="J118" i="4"/>
  <c r="J92" i="5"/>
  <c r="J198" i="2"/>
  <c r="BK139" i="2"/>
  <c r="BK206" i="2"/>
  <c r="BK148" i="2"/>
  <c r="J109" i="2"/>
  <c r="J178" i="2"/>
  <c r="J135" i="2"/>
  <c r="BK96" i="2"/>
  <c r="BK98" i="3"/>
  <c r="J103" i="3"/>
  <c r="J357" i="4"/>
  <c r="BK318" i="4"/>
  <c r="BK259" i="4"/>
  <c r="BK130" i="4"/>
  <c r="J295" i="4"/>
  <c r="J215" i="4"/>
  <c r="J134" i="4"/>
  <c r="J337" i="4"/>
  <c r="J255" i="4"/>
  <c r="BK192" i="4"/>
  <c r="J130" i="4"/>
  <c r="BK337" i="4"/>
  <c r="BK223" i="4"/>
  <c r="J156" i="4"/>
  <c r="BK87" i="5"/>
  <c r="BK164" i="2"/>
  <c r="BK105" i="2"/>
  <c r="J192" i="2"/>
  <c r="BK115" i="2"/>
  <c r="BK202" i="2"/>
  <c r="J164" i="2"/>
  <c r="BK119" i="2"/>
  <c r="J113" i="3"/>
  <c r="BK86" i="3"/>
  <c r="BK93" i="3"/>
  <c r="J321" i="4"/>
  <c r="BK262" i="4"/>
  <c r="J161" i="4"/>
  <c r="J308" i="4"/>
  <c r="BK228" i="4"/>
  <c r="J142" i="4"/>
  <c r="J325" i="4"/>
  <c r="J220" i="4"/>
  <c r="BK156" i="4"/>
  <c r="BK111" i="4"/>
  <c r="J268" i="4"/>
  <c r="BK215" i="4"/>
  <c r="BK142" i="4"/>
  <c r="BK102" i="5"/>
  <c r="P91" i="2" l="1"/>
  <c r="BK114" i="2"/>
  <c r="J114" i="2" s="1"/>
  <c r="J62" i="2" s="1"/>
  <c r="T114" i="2"/>
  <c r="R122" i="2"/>
  <c r="P131" i="2"/>
  <c r="T147" i="2"/>
  <c r="R170" i="2"/>
  <c r="P201" i="2"/>
  <c r="BK100" i="4"/>
  <c r="J100" i="4" s="1"/>
  <c r="J61" i="4" s="1"/>
  <c r="T100" i="4"/>
  <c r="R129" i="4"/>
  <c r="BK184" i="4"/>
  <c r="J184" i="4" s="1"/>
  <c r="J68" i="4" s="1"/>
  <c r="R184" i="4"/>
  <c r="P219" i="4"/>
  <c r="R227" i="4"/>
  <c r="P242" i="4"/>
  <c r="BK278" i="4"/>
  <c r="J278" i="4"/>
  <c r="J73" i="4" s="1"/>
  <c r="T278" i="4"/>
  <c r="T307" i="4"/>
  <c r="T324" i="4"/>
  <c r="BK336" i="4"/>
  <c r="J336" i="4" s="1"/>
  <c r="J77" i="4" s="1"/>
  <c r="T336" i="4"/>
  <c r="T335" i="4" s="1"/>
  <c r="P343" i="4"/>
  <c r="T91" i="2"/>
  <c r="P114" i="2"/>
  <c r="BK122" i="2"/>
  <c r="J122" i="2" s="1"/>
  <c r="J63" i="2" s="1"/>
  <c r="BK131" i="2"/>
  <c r="J131" i="2" s="1"/>
  <c r="J64" i="2" s="1"/>
  <c r="T131" i="2"/>
  <c r="P147" i="2"/>
  <c r="BK170" i="2"/>
  <c r="J170" i="2" s="1"/>
  <c r="J68" i="2" s="1"/>
  <c r="T170" i="2"/>
  <c r="T201" i="2"/>
  <c r="BK85" i="3"/>
  <c r="J85" i="3"/>
  <c r="J61" i="3" s="1"/>
  <c r="R85" i="3"/>
  <c r="BK97" i="3"/>
  <c r="J97" i="3"/>
  <c r="J62" i="3" s="1"/>
  <c r="R97" i="3"/>
  <c r="P100" i="4"/>
  <c r="BK129" i="4"/>
  <c r="J129" i="4" s="1"/>
  <c r="J62" i="4" s="1"/>
  <c r="T129" i="4"/>
  <c r="P165" i="4"/>
  <c r="T165" i="4"/>
  <c r="T184" i="4"/>
  <c r="R219" i="4"/>
  <c r="P227" i="4"/>
  <c r="T227" i="4"/>
  <c r="T242" i="4"/>
  <c r="R278" i="4"/>
  <c r="P307" i="4"/>
  <c r="BK324" i="4"/>
  <c r="J324" i="4" s="1"/>
  <c r="J75" i="4" s="1"/>
  <c r="P324" i="4"/>
  <c r="P336" i="4"/>
  <c r="P335" i="4"/>
  <c r="R336" i="4"/>
  <c r="R335" i="4"/>
  <c r="R343" i="4"/>
  <c r="BK91" i="2"/>
  <c r="J91" i="2" s="1"/>
  <c r="J61" i="2" s="1"/>
  <c r="R91" i="2"/>
  <c r="R114" i="2"/>
  <c r="P122" i="2"/>
  <c r="T122" i="2"/>
  <c r="R131" i="2"/>
  <c r="BK147" i="2"/>
  <c r="J147" i="2" s="1"/>
  <c r="J67" i="2" s="1"/>
  <c r="R147" i="2"/>
  <c r="R146" i="2"/>
  <c r="P170" i="2"/>
  <c r="BK201" i="2"/>
  <c r="J201" i="2" s="1"/>
  <c r="J69" i="2" s="1"/>
  <c r="R201" i="2"/>
  <c r="P85" i="3"/>
  <c r="T85" i="3"/>
  <c r="T84" i="3"/>
  <c r="T83" i="3"/>
  <c r="P97" i="3"/>
  <c r="R100" i="4"/>
  <c r="P129" i="4"/>
  <c r="BK165" i="4"/>
  <c r="J165" i="4" s="1"/>
  <c r="J67" i="4" s="1"/>
  <c r="R165" i="4"/>
  <c r="P184" i="4"/>
  <c r="BK219" i="4"/>
  <c r="J219" i="4"/>
  <c r="J69" i="4" s="1"/>
  <c r="T219" i="4"/>
  <c r="BK227" i="4"/>
  <c r="J227" i="4" s="1"/>
  <c r="J71" i="4" s="1"/>
  <c r="BK242" i="4"/>
  <c r="J242" i="4" s="1"/>
  <c r="J72" i="4" s="1"/>
  <c r="R242" i="4"/>
  <c r="P278" i="4"/>
  <c r="BK307" i="4"/>
  <c r="J307" i="4" s="1"/>
  <c r="J74" i="4" s="1"/>
  <c r="R307" i="4"/>
  <c r="R324" i="4"/>
  <c r="BK343" i="4"/>
  <c r="J343" i="4" s="1"/>
  <c r="J78" i="4" s="1"/>
  <c r="T343" i="4"/>
  <c r="BK142" i="2"/>
  <c r="J142" i="2"/>
  <c r="J65" i="2"/>
  <c r="BK151" i="4"/>
  <c r="J151" i="4"/>
  <c r="J64" i="4" s="1"/>
  <c r="BK101" i="5"/>
  <c r="J101" i="5" s="1"/>
  <c r="J64" i="5" s="1"/>
  <c r="BK155" i="4"/>
  <c r="J155" i="4"/>
  <c r="J65" i="4" s="1"/>
  <c r="BK86" i="5"/>
  <c r="J86" i="5" s="1"/>
  <c r="J61" i="5" s="1"/>
  <c r="BK96" i="5"/>
  <c r="J96" i="5" s="1"/>
  <c r="J63" i="5" s="1"/>
  <c r="BK116" i="3"/>
  <c r="J116" i="3"/>
  <c r="J63" i="3" s="1"/>
  <c r="BK146" i="4"/>
  <c r="J146" i="4" s="1"/>
  <c r="J63" i="4" s="1"/>
  <c r="BK160" i="4"/>
  <c r="J160" i="4"/>
  <c r="J66" i="4" s="1"/>
  <c r="BK91" i="5"/>
  <c r="J91" i="5"/>
  <c r="J62" i="5" s="1"/>
  <c r="E48" i="5"/>
  <c r="J52" i="5"/>
  <c r="F55" i="5"/>
  <c r="J81" i="5"/>
  <c r="F54" i="5"/>
  <c r="BE92" i="5"/>
  <c r="J80" i="5"/>
  <c r="BE97" i="5"/>
  <c r="BE87" i="5"/>
  <c r="BE102" i="5"/>
  <c r="J54" i="4"/>
  <c r="BE101" i="4"/>
  <c r="BE115" i="4"/>
  <c r="BE130" i="4"/>
  <c r="BE185" i="4"/>
  <c r="BE188" i="4"/>
  <c r="BE199" i="4"/>
  <c r="BE236" i="4"/>
  <c r="BE239" i="4"/>
  <c r="BE243" i="4"/>
  <c r="BE253" i="4"/>
  <c r="BE271" i="4"/>
  <c r="BE283" i="4"/>
  <c r="BE286" i="4"/>
  <c r="BE314" i="4"/>
  <c r="BE325" i="4"/>
  <c r="E88" i="4"/>
  <c r="F95" i="4"/>
  <c r="BE118" i="4"/>
  <c r="BE134" i="4"/>
  <c r="BE138" i="4"/>
  <c r="BE170" i="4"/>
  <c r="BE173" i="4"/>
  <c r="BE180" i="4"/>
  <c r="BE202" i="4"/>
  <c r="BE223" i="4"/>
  <c r="BE247" i="4"/>
  <c r="BE255" i="4"/>
  <c r="BE265" i="4"/>
  <c r="BE295" i="4"/>
  <c r="BE329" i="4"/>
  <c r="BE344" i="4"/>
  <c r="J52" i="4"/>
  <c r="F94" i="4"/>
  <c r="BE107" i="4"/>
  <c r="BE125" i="4"/>
  <c r="BE156" i="4"/>
  <c r="BE161" i="4"/>
  <c r="BE192" i="4"/>
  <c r="BE195" i="4"/>
  <c r="BE215" i="4"/>
  <c r="BE220" i="4"/>
  <c r="BE232" i="4"/>
  <c r="BE259" i="4"/>
  <c r="BE262" i="4"/>
  <c r="BE275" i="4"/>
  <c r="BE279" i="4"/>
  <c r="BE308" i="4"/>
  <c r="BE318" i="4"/>
  <c r="BE321" i="4"/>
  <c r="BE337" i="4"/>
  <c r="BE352" i="4"/>
  <c r="J55" i="4"/>
  <c r="BE111" i="4"/>
  <c r="BE122" i="4"/>
  <c r="BE142" i="4"/>
  <c r="BE147" i="4"/>
  <c r="BE152" i="4"/>
  <c r="BE166" i="4"/>
  <c r="BE207" i="4"/>
  <c r="BE211" i="4"/>
  <c r="BE228" i="4"/>
  <c r="BE250" i="4"/>
  <c r="BE268" i="4"/>
  <c r="BE332" i="4"/>
  <c r="BE341" i="4"/>
  <c r="BE357" i="4"/>
  <c r="BE360" i="4"/>
  <c r="BE363" i="4"/>
  <c r="J77" i="3"/>
  <c r="J79" i="3"/>
  <c r="J80" i="3"/>
  <c r="BE86" i="3"/>
  <c r="BE90" i="3"/>
  <c r="BE93" i="3"/>
  <c r="BE101" i="3"/>
  <c r="BE103" i="3"/>
  <c r="BE107" i="3"/>
  <c r="BE110" i="3"/>
  <c r="BE113" i="3"/>
  <c r="F54" i="3"/>
  <c r="F80" i="3"/>
  <c r="BE98" i="3"/>
  <c r="BE117" i="3"/>
  <c r="E48" i="3"/>
  <c r="F54" i="2"/>
  <c r="F86" i="2"/>
  <c r="BE96" i="2"/>
  <c r="BE99" i="2"/>
  <c r="BE105" i="2"/>
  <c r="BE115" i="2"/>
  <c r="BE127" i="2"/>
  <c r="BE135" i="2"/>
  <c r="BE139" i="2"/>
  <c r="BE143" i="2"/>
  <c r="BE148" i="2"/>
  <c r="BE156" i="2"/>
  <c r="BE171" i="2"/>
  <c r="BE175" i="2"/>
  <c r="BE178" i="2"/>
  <c r="BE181" i="2"/>
  <c r="BE198" i="2"/>
  <c r="BE202" i="2"/>
  <c r="E48" i="2"/>
  <c r="J55" i="2"/>
  <c r="J85" i="2"/>
  <c r="BE92" i="2"/>
  <c r="BE103" i="2"/>
  <c r="BE109" i="2"/>
  <c r="BE119" i="2"/>
  <c r="BE123" i="2"/>
  <c r="BE152" i="2"/>
  <c r="BE164" i="2"/>
  <c r="BE167" i="2"/>
  <c r="BE185" i="2"/>
  <c r="BE195" i="2"/>
  <c r="BE206" i="2"/>
  <c r="BE210" i="2"/>
  <c r="BE214" i="2"/>
  <c r="J52" i="2"/>
  <c r="BE132" i="2"/>
  <c r="BE160" i="2"/>
  <c r="BE192" i="2"/>
  <c r="J34" i="3"/>
  <c r="AW56" i="1" s="1"/>
  <c r="F35" i="5"/>
  <c r="BB58" i="1"/>
  <c r="F37" i="5"/>
  <c r="BD58" i="1"/>
  <c r="F35" i="3"/>
  <c r="BB56" i="1" s="1"/>
  <c r="F37" i="3"/>
  <c r="BD56" i="1" s="1"/>
  <c r="F34" i="4"/>
  <c r="BA57" i="1" s="1"/>
  <c r="F37" i="2"/>
  <c r="BD55" i="1" s="1"/>
  <c r="F36" i="5"/>
  <c r="BC58" i="1"/>
  <c r="F36" i="3"/>
  <c r="BC56" i="1" s="1"/>
  <c r="F34" i="2"/>
  <c r="BA55" i="1" s="1"/>
  <c r="F35" i="2"/>
  <c r="BB55" i="1" s="1"/>
  <c r="F36" i="2"/>
  <c r="BC55" i="1" s="1"/>
  <c r="J34" i="5"/>
  <c r="AW58" i="1" s="1"/>
  <c r="J34" i="2"/>
  <c r="AW55" i="1" s="1"/>
  <c r="F34" i="3"/>
  <c r="BA56" i="1"/>
  <c r="F36" i="4"/>
  <c r="BC57" i="1" s="1"/>
  <c r="J34" i="4"/>
  <c r="AW57" i="1" s="1"/>
  <c r="F34" i="5"/>
  <c r="BA58" i="1" s="1"/>
  <c r="F35" i="4"/>
  <c r="BB57" i="1" s="1"/>
  <c r="F37" i="4"/>
  <c r="BD57" i="1" s="1"/>
  <c r="BK99" i="4" l="1"/>
  <c r="J99" i="4" s="1"/>
  <c r="J60" i="4" s="1"/>
  <c r="BK90" i="2"/>
  <c r="J90" i="2" s="1"/>
  <c r="J60" i="2" s="1"/>
  <c r="R99" i="4"/>
  <c r="T99" i="4"/>
  <c r="P226" i="4"/>
  <c r="T90" i="2"/>
  <c r="T226" i="4"/>
  <c r="P99" i="4"/>
  <c r="P98" i="4"/>
  <c r="AU57" i="1" s="1"/>
  <c r="R84" i="3"/>
  <c r="R83" i="3"/>
  <c r="R226" i="4"/>
  <c r="R98" i="4" s="1"/>
  <c r="T146" i="2"/>
  <c r="P84" i="3"/>
  <c r="P83" i="3"/>
  <c r="AU56" i="1" s="1"/>
  <c r="R90" i="2"/>
  <c r="R89" i="2"/>
  <c r="P146" i="2"/>
  <c r="P90" i="2"/>
  <c r="P89" i="2" s="1"/>
  <c r="AU55" i="1" s="1"/>
  <c r="BK146" i="2"/>
  <c r="J146" i="2" s="1"/>
  <c r="J66" i="2" s="1"/>
  <c r="BK226" i="4"/>
  <c r="J226" i="4"/>
  <c r="J70" i="4" s="1"/>
  <c r="BK84" i="3"/>
  <c r="J84" i="3"/>
  <c r="J60" i="3" s="1"/>
  <c r="BK335" i="4"/>
  <c r="J335" i="4"/>
  <c r="J76" i="4" s="1"/>
  <c r="BK85" i="5"/>
  <c r="J85" i="5" s="1"/>
  <c r="J60" i="5" s="1"/>
  <c r="J33" i="4"/>
  <c r="AV57" i="1" s="1"/>
  <c r="AT57" i="1" s="1"/>
  <c r="F33" i="4"/>
  <c r="AZ57" i="1" s="1"/>
  <c r="F33" i="2"/>
  <c r="AZ55" i="1" s="1"/>
  <c r="F33" i="5"/>
  <c r="AZ58" i="1"/>
  <c r="BC54" i="1"/>
  <c r="AY54" i="1" s="1"/>
  <c r="BD54" i="1"/>
  <c r="W33" i="1" s="1"/>
  <c r="J33" i="3"/>
  <c r="AV56" i="1" s="1"/>
  <c r="AT56" i="1" s="1"/>
  <c r="J33" i="2"/>
  <c r="AV55" i="1" s="1"/>
  <c r="AT55" i="1" s="1"/>
  <c r="BA54" i="1"/>
  <c r="AW54" i="1" s="1"/>
  <c r="AK30" i="1" s="1"/>
  <c r="J33" i="5"/>
  <c r="AV58" i="1"/>
  <c r="AT58" i="1"/>
  <c r="BB54" i="1"/>
  <c r="W31" i="1" s="1"/>
  <c r="F33" i="3"/>
  <c r="AZ56" i="1"/>
  <c r="BK89" i="2" l="1"/>
  <c r="J89" i="2" s="1"/>
  <c r="J59" i="2" s="1"/>
  <c r="T89" i="2"/>
  <c r="T98" i="4"/>
  <c r="BK98" i="4"/>
  <c r="J98" i="4"/>
  <c r="J30" i="4" s="1"/>
  <c r="AG57" i="1" s="1"/>
  <c r="BK83" i="3"/>
  <c r="J83" i="3"/>
  <c r="J30" i="3" s="1"/>
  <c r="AG56" i="1" s="1"/>
  <c r="BK84" i="5"/>
  <c r="J84" i="5" s="1"/>
  <c r="J59" i="5" s="1"/>
  <c r="W30" i="1"/>
  <c r="AX54" i="1"/>
  <c r="AZ54" i="1"/>
  <c r="W29" i="1" s="1"/>
  <c r="AU54" i="1"/>
  <c r="W32" i="1"/>
  <c r="J30" i="2" l="1"/>
  <c r="AG55" i="1" s="1"/>
  <c r="AN55" i="1" s="1"/>
  <c r="J39" i="4"/>
  <c r="J39" i="3"/>
  <c r="J59" i="4"/>
  <c r="J59" i="3"/>
  <c r="AN57" i="1"/>
  <c r="AN56" i="1"/>
  <c r="J30" i="5"/>
  <c r="AG58" i="1" s="1"/>
  <c r="AV54" i="1"/>
  <c r="AK29" i="1" s="1"/>
  <c r="J39" i="2" l="1"/>
  <c r="AG54" i="1"/>
  <c r="AK26" i="1" s="1"/>
  <c r="AK35" i="1" s="1"/>
  <c r="J39" i="5"/>
  <c r="AN58" i="1"/>
  <c r="AT54" i="1"/>
  <c r="AN54" i="1" l="1"/>
</calcChain>
</file>

<file path=xl/sharedStrings.xml><?xml version="1.0" encoding="utf-8"?>
<sst xmlns="http://schemas.openxmlformats.org/spreadsheetml/2006/main" count="4669" uniqueCount="1028">
  <si>
    <t>Export Komplet</t>
  </si>
  <si>
    <t>VZ</t>
  </si>
  <si>
    <t>2.0</t>
  </si>
  <si>
    <t/>
  </si>
  <si>
    <t>False</t>
  </si>
  <si>
    <t>{d576f352-07cf-404d-9744-415e62f6a9f3}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</si>
  <si>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</si>
  <si>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</si>
  <si>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</si>
  <si>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</si>
  <si>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</si>
  <si>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</si>
  <si>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</si>
  <si>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</si>
  <si>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D-22-01</t>
  </si>
  <si>
    <t>Stavba:</t>
  </si>
  <si>
    <t>demolice zastávky Třešť město</t>
  </si>
  <si>
    <t>KSO:</t>
  </si>
  <si>
    <t>CC-CZ:</t>
  </si>
  <si>
    <t>Místo:</t>
  </si>
  <si>
    <t>Třešť</t>
  </si>
  <si>
    <t>Datum:</t>
  </si>
  <si>
    <t>27. 6. 2022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</si>
  <si>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</si>
  <si>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</si>
  <si>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</si>
  <si>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</si>
  <si>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</si>
  <si>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</si>
  <si>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</si>
  <si>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</si>
  <si>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</si>
  <si>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</si>
  <si>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</si>
  <si>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</si>
  <si>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</si>
  <si>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</si>
  <si>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</si>
  <si>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</si>
  <si>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</si>
  <si>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</si>
  <si>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</si>
  <si>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</si>
  <si>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</si>
  <si>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</si>
  <si>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</si>
  <si>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</si>
  <si>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</si>
  <si>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</si>
  <si>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</si>
  <si>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</si>
  <si>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</si>
  <si>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</si>
  <si>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</si>
  <si>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</si>
  <si>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</si>
  <si>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</si>
  <si>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</si>
  <si>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</si>
  <si>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</si>
  <si>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</si>
  <si>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</si>
  <si>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</si>
  <si>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</si>
  <si>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</si>
  <si>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</si>
  <si>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</si>
  <si>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</si>
  <si>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</si>
  <si>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</si>
  <si>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</si>
  <si>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</si>
  <si>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</si>
  <si>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provizorní zastávka</t>
  </si>
  <si>
    <t>STA</t>
  </si>
  <si>
    <t>1</t>
  </si>
  <si>
    <t>{234191d9-aca1-4c07-880b-20689e35bd85}</t>
  </si>
  <si>
    <t>2</t>
  </si>
  <si>
    <t>02</t>
  </si>
  <si>
    <t>doplnění plotu</t>
  </si>
  <si>
    <t>{cd085e19-b00e-43e8-85c2-b14edcd5b77a}</t>
  </si>
  <si>
    <t>03</t>
  </si>
  <si>
    <t>vlastní demolice</t>
  </si>
  <si>
    <t>{2d523312-c0e6-4e9e-b5fe-9c31f98a4dfa}</t>
  </si>
  <si>
    <t>04</t>
  </si>
  <si>
    <t>VRN</t>
  </si>
  <si>
    <t>{a7437ab2-aeab-4b34-82db-2f3d75534332}</t>
  </si>
  <si>
    <t>KRYCÍ LIST SOUPISU PRACÍ</t>
  </si>
  <si>
    <t>Objekt:</t>
  </si>
  <si>
    <t>01 - provizorní zastávka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</si>
  <si>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</si>
  <si>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</si>
  <si>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</si>
  <si>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</si>
  <si>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</si>
  <si>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</si>
  <si>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</si>
  <si>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</si>
  <si>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</si>
  <si>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</si>
  <si>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</si>
  <si>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</si>
  <si>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</si>
  <si>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</si>
  <si>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</si>
  <si>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</si>
  <si>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</si>
  <si>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</si>
  <si>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</si>
  <si>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</si>
  <si>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</si>
  <si>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</si>
  <si>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</si>
  <si>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</si>
  <si>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</si>
  <si>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</si>
  <si>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</si>
  <si>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</si>
  <si>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</si>
  <si>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</si>
  <si>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</si>
  <si>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</si>
  <si>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174211101</t>
  </si>
  <si>
    <t>Zásyp jam, šachet rýh nebo kolem objektů sypaninou bez zhutnění ručně</t>
  </si>
  <si>
    <t>m3</t>
  </si>
  <si>
    <t>CS ÚRS 2022 02</t>
  </si>
  <si>
    <t>4</t>
  </si>
  <si>
    <t>-1116691220</t>
  </si>
  <si>
    <t>PP</t>
  </si>
  <si>
    <t>Zásyp sypaninou z jakékoliv horniny ručně s uložením výkopku ve vrstvách bez zhutnění jam, šachet, rýh nebo kolem objektů v těchto vykopávkách</t>
  </si>
  <si>
    <t>Online PSC</t>
  </si>
  <si>
    <t>https://podminky.urs.cz/item/CS_URS_2022_02/174211101</t>
  </si>
  <si>
    <t>VV</t>
  </si>
  <si>
    <t>4*3*0,5"po demolici základu v žz Lípa"</t>
  </si>
  <si>
    <t>M</t>
  </si>
  <si>
    <t>58331200</t>
  </si>
  <si>
    <t>štěrkopísek netříděný</t>
  </si>
  <si>
    <t>t</t>
  </si>
  <si>
    <t>8</t>
  </si>
  <si>
    <t>-1364849289</t>
  </si>
  <si>
    <t>6*2,2</t>
  </si>
  <si>
    <t>3</t>
  </si>
  <si>
    <t>180405111</t>
  </si>
  <si>
    <t>Založení trávníku ve vegetačních prefabrikátech výsevem semene v rovině a ve svahu do 1:5</t>
  </si>
  <si>
    <t>m2</t>
  </si>
  <si>
    <t>-2083373377</t>
  </si>
  <si>
    <t>Založení trávníků ve vegetačních dlaždicích nebo prefabrikátech výsevem semene v rovině nebo na svahu do 1:5</t>
  </si>
  <si>
    <t>https://podminky.urs.cz/item/CS_URS_2022_02/180405111</t>
  </si>
  <si>
    <t>5*6"po demolici  základu žz Lípa"</t>
  </si>
  <si>
    <t>00572410</t>
  </si>
  <si>
    <t>osivo směs travní parková</t>
  </si>
  <si>
    <t>kg</t>
  </si>
  <si>
    <t>1616641789</t>
  </si>
  <si>
    <t>5</t>
  </si>
  <si>
    <t>181111131</t>
  </si>
  <si>
    <t>Plošná úprava terénu do 500 m2 zemina skupiny 1 až 4 nerovnosti přes 150 do 200 mm v rovinně a svahu do 1:5</t>
  </si>
  <si>
    <t>1492542980</t>
  </si>
  <si>
    <t>Plošná úprava terénu v zemině skupiny 1 až 4 s urovnáním povrchu bez doplnění ornice souvislé plochy do 500 m2 při nerovnostech terénu přes 150 do 200 mm v rovině nebo na svahu do 1:5</t>
  </si>
  <si>
    <t>https://podminky.urs.cz/item/CS_URS_2022_02/181111131</t>
  </si>
  <si>
    <t>5*6"po demolici  základu v žz Lípa"</t>
  </si>
  <si>
    <t>6</t>
  </si>
  <si>
    <t>181311103</t>
  </si>
  <si>
    <t>Rozprostření ornice tl vrstvy do 200 mm v rovině nebo ve svahu do 1:5 ručně</t>
  </si>
  <si>
    <t>638042481</t>
  </si>
  <si>
    <t>Rozprostření a urovnání ornice v rovině nebo ve svahu sklonu do 1:5 ručně při souvislé ploše, tl. vrstvy do 200 mm</t>
  </si>
  <si>
    <t>https://podminky.urs.cz/item/CS_URS_2022_02/181311103</t>
  </si>
  <si>
    <t>5*6"po čekárně"</t>
  </si>
  <si>
    <t>Součet</t>
  </si>
  <si>
    <t>Zakládání</t>
  </si>
  <si>
    <t>7</t>
  </si>
  <si>
    <t>291211111</t>
  </si>
  <si>
    <t>Zřízení plochy ze silničních panelů do lože tl 50 mm z kameniva</t>
  </si>
  <si>
    <t>-1220956914</t>
  </si>
  <si>
    <t>Zřízení zpevněné plochy ze silničních panelů osazených do lože tl. 50 mm z kameniva</t>
  </si>
  <si>
    <t>https://podminky.urs.cz/item/CS_URS_2022_02/291211111</t>
  </si>
  <si>
    <t>4*3"4 ks panelu 1000x3000"</t>
  </si>
  <si>
    <t>59381009</t>
  </si>
  <si>
    <t>panel silniční 3,00x1,00x0,15m</t>
  </si>
  <si>
    <t>kus</t>
  </si>
  <si>
    <t>-1874706092</t>
  </si>
  <si>
    <t>12*0,25 'Přepočtené koeficientem množství</t>
  </si>
  <si>
    <t>9</t>
  </si>
  <si>
    <t>Ostatní konstrukce a práce, bourání</t>
  </si>
  <si>
    <t>961044111</t>
  </si>
  <si>
    <t>Bourání základů z betonu prostého</t>
  </si>
  <si>
    <t>717950741</t>
  </si>
  <si>
    <t>Bourání základů z betonu prostého</t>
  </si>
  <si>
    <t>https://podminky.urs.cz/item/CS_URS_2022_02/961044111</t>
  </si>
  <si>
    <t>(2*2+4*2)*0,5*0,8"základ zastávky žz Lípa"</t>
  </si>
  <si>
    <t>10</t>
  </si>
  <si>
    <t>965041441</t>
  </si>
  <si>
    <t>Bourání podkladů pod dlažby nebo mazanin škvárobetonových tl přes 100 mm pl přes 4 m2</t>
  </si>
  <si>
    <t>-194764848</t>
  </si>
  <si>
    <t>Bourání mazanin škvárobetonových tl. přes 100 mm, plochy přes 4 m2</t>
  </si>
  <si>
    <t>https://podminky.urs.cz/item/CS_URS_2022_02/965041441</t>
  </si>
  <si>
    <t>3*4*0,25"betonová plocha pod zastávkou"</t>
  </si>
  <si>
    <t>997</t>
  </si>
  <si>
    <t>Přesun sutě</t>
  </si>
  <si>
    <t>11</t>
  </si>
  <si>
    <t>997013501</t>
  </si>
  <si>
    <t>Odvoz suti a vybouraných hmot na skládku nebo meziskládku do 1 km se složením</t>
  </si>
  <si>
    <t>2037157203</t>
  </si>
  <si>
    <t>Odvoz suti a vybouraných hmot na skládku nebo meziskládku se složením, na vzdálenost do 1 km</t>
  </si>
  <si>
    <t>https://podminky.urs.cz/item/CS_URS_2022_02/997013501</t>
  </si>
  <si>
    <t>12</t>
  </si>
  <si>
    <t>997013509</t>
  </si>
  <si>
    <t>Příplatek k odvozu suti a vybouraných hmot na skládku ZKD 1 km přes 1 km</t>
  </si>
  <si>
    <t>375983604</t>
  </si>
  <si>
    <t>Odvoz suti a vybouraných hmot na skládku nebo meziskládku se složením, na vzdálenost Příplatek k ceně za každý další i započatý 1 km přes 1 km</t>
  </si>
  <si>
    <t>https://podminky.urs.cz/item/CS_URS_2022_02/997013509</t>
  </si>
  <si>
    <t>14,758*40 'Přepočtené koeficientem množství</t>
  </si>
  <si>
    <t>13</t>
  </si>
  <si>
    <t>997013511</t>
  </si>
  <si>
    <t>Odvoz suti a vybouraných hmot z meziskládky na skládku do 1 km s naložením a se složením</t>
  </si>
  <si>
    <t>-889264633</t>
  </si>
  <si>
    <t>Odvoz suti a vybouraných hmot z meziskládky na skládku s naložením a se složením, na vzdálenost do 1 km</t>
  </si>
  <si>
    <t>https://podminky.urs.cz/item/CS_URS_2022_02/997013511</t>
  </si>
  <si>
    <t>998</t>
  </si>
  <si>
    <t>Přesun hmot</t>
  </si>
  <si>
    <t>14</t>
  </si>
  <si>
    <t>998011001</t>
  </si>
  <si>
    <t>Přesun hmot pro budovy zděné v do 6 m</t>
  </si>
  <si>
    <t>946161410</t>
  </si>
  <si>
    <t>Přesun hmot pro budovy občanské výstavby, bydlení, výrobu a služby s nosnou svislou konstrukcí zděnou z cihel, tvárnic nebo kamene vodorovná dopravní vzdálenost do 100 m pro budovy výšky do 6 m</t>
  </si>
  <si>
    <t>https://podminky.urs.cz/item/CS_URS_2022_02/998011001</t>
  </si>
  <si>
    <t>PSV</t>
  </si>
  <si>
    <t>Práce a dodávky PSV</t>
  </si>
  <si>
    <t>767</t>
  </si>
  <si>
    <t>Konstrukce zámečnické</t>
  </si>
  <si>
    <t>767891902</t>
  </si>
  <si>
    <t>Opravy zámečnických konstrukcí ostatních - výměna lišt ocelových přivařených</t>
  </si>
  <si>
    <t>m</t>
  </si>
  <si>
    <t>16</t>
  </si>
  <si>
    <t>1289521453</t>
  </si>
  <si>
    <t>Opravy ostatních zámečnických konstrukcí výměna lišt ocelových přivařených</t>
  </si>
  <si>
    <t>https://podminky.urs.cz/item/CS_URS_2022_02/767891902</t>
  </si>
  <si>
    <t>3*2+2"navaření ůchytů pro osazení čekárny"</t>
  </si>
  <si>
    <t>767991911</t>
  </si>
  <si>
    <t>Opravy zámečnických konstrukcí ostatní - samostatné svařování</t>
  </si>
  <si>
    <t>788303906</t>
  </si>
  <si>
    <t>Ostatní opravy svařováním</t>
  </si>
  <si>
    <t>https://podminky.urs.cz/item/CS_URS_2022_02/767991911</t>
  </si>
  <si>
    <t>7*0,5"opravy svarů po převozu"</t>
  </si>
  <si>
    <t>17</t>
  </si>
  <si>
    <t>767995117</t>
  </si>
  <si>
    <t>Montáž atypických zámečnických konstrukcí hm přes 250 do 500 kg</t>
  </si>
  <si>
    <t>1702099720</t>
  </si>
  <si>
    <t>Montáž ostatních atypických zámečnických konstrukcí hmotnosti přes 250 do 500 kg</t>
  </si>
  <si>
    <t>https://podminky.urs.cz/item/CS_URS_2022_02/767995117</t>
  </si>
  <si>
    <t>350"osazení provizorní čekárny"</t>
  </si>
  <si>
    <t>18</t>
  </si>
  <si>
    <t>767996704</t>
  </si>
  <si>
    <t>Demontáž atypických zámečnických konstrukcí řezáním hm jednotlivých dílů přes 250 do 500 kg</t>
  </si>
  <si>
    <t>-93197785</t>
  </si>
  <si>
    <t>Demontáž ostatních zámečnických konstrukcí o hmotnosti jednotlivých dílů řezáním přes 250 do 500 kg</t>
  </si>
  <si>
    <t>https://podminky.urs.cz/item/CS_URS_2022_02/767996704</t>
  </si>
  <si>
    <t>350"naložení nové čekárny v žz.Lípa"</t>
  </si>
  <si>
    <t>19</t>
  </si>
  <si>
    <t>998767101</t>
  </si>
  <si>
    <t>Přesun hmot tonážní pro zámečnické konstrukce v objektech v do 6 m</t>
  </si>
  <si>
    <t>-231737881</t>
  </si>
  <si>
    <t>Přesun hmot pro zámečnické konstrukce stanovený z hmotnosti přesunovaného materiálu vodorovná dopravní vzdálenost do 50 m v objektech výšky do 6 m</t>
  </si>
  <si>
    <t>https://podminky.urs.cz/item/CS_URS_2022_02/998767101</t>
  </si>
  <si>
    <t>20</t>
  </si>
  <si>
    <t>998767181</t>
  </si>
  <si>
    <t>Příplatek k přesunu hmot tonážní 767 prováděný bez použití mechanizace</t>
  </si>
  <si>
    <t>-310001054</t>
  </si>
  <si>
    <t>Přesun hmot pro zámečnické konstrukce stanovený z hmotnosti přesunovaného materiálu Příplatek k cenám za přesun prováděný bez použití mechanizace pro jakoukoliv výšku objektu</t>
  </si>
  <si>
    <t>https://podminky.urs.cz/item/CS_URS_2022_02/998767181</t>
  </si>
  <si>
    <t>783</t>
  </si>
  <si>
    <t>Dokončovací práce - nátěry</t>
  </si>
  <si>
    <t>783101403</t>
  </si>
  <si>
    <t>Oprášení podkladu truhlářských konstrukcí před provedením nátěru</t>
  </si>
  <si>
    <t>-533944392</t>
  </si>
  <si>
    <t>Příprava podkladu truhlářských konstrukcí před provedením nátěru oprášení</t>
  </si>
  <si>
    <t>https://podminky.urs.cz/item/CS_URS_2022_02/783101403</t>
  </si>
  <si>
    <t>1,6*(0,15*2+0,3*2)*3"konsolová lavička"</t>
  </si>
  <si>
    <t>22</t>
  </si>
  <si>
    <t>783144101</t>
  </si>
  <si>
    <t>Základní jednonásobný polyuretanový nátěr truhlářských konstrukcí</t>
  </si>
  <si>
    <t>-1287130576</t>
  </si>
  <si>
    <t>Základní nátěr truhlářských konstrukcí jednonásobný polyuretanový</t>
  </si>
  <si>
    <t>https://podminky.urs.cz/item/CS_URS_2022_02/783144101</t>
  </si>
  <si>
    <t>23</t>
  </si>
  <si>
    <t>783147101</t>
  </si>
  <si>
    <t>Krycí jednonásobný polyuretanový nátěr truhlářských konstrukcí</t>
  </si>
  <si>
    <t>-2008725762</t>
  </si>
  <si>
    <t>Krycí nátěr truhlářských konstrukcí jednonásobný polyuretanový</t>
  </si>
  <si>
    <t>https://podminky.urs.cz/item/CS_URS_2022_02/783147101</t>
  </si>
  <si>
    <t>24</t>
  </si>
  <si>
    <t>783301303</t>
  </si>
  <si>
    <t>Bezoplachové odrezivění zámečnických konstrukcí</t>
  </si>
  <si>
    <t>-725052016</t>
  </si>
  <si>
    <t>Příprava podkladu zámečnických konstrukcí před provedením nátěru odrezivění odrezovačem bezoplachovým</t>
  </si>
  <si>
    <t>https://podminky.urs.cz/item/CS_URS_2022_02/783301303</t>
  </si>
  <si>
    <t>32,496*0,2 'Přepočtené koeficientem množství</t>
  </si>
  <si>
    <t>25</t>
  </si>
  <si>
    <t>783301311</t>
  </si>
  <si>
    <t>Odmaštění zámečnických konstrukcí vodou ředitelným odmašťovačem</t>
  </si>
  <si>
    <t>-1299056002</t>
  </si>
  <si>
    <t>Příprava podkladu zámečnických konstrukcí před provedením nátěru odmaštění odmašťovačem vodou ředitelným</t>
  </si>
  <si>
    <t>https://podminky.urs.cz/item/CS_URS_2022_02/783301311</t>
  </si>
  <si>
    <t>2,8*2,2*2"záda čekárny"</t>
  </si>
  <si>
    <t>(1,81*2,2+1,81*(2,6-2,2)/2)*2*2"boky čekárny"</t>
  </si>
  <si>
    <t>0,5*2,8*2"čelo čekárny"</t>
  </si>
  <si>
    <t>26</t>
  </si>
  <si>
    <t>783301401</t>
  </si>
  <si>
    <t>Ometení zámečnických konstrukcí</t>
  </si>
  <si>
    <t>1994241515</t>
  </si>
  <si>
    <t>Příprava podkladu zámečnických konstrukcí před provedením nátěru ometení</t>
  </si>
  <si>
    <t>https://podminky.urs.cz/item/CS_URS_2022_02/783301401</t>
  </si>
  <si>
    <t>27</t>
  </si>
  <si>
    <t>783343101</t>
  </si>
  <si>
    <t>Základní jednonásobný impregnační polyuretanový nátěr zámečnických konstrukcí</t>
  </si>
  <si>
    <t>1233241764</t>
  </si>
  <si>
    <t>Základní impregnační nátěr zámečnických konstrukcí aktivátorem rzi na zkorodovaný povrch jednonásobný polyuretanový</t>
  </si>
  <si>
    <t>https://podminky.urs.cz/item/CS_URS_2022_02/783343101</t>
  </si>
  <si>
    <t>28</t>
  </si>
  <si>
    <t>783347101</t>
  </si>
  <si>
    <t>Krycí jednonásobný polyuretanový nátěr zámečnických konstrukcí</t>
  </si>
  <si>
    <t>309529311</t>
  </si>
  <si>
    <t>Krycí nátěr (email) zámečnických konstrukcí jednonásobný polyuretanový</t>
  </si>
  <si>
    <t>https://podminky.urs.cz/item/CS_URS_2022_02/783347101</t>
  </si>
  <si>
    <t>HZS</t>
  </si>
  <si>
    <t>Hodinové zúčtovací sazby</t>
  </si>
  <si>
    <t>29</t>
  </si>
  <si>
    <t>HZS2131</t>
  </si>
  <si>
    <t>Hodinová zúčtovací sazba zámečník</t>
  </si>
  <si>
    <t>hod</t>
  </si>
  <si>
    <t>512</t>
  </si>
  <si>
    <t>-1899467127</t>
  </si>
  <si>
    <t>Hodinové zúčtovací sazby profesí PSV provádění stavebních konstrukcí zámečník</t>
  </si>
  <si>
    <t>https://podminky.urs.cz/item/CS_URS_2022_02/HZS2131</t>
  </si>
  <si>
    <t>2"montáž orientačního sytému z původní čekárna"</t>
  </si>
  <si>
    <t>30</t>
  </si>
  <si>
    <t>HZS4111</t>
  </si>
  <si>
    <t>Hodinová zúčtovací sazba řidič</t>
  </si>
  <si>
    <t>1176844475</t>
  </si>
  <si>
    <t>Hodinové zúčtovací sazby ostatních profesí obsluha stavebních strojů a zařízení řidič</t>
  </si>
  <si>
    <t>https://podminky.urs.cz/item/CS_URS_2022_02/HZS4111</t>
  </si>
  <si>
    <t>7"převoz čekárny včetně nákladů na dopravu"</t>
  </si>
  <si>
    <t>31</t>
  </si>
  <si>
    <t>HZS4131</t>
  </si>
  <si>
    <t>Hodinová zúčtovací sazba jeřábník</t>
  </si>
  <si>
    <t>-1534314349</t>
  </si>
  <si>
    <t>Hodinové zúčtovací sazby ostatních profesí obsluha stavebních strojů a zařízení jeřábník</t>
  </si>
  <si>
    <t>https://podminky.urs.cz/item/CS_URS_2022_02/HZS4131</t>
  </si>
  <si>
    <t>2+2"naložení a vyložení čekárny"</t>
  </si>
  <si>
    <t>32</t>
  </si>
  <si>
    <t>HZS4141</t>
  </si>
  <si>
    <t>Hodinová zúčtovací sazba vazač břemen</t>
  </si>
  <si>
    <t>-1232040067</t>
  </si>
  <si>
    <t>Hodinové zúčtovací sazby ostatních profesí obsluha stavebních strojů a zařízení vazač břemen</t>
  </si>
  <si>
    <t>https://podminky.urs.cz/item/CS_URS_2022_02/HZS4141</t>
  </si>
  <si>
    <t>02 - doplnění plotu</t>
  </si>
  <si>
    <t xml:space="preserve">    3 - Svislé a kompletní konstrukce</t>
  </si>
  <si>
    <t>131313702</t>
  </si>
  <si>
    <t>Hloubení nezapažených jam v nesoudržných horninách třídy těžitelnosti II skupiny 4 ručně</t>
  </si>
  <si>
    <t>1627258343</t>
  </si>
  <si>
    <t>Hloubení nezapažených jam ručně s urovnáním dna do předepsaného profilu a spádu v hornině třídy těžitelnosti II skupiny 4 nesoudržných</t>
  </si>
  <si>
    <t>https://podminky.urs.cz/item/CS_URS_2022_02/131313702</t>
  </si>
  <si>
    <t>9*0,8*0,5*0,5"pro sloupky"</t>
  </si>
  <si>
    <t>162211321</t>
  </si>
  <si>
    <t>Vodorovné přemístění výkopku z horniny třídy těžitelnosti II skupiny 4 a 5 stavebním kolečkem do 10 m</t>
  </si>
  <si>
    <t>1898511964</t>
  </si>
  <si>
    <t>Vodorovné přemístění výkopku nebo sypaniny stavebním kolečkem s vyprázdněním kolečka na hromady nebo do dopravního prostředku na vzdálenost do 10 m z horniny třídy těžitelnosti II, skupiny 4 a 5</t>
  </si>
  <si>
    <t>https://podminky.urs.cz/item/CS_URS_2022_02/162211321</t>
  </si>
  <si>
    <t>162211329</t>
  </si>
  <si>
    <t>Příplatek k vodorovnému přemístění výkopku z horniny třídy těžitelnosti II skupiny 4 a 5 stavebním kolečkem za každých dalších 10 m</t>
  </si>
  <si>
    <t>2007156830</t>
  </si>
  <si>
    <t>Vodorovné přemístění výkopku nebo sypaniny stavebním kolečkem s vyprázdněním kolečka na hromady nebo do dopravního prostředku na vzdálenost do 10 m Příplatek za každých dalších 10 m k ceně -1321</t>
  </si>
  <si>
    <t>https://podminky.urs.cz/item/CS_URS_2022_02/162211329</t>
  </si>
  <si>
    <t>1,8*5 'Přepočtené koeficientem množství</t>
  </si>
  <si>
    <t>Svislé a kompletní konstrukce</t>
  </si>
  <si>
    <t>338171123</t>
  </si>
  <si>
    <t>Osazování sloupků a vzpěr plotových ocelových v přes 2 do 2,6 m se zabetonováním</t>
  </si>
  <si>
    <t>993667317</t>
  </si>
  <si>
    <t>Montáž sloupků a vzpěr plotových ocelových trubkových nebo profilovaných výšky přes 2 do 2,6 m se zabetonováním do 0,08 m3 do připravených jamek</t>
  </si>
  <si>
    <t>https://podminky.urs.cz/item/CS_URS_2022_02/338171123</t>
  </si>
  <si>
    <t>55342255</t>
  </si>
  <si>
    <t>sloupek plotový průběžný Pz a komaxitový 2500/38x1,5mm</t>
  </si>
  <si>
    <t>1160567260</t>
  </si>
  <si>
    <t>348171135</t>
  </si>
  <si>
    <t>Montáž rámového oplocení v přes 2 m</t>
  </si>
  <si>
    <t>-907945129</t>
  </si>
  <si>
    <t>Montáž oplocení z dílců kovových rámových, na ocelové sloupky, výšky přes 2,0 m</t>
  </si>
  <si>
    <t>https://podminky.urs.cz/item/CS_URS_2022_02/348171135</t>
  </si>
  <si>
    <t>2*19,5"horní a dolní příčlík"</t>
  </si>
  <si>
    <t>13314001</t>
  </si>
  <si>
    <t>tyč ocelová čtvercová jakost S235JR (11 375) 40x40mm</t>
  </si>
  <si>
    <t>1081888551</t>
  </si>
  <si>
    <t>19,2*2*0,004198</t>
  </si>
  <si>
    <t>348171540</t>
  </si>
  <si>
    <t>Montáž oplocení z plechu vlnitého přes 70 kg na 1 m oplocení</t>
  </si>
  <si>
    <t>-272204197</t>
  </si>
  <si>
    <t>Montáž oplocení z dílců kovových z plechu vlnitého nebo profilového hmotnosti 1 m oplocení přes 70 kg</t>
  </si>
  <si>
    <t>https://podminky.urs.cz/item/CS_URS_2022_02/348171540</t>
  </si>
  <si>
    <t>15485183</t>
  </si>
  <si>
    <t>plech trapézový 14/112/1120 PE 50µm tl 0,5mm</t>
  </si>
  <si>
    <t>769237146</t>
  </si>
  <si>
    <t>19,5*2,5 'Přepočtené koeficientem množství</t>
  </si>
  <si>
    <t>998232110</t>
  </si>
  <si>
    <t>Přesun hmot pro oplocení zděné z cihel nebo tvárnic v do 3 m</t>
  </si>
  <si>
    <t>1950726087</t>
  </si>
  <si>
    <t>Přesun hmot pro oplocení se svislou nosnou konstrukcí zděnou z cihel, tvárnic, bloků, popř. kovovou nebo dřevěnou vodorovná dopravní vzdálenost do 50 m, pro oplocení výšky do 3 m</t>
  </si>
  <si>
    <t>https://podminky.urs.cz/item/CS_URS_2022_02/998232110</t>
  </si>
  <si>
    <t>03 - vlastní demolice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</si>
  <si>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</si>
  <si>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</si>
  <si>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</si>
  <si>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711 - Izolace proti vodě, vlhkosti a plynům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</si>
  <si>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</si>
  <si>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</si>
  <si>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</si>
  <si>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</si>
  <si>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>M - Práce a dodávky M</t>
  </si>
  <si>
    <t xml:space="preserve">    21-M - Elektromontáže</t>
  </si>
  <si>
    <t>113106121</t>
  </si>
  <si>
    <t>Rozebrání dlažeb z betonových nebo kamenných dlaždic komunikací pro pěší ručně</t>
  </si>
  <si>
    <t>1120421004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</si>
  <si>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</si>
  <si>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https://podminky.urs.cz/item/CS_URS_2022_02/113106121</t>
  </si>
  <si>
    <t>4,8*0,5+4,8*1"okapový chodník"</t>
  </si>
  <si>
    <t>19,2*0,8"dlažba okolo objektu před demolicí"</t>
  </si>
  <si>
    <t>113201111</t>
  </si>
  <si>
    <t>Vytrhání obrub chodníkových ležatých</t>
  </si>
  <si>
    <t>-1478544408</t>
  </si>
  <si>
    <t>Vytrhání obrub s vybouráním lože, s přemístěním hmot na skládku na vzdálenost do 3 m nebo s naložením na dopravní prostředek chodníkových ležatých</t>
  </si>
  <si>
    <t>https://podminky.urs.cz/item/CS_URS_2022_02/113201111</t>
  </si>
  <si>
    <t>4,8*2"okapový chodník okolo boků"</t>
  </si>
  <si>
    <t>132251101</t>
  </si>
  <si>
    <t>Hloubení rýh nezapažených š do 800 mm v hornině třídy těžitelnosti I skupiny 3 objem do 20 m3 strojně</t>
  </si>
  <si>
    <t>1237753224</t>
  </si>
  <si>
    <t>Hloubení nezapažených rýh šířky do 800 mm strojně s urovnáním dna do předepsaného profilu a spádu v hornině třídy těžitelnosti I skupiny 3 do 20 m3</t>
  </si>
  <si>
    <t>https://podminky.urs.cz/item/CS_URS_2022_02/132251101</t>
  </si>
  <si>
    <t>2,1*0,5*1"doplnění základu obezdívky el. pilíře"</t>
  </si>
  <si>
    <t>-47630079</t>
  </si>
  <si>
    <t>1349219740</t>
  </si>
  <si>
    <t>1,05*5 'Přepočtené koeficientem množství</t>
  </si>
  <si>
    <t>167111102</t>
  </si>
  <si>
    <t>Nakládání výkopku z hornin třídy těžitelnosti II skupiny 4 a 5 ručně</t>
  </si>
  <si>
    <t>1771061242</t>
  </si>
  <si>
    <t>Nakládání, skládání a překládání neulehlého výkopku nebo sypaniny ručně nakládání, z hornin třídy těžitelnosti II, skupiny 4 a 5</t>
  </si>
  <si>
    <t>https://podminky.urs.cz/item/CS_URS_2022_02/167111102</t>
  </si>
  <si>
    <t>-280312019</t>
  </si>
  <si>
    <t>19,2*4,8"po demolici"</t>
  </si>
  <si>
    <t>271532211</t>
  </si>
  <si>
    <t>Podsyp pod základové konstrukce se zhutněním z hrubého kameniva frakce 32 až 63 mm</t>
  </si>
  <si>
    <t>2046886560</t>
  </si>
  <si>
    <t>Podsyp pod základové konstrukce se zhutněním a urovnáním povrchu z kameniva hrubého, frakce 32 - 63 mm</t>
  </si>
  <si>
    <t>https://podminky.urs.cz/item/CS_URS_2022_02/271532211</t>
  </si>
  <si>
    <t>2,1*0,5*0,2"pod doplnění základu pilířku"</t>
  </si>
  <si>
    <t>272311611</t>
  </si>
  <si>
    <t>Základové klenby prokládané kamenem z betonu tř. C 16/20</t>
  </si>
  <si>
    <t>530531659</t>
  </si>
  <si>
    <t>Základy z betonu prostého klenby z betonu kamenem prokládaného tř. C 16/20</t>
  </si>
  <si>
    <t>https://podminky.urs.cz/item/CS_URS_2022_02/272311611</t>
  </si>
  <si>
    <t>2,1*0,5*0,8"doplnění základu pod pilířek"</t>
  </si>
  <si>
    <t>279113132</t>
  </si>
  <si>
    <t>Základová zeď tl přes 150 do 200 mm z tvárnic ztraceného bednění včetně výplně z betonu tř. C 16/20</t>
  </si>
  <si>
    <t>-1895218401</t>
  </si>
  <si>
    <t>Základové zdi z tvárnic ztraceného bednění včetně výplně z betonu bez zvláštních nároků na vliv prostředí třídy C 16/20, tloušťky zdiva přes 150 do 200 mm</t>
  </si>
  <si>
    <t>https://podminky.urs.cz/item/CS_URS_2022_02/279113132</t>
  </si>
  <si>
    <t>(0,65*2+1,5)"obezdívka zdi s el. rozvaděči - pilířek elektro"</t>
  </si>
  <si>
    <t>13021011</t>
  </si>
  <si>
    <t>tyč ocelová kruhová žebírková DIN 488 jakost B500B (10 505) výztuž do betonu D 8mm</t>
  </si>
  <si>
    <t>CS ÚRS 2022 01</t>
  </si>
  <si>
    <t>-2071876305</t>
  </si>
  <si>
    <t>2,1*12*0,395/1000</t>
  </si>
  <si>
    <t>0,01*1,25 'Přepočtené koeficientem množství</t>
  </si>
  <si>
    <t>319202331</t>
  </si>
  <si>
    <t>Vyrovnání nerovného povrchu zdiva tl přes 80 do 150 mm přizděním</t>
  </si>
  <si>
    <t>-1690217378</t>
  </si>
  <si>
    <t>Vyrovnání nerovného povrchu vnitřního i vnějšího zdiva přizděním, tl. přes 80 do 150 mm</t>
  </si>
  <si>
    <t>https://podminky.urs.cz/item/CS_URS_2022_02/319202331</t>
  </si>
  <si>
    <t>0,45*2,1*2"nově vzniklé líce zdi s el. rozváděči před obezdením tvárnicemi ztraceného bodnění"</t>
  </si>
  <si>
    <t>Vodorovné konstrukce</t>
  </si>
  <si>
    <t>451577877</t>
  </si>
  <si>
    <t>Podklad nebo lože pod dlažbu vodorovný nebo do sklonu 1:5 ze štěrkopísku tl přes 30 do 100 mm</t>
  </si>
  <si>
    <t>-1128432494</t>
  </si>
  <si>
    <t>Podklad nebo lože pod dlažbu (přídlažbu) v ploše vodorovné nebo ve sklonu do 1:5, tloušťky od 30 do 100 mm ze štěrkopísku</t>
  </si>
  <si>
    <t>https://podminky.urs.cz/item/CS_URS_2022_02/451577877</t>
  </si>
  <si>
    <t>Komunikace pozemní</t>
  </si>
  <si>
    <t>596211120</t>
  </si>
  <si>
    <t>Kladení zámkové dlažby komunikací pro pěší ručně tl 60 mm skupiny B pl do 50 m2</t>
  </si>
  <si>
    <t>1883432838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</si>
  <si>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do 50 m2</t>
  </si>
  <si>
    <t>https://podminky.urs.cz/item/CS_URS_2022_02/596211120</t>
  </si>
  <si>
    <t>19,2*0,8"výsprava dlažby k nové obrubě, použití vyzískaného materiálu"</t>
  </si>
  <si>
    <t>Úpravy povrchů, podlahy a osazování výplní</t>
  </si>
  <si>
    <t>631311123</t>
  </si>
  <si>
    <t>Mazanina tl přes 80 do 120 mm z betonu prostého bez zvýšených nároků na prostředí tř. C 12/15</t>
  </si>
  <si>
    <t>-103560167</t>
  </si>
  <si>
    <t>Mazanina z betonu prostého bez zvýšených nároků na prostředí tl. přes 80 do 120 mm tř. C 12/15</t>
  </si>
  <si>
    <t>https://podminky.urs.cz/item/CS_URS_2022_02/631311123</t>
  </si>
  <si>
    <t>2,1*0,56*0,1"podklad horního líce el. pilíře pro oplechování"</t>
  </si>
  <si>
    <t>916231113</t>
  </si>
  <si>
    <t>Osazení chodníkového obrubníku betonového ležatého s boční opěrou do lože z betonu prostého</t>
  </si>
  <si>
    <t>-883732864</t>
  </si>
  <si>
    <t>Osazení chodníkového obrubníku betonového se zřízením lože, s vyplněním a zatřením spár cementovou maltou ležatého s boční opěrou z betonu prostého, do lože z betonu prostého</t>
  </si>
  <si>
    <t>https://podminky.urs.cz/item/CS_URS_2022_02/916231113</t>
  </si>
  <si>
    <t>19,2-1,9"obrubník u dlažby v místě původní zdi objektu pro zachycení dlažby do prostoru demolice mimo pilíř EE"</t>
  </si>
  <si>
    <t>59217023</t>
  </si>
  <si>
    <t>obrubník betonový chodníkový 1000x150x250mm</t>
  </si>
  <si>
    <t>-39700082</t>
  </si>
  <si>
    <t>17,3*1,02 'Přepočtené koeficientem množství</t>
  </si>
  <si>
    <t>945412111</t>
  </si>
  <si>
    <t>Teleskopická hydraulická montážní plošina výška zdvihu do 8 m</t>
  </si>
  <si>
    <t>den</t>
  </si>
  <si>
    <t>-1400435714</t>
  </si>
  <si>
    <t>Teleskopická hydraulická montážní plošina na samohybném podvozku, s otočným košem výšky zdvihu do 8 m</t>
  </si>
  <si>
    <t>https://podminky.urs.cz/item/CS_URS_2022_01/945412111</t>
  </si>
  <si>
    <t>2"zdění ztaceného bernení nad 1,2 m výšky"</t>
  </si>
  <si>
    <t>1"beton pod oplechování"</t>
  </si>
  <si>
    <t>1"oplechování pilíře"</t>
  </si>
  <si>
    <t>981011415</t>
  </si>
  <si>
    <t>Demolice budov zděných na MC nebo z betonu podíl konstrukcí přes 25 do 30 % postupným rozebíráním</t>
  </si>
  <si>
    <t>-1836592135</t>
  </si>
  <si>
    <t>Demolice budov postupným rozebíráním z cihel, kamene, tvárnic na maltu cementovou nebo z betonu prostého s podílem konstrukcí přes 25 do 30 %</t>
  </si>
  <si>
    <t>https://podminky.urs.cz/item/CS_URS_2022_02/981011415</t>
  </si>
  <si>
    <t>16,25*4,9*(0,5+3,57+0,15)"demolice objektu narušené zastávky bez části okolo el. skříní a střechy - ocenena zválšť"</t>
  </si>
  <si>
    <t>997006002</t>
  </si>
  <si>
    <t>Třídění stavebního odpadu na jednotlivé druhy</t>
  </si>
  <si>
    <t>48974874</t>
  </si>
  <si>
    <t>Úprava stavebního odpadu třídění na jednotlivé druhy</t>
  </si>
  <si>
    <t>https://podminky.urs.cz/item/CS_URS_2022_02/997006002</t>
  </si>
  <si>
    <t>997006005</t>
  </si>
  <si>
    <t>Drcení stavebního odpadu ze zdiva z cihel a kamene s dopravou do 100 m a naložením</t>
  </si>
  <si>
    <t>-210281859</t>
  </si>
  <si>
    <t>Úprava stavebního odpadu drcení s dopravou na vzdálenost do 100 m a naložením do drtícího zařízení ze zdiva cihelného, kamenného a smíšeného</t>
  </si>
  <si>
    <t>https://podminky.urs.cz/item/CS_URS_2022_02/997006005</t>
  </si>
  <si>
    <t>210,013*0,75 'Přepočtené koeficientem množství</t>
  </si>
  <si>
    <t>997006511</t>
  </si>
  <si>
    <t>Vodorovná doprava suti s naložením a složením na skládku do 100 m</t>
  </si>
  <si>
    <t>321793463</t>
  </si>
  <si>
    <t>Vodorovná doprava suti na skládku s naložením na dopravní prostředek a složením do 100 m</t>
  </si>
  <si>
    <t>https://podminky.urs.cz/item/CS_URS_2022_02/997006511</t>
  </si>
  <si>
    <t>997006519</t>
  </si>
  <si>
    <t>Příplatek k vodorovnému přemístění suti na skládku ZKD 1 km přes 1 km</t>
  </si>
  <si>
    <t>-1498270372</t>
  </si>
  <si>
    <t>Vodorovná doprava suti na skládku Příplatek k ceně -6512 za každý další i započatý 1 km</t>
  </si>
  <si>
    <t>https://podminky.urs.cz/item/CS_URS_2022_02/997006519</t>
  </si>
  <si>
    <t>210,013*5 'Přepočtené koeficientem množství</t>
  </si>
  <si>
    <t>997006551</t>
  </si>
  <si>
    <t>Hrubé urovnání suti na skládce bez zhutnění</t>
  </si>
  <si>
    <t>-1489164315</t>
  </si>
  <si>
    <t>https://podminky.urs.cz/item/CS_URS_2022_02/997006551</t>
  </si>
  <si>
    <t>-1587833047</t>
  </si>
  <si>
    <t>210,013-191,530"odvoz na skladku Henčov, cihedlný, ketonový a keramický inertní odpad uložen bez polatku na skládce města Třešť</t>
  </si>
  <si>
    <t>18,483*20 'Přepočtené koeficientem množství</t>
  </si>
  <si>
    <t>997013631</t>
  </si>
  <si>
    <t>Poplatek za uložení na skládce (skládkovné) stavebního odpadu směsného kód odpadu 17 09 04</t>
  </si>
  <si>
    <t>-1274265010</t>
  </si>
  <si>
    <t>Poplatek za uložení stavebního odpadu na skládce (skládkovné) směsného stavebního a demoličního zatříděného do Katalogu odpadů pod kódem 17 09 04</t>
  </si>
  <si>
    <t>https://podminky.urs.cz/item/CS_URS_2022_02/997013631</t>
  </si>
  <si>
    <t>0,142+0,0791"ostatní položky"</t>
  </si>
  <si>
    <t>997013811</t>
  </si>
  <si>
    <t>Poplatek za uložení na skládce (skládkovné) stavebního odpadu dřevěného kód odpadu 17 02 01</t>
  </si>
  <si>
    <t>-1065371289</t>
  </si>
  <si>
    <t>Poplatek za uložení stavebního odpadu na skládce (skládkovné) dřevěného zatříděného do Katalogu odpadů pod kódem 17 02 01</t>
  </si>
  <si>
    <t>https://podminky.urs.cz/item/CS_URS_2022_02/997013811</t>
  </si>
  <si>
    <t>8,612"tesařské konstrukce"</t>
  </si>
  <si>
    <t>997013821</t>
  </si>
  <si>
    <t>Poplatek za uložení na skládce (skládkovné) stavebního odpadu s obsahem azbestu kód odpadu 17 06 05</t>
  </si>
  <si>
    <t>875689212</t>
  </si>
  <si>
    <t>Poplatek za uložení stavebního odpadu na skládce (skládkovné) ze stavebních materiálů obsahujících azbest zatříděných do Katalogu odpadů pod kódem 17 06 05</t>
  </si>
  <si>
    <t>https://podminky.urs.cz/item/CS_URS_2022_02/997013821</t>
  </si>
  <si>
    <t>1,689"765 konstrukce pokrývačské - krytina skládaná"</t>
  </si>
  <si>
    <t>998001123</t>
  </si>
  <si>
    <t>Přesun hmot pro demolice objektů v do 21 m</t>
  </si>
  <si>
    <t>1328928982</t>
  </si>
  <si>
    <t>Přesun hmot pro demolice objektů výšky do 21 m</t>
  </si>
  <si>
    <t>https://podminky.urs.cz/item/CS_URS_2022_02/998001123</t>
  </si>
  <si>
    <t>998017001</t>
  </si>
  <si>
    <t>Přesun hmot s omezením mechanizace pro budovy v do 6 m</t>
  </si>
  <si>
    <t>1397254987</t>
  </si>
  <si>
    <t>Přesun hmot pro budovy občanské výstavby, bydlení, výrobu a služby s omezením mechanizace vodorovná dopravní vzdálenost do 100 m pro budovy s jakoukoliv nosnou konstrukcí výšky do 6 m</t>
  </si>
  <si>
    <t>https://podminky.urs.cz/item/CS_URS_2022_02/998017001</t>
  </si>
  <si>
    <t>711</t>
  </si>
  <si>
    <t>Izolace proti vodě, vlhkosti a plynům</t>
  </si>
  <si>
    <t>711113111</t>
  </si>
  <si>
    <t>Izolace proti vlhkosti na vodorovné ploše za studena těsnicím nátěrem na bázi pryže (latexu) a bitumenů</t>
  </si>
  <si>
    <t>-636774242</t>
  </si>
  <si>
    <t>Izolace proti zemní vlhkosti natěradly a tmely za studena na ploše vodorovné V těsnícím nátěrem na bázi pryže (latexu) a bitumenů</t>
  </si>
  <si>
    <t>https://podminky.urs.cz/item/CS_URS_2022_01/711113111</t>
  </si>
  <si>
    <t>(0,65*2+1,5)*0,25</t>
  </si>
  <si>
    <t>711141559</t>
  </si>
  <si>
    <t>Provedení izolace proti zemní vlhkosti pásy přitavením vodorovné NAIP</t>
  </si>
  <si>
    <t>690481628</t>
  </si>
  <si>
    <t>Provedení izolace proti zemní vlhkosti pásy přitavením NAIP na ploše vodorovné V</t>
  </si>
  <si>
    <t>https://podminky.urs.cz/item/CS_URS_2022_01/711141559</t>
  </si>
  <si>
    <t>33</t>
  </si>
  <si>
    <t>62832001</t>
  </si>
  <si>
    <t>pás asfaltový natavitelný oxidovaný tl 3,5mm typu V60 S35 s vložkou ze skleněné rohože, s jemnozrnným minerálním posypem</t>
  </si>
  <si>
    <t>-1577656973</t>
  </si>
  <si>
    <t>0,7*1,1655 'Přepočtené koeficientem množství</t>
  </si>
  <si>
    <t>34</t>
  </si>
  <si>
    <t>998711101</t>
  </si>
  <si>
    <t>Přesun hmot tonážní pro izolace proti vodě, vlhkosti a plynům v objektech v do 6 m</t>
  </si>
  <si>
    <t>-4293469</t>
  </si>
  <si>
    <t>Přesun hmot pro izolace proti vodě, vlhkosti a plynům stanovený z hmotnosti přesunovaného materiálu vodorovná dopravní vzdálenost do 50 m v objektech výšky do 6 m</t>
  </si>
  <si>
    <t>https://podminky.urs.cz/item/CS_URS_2022_01/998711101</t>
  </si>
  <si>
    <t>741</t>
  </si>
  <si>
    <t>Elektroinstalace - silnoproud</t>
  </si>
  <si>
    <t>35</t>
  </si>
  <si>
    <t>741110301</t>
  </si>
  <si>
    <t>Montáž trubka ochranná do krabic plastová tuhá D do 40 mm uložená pevně</t>
  </si>
  <si>
    <t>2053456172</t>
  </si>
  <si>
    <t>Montáž trubek ochranných s nasunutím nebo našroubováním do krabic plastových tuhých, uložených pevně, vnitřní Ø do 40 mm</t>
  </si>
  <si>
    <t>https://podminky.urs.cz/item/CS_URS_2022_02/741110301</t>
  </si>
  <si>
    <t>2"od rozvaděce SŽ k výložníku"</t>
  </si>
  <si>
    <t>36</t>
  </si>
  <si>
    <t>34571360</t>
  </si>
  <si>
    <t>trubka elektroinstalační HDPE tuhá dvouplášťová korugovaná D 32/40mm</t>
  </si>
  <si>
    <t>-649245782</t>
  </si>
  <si>
    <t>2*1,05 'Přepočtené koeficientem množství</t>
  </si>
  <si>
    <t>37</t>
  </si>
  <si>
    <t>741112001</t>
  </si>
  <si>
    <t>Montáž krabice zapuštěná plastová kruhová</t>
  </si>
  <si>
    <t>308504254</t>
  </si>
  <si>
    <t>Montáž krabic elektroinstalačních bez napojení na trubky a lišty, demontáže a montáže víčka a přístroje protahovacích nebo odbočných zapuštěných plastových kruhových</t>
  </si>
  <si>
    <t>https://podminky.urs.cz/item/CS_URS_2022_02/741112001</t>
  </si>
  <si>
    <t>38</t>
  </si>
  <si>
    <t>34571458</t>
  </si>
  <si>
    <t>krabice pod omítku PVC odbočná kruhová D 100mm s víčkem</t>
  </si>
  <si>
    <t>-1534525684</t>
  </si>
  <si>
    <t>39</t>
  </si>
  <si>
    <t>741125821</t>
  </si>
  <si>
    <t>Demontáž vodič Al izolovaný plný a laněný žíla 16 až 35 mm2 zatažený v trubkách nebo lištách</t>
  </si>
  <si>
    <t>-437447121</t>
  </si>
  <si>
    <t>Demontáž vodičů izolovaných hliníkových uložených v trubkách nebo lištách plných a laněných průřezu žíly 16 až 35 mm2</t>
  </si>
  <si>
    <t>https://podminky.urs.cz/item/CS_URS_2022_02/741125821</t>
  </si>
  <si>
    <t>2*5"vedení od světel do rozváděče"</t>
  </si>
  <si>
    <t>40</t>
  </si>
  <si>
    <t>741210823</t>
  </si>
  <si>
    <t>Demontáž rozvodnic plastových pod omítkou s krytím přes IPx4 plochou přes 0,2 m2</t>
  </si>
  <si>
    <t>498153210</t>
  </si>
  <si>
    <t>Demontáž rozvodnic plastových, uložených pod omítkou, krytí přes IPx 4, plochy přes 0,2 m2</t>
  </si>
  <si>
    <t>https://podminky.urs.cz/item/CS_URS_2022_02/741210823</t>
  </si>
  <si>
    <t>41</t>
  </si>
  <si>
    <t>741211813</t>
  </si>
  <si>
    <t>Demontáž rozvodnic kovových pod omítkou s krytím do IPx4 plochou do 0,8 m2</t>
  </si>
  <si>
    <t>84836455</t>
  </si>
  <si>
    <t>Demontáž rozvodnic kovových, uložených pod omítkou, krytí do IPx 4, plochy přes 0,2 do 0,8 m2</t>
  </si>
  <si>
    <t>https://podminky.urs.cz/item/CS_URS_2022_02/741211813</t>
  </si>
  <si>
    <t>42</t>
  </si>
  <si>
    <t>741211817</t>
  </si>
  <si>
    <t>Demontáž rozvodnic kovových pod omítkou s krytím do IPx4 plochou přes 0,8 m2</t>
  </si>
  <si>
    <t>-1338619691</t>
  </si>
  <si>
    <t>Demontáž rozvodnic kovových, uložených pod omítkou, krytí do IPx 4, plochy přes 0,8 m2</t>
  </si>
  <si>
    <t>https://podminky.urs.cz/item/CS_URS_2022_02/741211817</t>
  </si>
  <si>
    <t>43</t>
  </si>
  <si>
    <t>741213811</t>
  </si>
  <si>
    <t>Demontáž kabelu silového z rozvodnice průřezu žil do 4 mm2 bez zachování funkčnosti</t>
  </si>
  <si>
    <t>1941516707</t>
  </si>
  <si>
    <t>Demontáž kabelu z rozvodnice bez zachování funkčnosti (do suti) silových, průřezu do 4 mm2</t>
  </si>
  <si>
    <t>https://podminky.urs.cz/item/CS_URS_2022_02/741213811</t>
  </si>
  <si>
    <t>44</t>
  </si>
  <si>
    <t>741372801</t>
  </si>
  <si>
    <t>Demontáž svítidla průmyslového výbojkového přisazeného 1 zdroj bez zachování funkčnosti</t>
  </si>
  <si>
    <t>-1409379944</t>
  </si>
  <si>
    <t>Demontáž svítidel bez zachování funkčnosti (do suti) průmyslových výbojkových přisazených 1 zdroj</t>
  </si>
  <si>
    <t>https://podminky.urs.cz/item/CS_URS_2022_02/741372801</t>
  </si>
  <si>
    <t>2"osvětlení na krakorci"</t>
  </si>
  <si>
    <t>45</t>
  </si>
  <si>
    <t>998741101</t>
  </si>
  <si>
    <t>Přesun hmot tonážní pro silnoproud v objektech v do 6 m</t>
  </si>
  <si>
    <t>-1857530296</t>
  </si>
  <si>
    <t>Přesun hmot pro silnoproud stanovený z hmotnosti přesunovaného materiálu vodorovná dopravní vzdálenost do 50 m v objektech výšky do 6 m</t>
  </si>
  <si>
    <t>https://podminky.urs.cz/item/CS_URS_2022_02/998741101</t>
  </si>
  <si>
    <t>762</t>
  </si>
  <si>
    <t>Konstrukce tesařské</t>
  </si>
  <si>
    <t>46</t>
  </si>
  <si>
    <t>762341811</t>
  </si>
  <si>
    <t>Demontáž bednění střech z prken</t>
  </si>
  <si>
    <t>-1207737176</t>
  </si>
  <si>
    <t>Demontáž bednění a laťování bednění střech rovných, obloukových, sklonu do 60° se všemi nadstřešními konstrukcemi z prken hrubých, hoblovaných tl. do 32 mm</t>
  </si>
  <si>
    <t>https://podminky.urs.cz/item/CS_URS_2022_02/762341811</t>
  </si>
  <si>
    <t>16,25*6,78</t>
  </si>
  <si>
    <t>47</t>
  </si>
  <si>
    <t>762342812</t>
  </si>
  <si>
    <t>Demontáž laťování střech z latí osové vzdálenosti do 0,50 m</t>
  </si>
  <si>
    <t>1686189832</t>
  </si>
  <si>
    <t>Demontáž bednění a laťování laťování střech sklonu do 60° se všemi nadstřešními konstrukcemi, z latí průřezové plochy do 25 cm2 při osové vzdálenosti přes 0,22 do 0,50 m</t>
  </si>
  <si>
    <t>https://podminky.urs.cz/item/CS_URS_2022_02/762342812</t>
  </si>
  <si>
    <t>48</t>
  </si>
  <si>
    <t>762711820</t>
  </si>
  <si>
    <t>Demontáž prostorových vázaných kcí z hraněného řeziva průřezové pl přes 120 do 224 cm2</t>
  </si>
  <si>
    <t>-409636938</t>
  </si>
  <si>
    <t>Demontáž prostorových vázaných konstrukcí z řeziva hraněného nebo polohraněného průřezové plochy přes 120 do 224 cm2</t>
  </si>
  <si>
    <t>https://podminky.urs.cz/item/CS_URS_2022_02/762711820</t>
  </si>
  <si>
    <t>6,78*17"horní pruty vazníků"</t>
  </si>
  <si>
    <t>4,63*17"spodní pruty vazníků"</t>
  </si>
  <si>
    <t>06*17"čelní sloupky vazníků</t>
  </si>
  <si>
    <t>2,25*2*17"vzpěrné pruty vazníků"</t>
  </si>
  <si>
    <t>16,25*2"pozední prahy pod vazníky"</t>
  </si>
  <si>
    <t>49</t>
  </si>
  <si>
    <t>762841812</t>
  </si>
  <si>
    <t>Demontáž podbíjení obkladů stropů a střech sklonu do 60° z hrubých prken s omítkou</t>
  </si>
  <si>
    <t>-45942272</t>
  </si>
  <si>
    <t>Demontáž podbíjení obkladů stropů a střech sklonu do 60° z hrubých prken tl. do 35 mm s omítkou</t>
  </si>
  <si>
    <t>https://podminky.urs.cz/item/CS_URS_2022_02/762841812</t>
  </si>
  <si>
    <t>1,55*3,48"OP01</t>
  </si>
  <si>
    <t>0,85*3,48"OP02</t>
  </si>
  <si>
    <t>2,02*1,5"OP03"</t>
  </si>
  <si>
    <t>1,05*1,5"OP04"</t>
  </si>
  <si>
    <t>3,4*4"OP05"</t>
  </si>
  <si>
    <t>6*4"OP06"</t>
  </si>
  <si>
    <t>2,05*2,8"OP07</t>
  </si>
  <si>
    <t>1,3*2,05"OP08"</t>
  </si>
  <si>
    <t>764</t>
  </si>
  <si>
    <t>Konstrukce klempířské</t>
  </si>
  <si>
    <t>50</t>
  </si>
  <si>
    <t>764002801</t>
  </si>
  <si>
    <t>Demontáž závětrné lišty do suti</t>
  </si>
  <si>
    <t>-1180972477</t>
  </si>
  <si>
    <t>Demontáž klempířských konstrukcí závětrné lišty do suti</t>
  </si>
  <si>
    <t>https://podminky.urs.cz/item/CS_URS_2022_02/764002801</t>
  </si>
  <si>
    <t>2*6,78"boky"</t>
  </si>
  <si>
    <t>16,25"čelo horní hrany"</t>
  </si>
  <si>
    <t>51</t>
  </si>
  <si>
    <t>764002812</t>
  </si>
  <si>
    <t>Demontáž okapového plechu do suti v krytině skládané</t>
  </si>
  <si>
    <t>-321336229</t>
  </si>
  <si>
    <t>Demontáž klempířských konstrukcí okapového plechu do suti, v krytině skládané</t>
  </si>
  <si>
    <t>https://podminky.urs.cz/item/CS_URS_2022_02/764002812</t>
  </si>
  <si>
    <t>16,25"okapnice"</t>
  </si>
  <si>
    <t>52</t>
  </si>
  <si>
    <t>764214409</t>
  </si>
  <si>
    <t>Oplechování horních ploch a nadezdívek (atik) bez rohů z Pz plechu mechanicky kotvené rš 800 mm</t>
  </si>
  <si>
    <t>1523886136</t>
  </si>
  <si>
    <t>Oplechování horních ploch zdí a nadezdívek (atik) z pozinkovaného plechu mechanicky kotvené rš 800 mm</t>
  </si>
  <si>
    <t>https://podminky.urs.cz/item/CS_URS_2022_02/764214409</t>
  </si>
  <si>
    <t>53</t>
  </si>
  <si>
    <t>998764101</t>
  </si>
  <si>
    <t>Přesun hmot tonážní pro konstrukce klempířské v objektech v do 6 m</t>
  </si>
  <si>
    <t>-17462816</t>
  </si>
  <si>
    <t>Přesun hmot pro konstrukce klempířské stanovený z hmotnosti přesunovaného materiálu vodorovná dopravní vzdálenost do 50 m v objektech výšky do 6 m</t>
  </si>
  <si>
    <t>https://podminky.urs.cz/item/CS_URS_2022_02/998764101</t>
  </si>
  <si>
    <t>765</t>
  </si>
  <si>
    <t>Krytina skládaná</t>
  </si>
  <si>
    <t>54</t>
  </si>
  <si>
    <t>765131857</t>
  </si>
  <si>
    <t>Demontáž vlnité azbestocementové krytiny sklonu do 30° do suti</t>
  </si>
  <si>
    <t>1975440603</t>
  </si>
  <si>
    <t>Demontáž azbestocementové krytiny vlnité sklonu do 30° do suti</t>
  </si>
  <si>
    <t>https://podminky.urs.cz/item/CS_URS_2022_02/765131857</t>
  </si>
  <si>
    <t>16,25*6,78"střešní plášť"</t>
  </si>
  <si>
    <t>55</t>
  </si>
  <si>
    <t>998765101</t>
  </si>
  <si>
    <t>Přesun hmot tonážní pro krytiny skládané v objektech v do 6 m</t>
  </si>
  <si>
    <t>-814731055</t>
  </si>
  <si>
    <t>Přesun hmot pro krytiny skládané stanovený z hmotnosti přesunovaného materiálu vodorovná dopravní vzdálenost do 50 m na objektech výšky do 6 m</t>
  </si>
  <si>
    <t>https://podminky.urs.cz/item/CS_URS_2022_02/998765101</t>
  </si>
  <si>
    <t>56</t>
  </si>
  <si>
    <t>998765181</t>
  </si>
  <si>
    <t>Příplatek k přesunu hmot tonážní 765 prováděný bez použití mechanizace</t>
  </si>
  <si>
    <t>-548173712</t>
  </si>
  <si>
    <t>Přesun hmot pro krytiny skládané stanovený z hmotnosti přesunovaného materiálu Příplatek k cenám za přesun prováděný bez použití mechanizace pro jakoukoliv výšku objektu</t>
  </si>
  <si>
    <t>https://podminky.urs.cz/item/CS_URS_2022_02/998765181</t>
  </si>
  <si>
    <t>Práce a dodávky M</t>
  </si>
  <si>
    <t>21-M</t>
  </si>
  <si>
    <t>Elektromontáže</t>
  </si>
  <si>
    <t>57</t>
  </si>
  <si>
    <t>210204100</t>
  </si>
  <si>
    <t>Montáž výložníků osvětlení jednoramenných nástěnných hmotnosti do 35 kg</t>
  </si>
  <si>
    <t>64</t>
  </si>
  <si>
    <t>-1602633768</t>
  </si>
  <si>
    <t>Montáž výložníků osvětlení jednoramenných nástěnných, hmotnosti do 35 kg</t>
  </si>
  <si>
    <t>https://podminky.urs.cz/item/CS_URS_2022_02/210204100</t>
  </si>
  <si>
    <t>1"montáž na boční stranu el. pilíře, osazení svítidla a kabelizace není předmětem zakázky"</t>
  </si>
  <si>
    <t>58</t>
  </si>
  <si>
    <t>1010043677</t>
  </si>
  <si>
    <t>VS 1 - 2500 výložník obloukový, stěnový</t>
  </si>
  <si>
    <t>128</t>
  </si>
  <si>
    <t>-1028347866</t>
  </si>
  <si>
    <t>59</t>
  </si>
  <si>
    <t>HZS2111</t>
  </si>
  <si>
    <t>Hodinová zúčtovací sazba tesař</t>
  </si>
  <si>
    <t>631017486</t>
  </si>
  <si>
    <t>Hodinové zúčtovací sazby profesí PSV provádění stavebních konstrukcí tesař</t>
  </si>
  <si>
    <t>https://podminky.urs.cz/item/CS_URS_2022_02/HZS2111</t>
  </si>
  <si>
    <t>4*6"výroba dřevěné ochrany kmenů stromů - lip - před prováděmín demoličních prací"</t>
  </si>
  <si>
    <t>4*2"montáž okolo kmenů ochranné konstrukce a zajištění do zeminy"</t>
  </si>
  <si>
    <t>4*1"demontáž ochrany po ukončení demoličních prací"</t>
  </si>
  <si>
    <t>4*2"likvidace"</t>
  </si>
  <si>
    <t>60</t>
  </si>
  <si>
    <t>60512125</t>
  </si>
  <si>
    <t>hranol stavební řezivo průřezu do 120cm2 do dl 6m</t>
  </si>
  <si>
    <t>-1538071272</t>
  </si>
  <si>
    <t>4*4*2,5*0,06*0,06"sloupky k výrobě ochrany kmene"</t>
  </si>
  <si>
    <t>4*4*2*0,5*0,06*0,06"vodorovné příčníky/svlak"</t>
  </si>
  <si>
    <t>61</t>
  </si>
  <si>
    <t>60511088</t>
  </si>
  <si>
    <t>řezivo jehličnaté boční omítané š 80-160mm tl 23mm dl 3-3,5m</t>
  </si>
  <si>
    <t>188534872</t>
  </si>
  <si>
    <t>4*4*0,5*2,5*0,023"prkna pro výrobu ochrany kmenů"</t>
  </si>
  <si>
    <t>62</t>
  </si>
  <si>
    <t>31412792</t>
  </si>
  <si>
    <t>hřebík stavební hlava zápustná mřížkovaná 2,8x70mm</t>
  </si>
  <si>
    <t>958529985</t>
  </si>
  <si>
    <t>4*1,5"výroba ochrany kmenů"</t>
  </si>
  <si>
    <t>63</t>
  </si>
  <si>
    <t>-396213669</t>
  </si>
  <si>
    <t>4"demontáž orientačního systému - označení zastávky + směrovky, 4 cedule - k dalšímu použití, včetně očištění a uložení, montáž součást 01"</t>
  </si>
  <si>
    <t>04 - VRN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</si>
  <si>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</si>
  <si>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</si>
  <si>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</si>
  <si>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VRN6 - Územní vlivy</t>
  </si>
  <si>
    <t xml:space="preserve">    VRN7 - Provozní vlivy</t>
  </si>
  <si>
    <t>Vedlejší rozpočtové náklady</t>
  </si>
  <si>
    <t>VRN2</t>
  </si>
  <si>
    <t>Příprava staveniště</t>
  </si>
  <si>
    <t>020001000</t>
  </si>
  <si>
    <t>…</t>
  </si>
  <si>
    <t>1024</t>
  </si>
  <si>
    <t>579275510</t>
  </si>
  <si>
    <t>https://podminky.urs.cz/item/CS_URS_2022_02/020001000</t>
  </si>
  <si>
    <t>1"ochrana dlažby"</t>
  </si>
  <si>
    <t>VRN3</t>
  </si>
  <si>
    <t>Zařízení staveniště</t>
  </si>
  <si>
    <t>030001000</t>
  </si>
  <si>
    <t>1112334875</t>
  </si>
  <si>
    <t>https://podminky.urs.cz/item/CS_URS_2022_02/030001000</t>
  </si>
  <si>
    <t>1"oplocení, ochrané prvky pro cetující, buňka + chemický WC pro dělníky"</t>
  </si>
  <si>
    <t>VRN6</t>
  </si>
  <si>
    <t>Územní vlivy</t>
  </si>
  <si>
    <t>063002000</t>
  </si>
  <si>
    <t>Práce na těžce přístupných místech</t>
  </si>
  <si>
    <t>788881360</t>
  </si>
  <si>
    <t>https://podminky.urs.cz/item/CS_URS_2022_02/063002000</t>
  </si>
  <si>
    <t>1"možnost vjetí tězkou technikou (nad 6T) pouze mimo nástupiště"</t>
  </si>
  <si>
    <t>VRN7</t>
  </si>
  <si>
    <t>Provozní vlivy</t>
  </si>
  <si>
    <t>070001000</t>
  </si>
  <si>
    <t>13306756</t>
  </si>
  <si>
    <t>https://podminky.urs.cz/item/CS_URS_2022_02/070001000</t>
  </si>
  <si>
    <t>1"opatření při demontáži, nakládání a odvozu azbestocementové krytiny skjládané, poplatek za uložení v SO 03!</t>
  </si>
  <si>
    <t>1"cestující - omezení při zastavení vlaku, orientační systém během stavby, koordinace odpojení světel a přesun světelného čidla s SEE"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</si>
  <si>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</si>
  <si>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</si>
  <si>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</si>
  <si>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</si>
  <si>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</si>
  <si>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</si>
  <si>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</si>
  <si>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</si>
  <si>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</si>
  <si>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</si>
  <si>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</si>
  <si>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</si>
  <si>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</si>
  <si>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</si>
  <si>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</si>
  <si>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</si>
  <si>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</si>
  <si>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</si>
  <si>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</si>
  <si>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</si>
  <si>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</si>
  <si>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</si>
  <si>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</si>
  <si>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</si>
  <si>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</si>
  <si>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</si>
  <si>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</si>
  <si>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</si>
  <si>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</si>
  <si>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</si>
  <si>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</si>
  <si>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</si>
  <si>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</si>
  <si>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</si>
  <si>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</si>
  <si>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</si>
  <si>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</si>
  <si>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</si>
  <si>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</si>
  <si>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</si>
  <si>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</si>
  <si>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</si>
  <si>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</si>
  <si>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</si>
  <si>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</si>
  <si>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</si>
  <si>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</si>
  <si>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</si>
  <si>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</si>
  <si>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</si>
  <si>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</si>
  <si>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</si>
  <si>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</si>
  <si>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</si>
  <si>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</si>
  <si>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</si>
  <si>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</si>
  <si>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</si>
  <si>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</si>
  <si>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</si>
  <si>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</si>
  <si>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</si>
  <si>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</si>
  <si>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</si>
  <si>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</si>
  <si>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</si>
  <si>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</si>
  <si>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</si>
  <si>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</si>
  <si>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</si>
  <si>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</si>
  <si>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</si>
  <si>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</si>
  <si>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</si>
  <si>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</si>
  <si>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</si>
  <si>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</si>
  <si>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</si>
  <si>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</si>
  <si>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</si>
  <si>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</si>
  <si>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</si>
  <si>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</si>
  <si>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</si>
  <si>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</si>
  <si>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</si>
  <si>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</si>
  <si>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</si>
  <si>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</si>
  <si>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</si>
  <si>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</si>
  <si>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</si>
  <si>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</si>
  <si>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</si>
  <si>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</si>
  <si>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</si>
  <si>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</si>
  <si>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</si>
  <si>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</si>
  <si>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</si>
  <si>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</si>
  <si>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</si>
  <si>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</si>
  <si>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</si>
  <si>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</si>
  <si>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</si>
  <si>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</si>
  <si>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</si>
  <si>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</si>
  <si>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</si>
  <si>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</si>
  <si>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</si>
  <si>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</si>
  <si>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</si>
  <si>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</si>
  <si>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</si>
  <si>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</si>
  <si>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</si>
  <si>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</si>
  <si>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</si>
  <si>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</si>
  <si>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</si>
  <si>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</si>
  <si>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</si>
  <si>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</si>
  <si>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</si>
  <si>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</si>
  <si>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</si>
  <si>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</si>
  <si>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</si>
  <si>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</si>
  <si>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</si>
  <si>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</si>
  <si>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</si>
  <si>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</si>
  <si>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</si>
  <si>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</si>
  <si>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</si>
  <si>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</si>
  <si>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</si>
  <si>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</si>
  <si>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</si>
  <si>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</si>
  <si>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</si>
  <si>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</si>
  <si>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</si>
  <si>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</si>
  <si>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</si>
  <si>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</si>
  <si>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</si>
  <si>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</si>
  <si>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</si>
  <si>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</si>
  <si>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</si>
  <si>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</si>
  <si>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</si>
  <si>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</si>
  <si>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</si>
  <si>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</si>
  <si>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</si>
  <si>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</si>
  <si>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</si>
  <si>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</si>
  <si>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</si>
  <si>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</si>
  <si>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</si>
  <si>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</si>
  <si>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</si>
  <si>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</si>
  <si>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</si>
  <si>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</si>
  <si>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</si>
  <si>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</si>
  <si>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</si>
  <si>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</si>
  <si>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</si>
  <si>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</si>
  <si>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</si>
  <si>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</si>
  <si>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</si>
  <si>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</si>
  <si>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</si>
  <si>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</si>
  <si>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</si>
  <si>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</si>
  <si>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</si>
  <si>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Hodinová zúčtovací sazba zámečník, výměna promáčknutých plechů včetně dodání 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</si>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</sst>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18" fillId="4" borderId="9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5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5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4" fontId="25" fillId="0" borderId="22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4" fontId="20" fillId="0" borderId="0" xfId="0" applyNumberFormat="1" applyFont="1"/>
    <xf numFmtId="166" fontId="28" fillId="0" borderId="13" xfId="0" applyNumberFormat="1" applyFont="1" applyBorder="1"/>
    <xf numFmtId="166" fontId="28" fillId="0" borderId="14" xfId="0" applyNumberFormat="1" applyFont="1" applyBorder="1"/>
    <xf numFmtId="4" fontId="29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5" xfId="0" applyFont="1" applyBorder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Border="1" applyAlignment="1" applyProtection="1">
      <alignment vertical="center"/>
      <protection locked="0"/>
    </xf>
    <xf numFmtId="4" fontId="18" fillId="0" borderId="23" xfId="0" applyNumberFormat="1" applyFont="1" applyBorder="1" applyAlignment="1" applyProtection="1">
      <alignment vertical="center"/>
      <protection locked="0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6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1" applyFont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34" fillId="0" borderId="23" xfId="0" applyFont="1" applyBorder="1" applyAlignment="1" applyProtection="1">
      <alignment horizontal="center" vertical="center"/>
      <protection locked="0"/>
    </xf>
    <xf numFmtId="49" fontId="34" fillId="0" borderId="23" xfId="0" applyNumberFormat="1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167" fontId="34" fillId="0" borderId="23" xfId="0" applyNumberFormat="1" applyFont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4" fillId="0" borderId="15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0" xfId="0" applyAlignment="1">
      <alignment vertical="top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49" fontId="39" fillId="0" borderId="1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6" fillId="0" borderId="1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9" fillId="0" borderId="1" xfId="0" applyFont="1" applyBorder="1" applyAlignment="1">
      <alignment vertical="top"/>
    </xf>
    <xf numFmtId="49" fontId="39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2" fillId="0" borderId="29" xfId="0" applyFont="1" applyBorder="1"/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1" xfId="0" applyFont="1" applyBorder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39" fillId="0" borderId="1" xfId="0" applyNumberFormat="1" applyFont="1" applyBorder="1" applyAlignment="1">
      <alignment horizontal="left" vertical="center" wrapText="1"/>
    </xf>
    <xf numFmtId="0" fontId="18" fillId="5" borderId="23" xfId="0" applyFont="1" applyFill="1" applyBorder="1" applyAlignment="1" applyProtection="1">
      <alignment horizontal="left" vertical="center" wrapText="1"/>
      <protection locked="0"/>
    </xf>
    <xf numFmtId="0" fontId="34" fillId="5" borderId="23" xfId="0" applyFont="1" applyFill="1" applyBorder="1" applyAlignment="1" applyProtection="1">
      <alignment horizontal="left" vertical="center" wrapText="1"/>
      <protection locked="0"/>
    </xf>
    <xf numFmtId="0" fontId="18" fillId="0" borderId="23" xfId="0" applyFont="1" applyFill="1" applyBorder="1" applyAlignment="1" applyProtection="1">
      <alignment horizontal="left" vertical="center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997013501" TargetMode="External"/><Relationship Id="rId13" Type="http://schemas.openxmlformats.org/officeDocument/2006/relationships/hyperlink" Target="https://podminky.urs.cz/item/CS_URS_2022_02/767991911" TargetMode="External"/><Relationship Id="rId18" Type="http://schemas.openxmlformats.org/officeDocument/2006/relationships/hyperlink" Target="https://podminky.urs.cz/item/CS_URS_2022_02/783101403" TargetMode="External"/><Relationship Id="rId26" Type="http://schemas.openxmlformats.org/officeDocument/2006/relationships/hyperlink" Target="https://podminky.urs.cz/item/CS_URS_2022_02/HZS2131" TargetMode="External"/><Relationship Id="rId3" Type="http://schemas.openxmlformats.org/officeDocument/2006/relationships/hyperlink" Target="https://podminky.urs.cz/item/CS_URS_2022_02/181111131" TargetMode="External"/><Relationship Id="rId21" Type="http://schemas.openxmlformats.org/officeDocument/2006/relationships/hyperlink" Target="https://podminky.urs.cz/item/CS_URS_2022_02/783301303" TargetMode="External"/><Relationship Id="rId7" Type="http://schemas.openxmlformats.org/officeDocument/2006/relationships/hyperlink" Target="https://podminky.urs.cz/item/CS_URS_2022_02/965041441" TargetMode="External"/><Relationship Id="rId12" Type="http://schemas.openxmlformats.org/officeDocument/2006/relationships/hyperlink" Target="https://podminky.urs.cz/item/CS_URS_2022_02/767891902" TargetMode="External"/><Relationship Id="rId17" Type="http://schemas.openxmlformats.org/officeDocument/2006/relationships/hyperlink" Target="https://podminky.urs.cz/item/CS_URS_2022_02/998767181" TargetMode="External"/><Relationship Id="rId25" Type="http://schemas.openxmlformats.org/officeDocument/2006/relationships/hyperlink" Target="https://podminky.urs.cz/item/CS_URS_2022_02/783347101" TargetMode="External"/><Relationship Id="rId2" Type="http://schemas.openxmlformats.org/officeDocument/2006/relationships/hyperlink" Target="https://podminky.urs.cz/item/CS_URS_2022_02/180405111" TargetMode="External"/><Relationship Id="rId16" Type="http://schemas.openxmlformats.org/officeDocument/2006/relationships/hyperlink" Target="https://podminky.urs.cz/item/CS_URS_2022_02/998767101" TargetMode="External"/><Relationship Id="rId20" Type="http://schemas.openxmlformats.org/officeDocument/2006/relationships/hyperlink" Target="https://podminky.urs.cz/item/CS_URS_2022_02/783147101" TargetMode="External"/><Relationship Id="rId29" Type="http://schemas.openxmlformats.org/officeDocument/2006/relationships/hyperlink" Target="https://podminky.urs.cz/item/CS_URS_2022_02/HZS4141" TargetMode="External"/><Relationship Id="rId1" Type="http://schemas.openxmlformats.org/officeDocument/2006/relationships/hyperlink" Target="https://podminky.urs.cz/item/CS_URS_2022_02/174211101" TargetMode="External"/><Relationship Id="rId6" Type="http://schemas.openxmlformats.org/officeDocument/2006/relationships/hyperlink" Target="https://podminky.urs.cz/item/CS_URS_2022_02/961044111" TargetMode="External"/><Relationship Id="rId11" Type="http://schemas.openxmlformats.org/officeDocument/2006/relationships/hyperlink" Target="https://podminky.urs.cz/item/CS_URS_2022_02/998011001" TargetMode="External"/><Relationship Id="rId24" Type="http://schemas.openxmlformats.org/officeDocument/2006/relationships/hyperlink" Target="https://podminky.urs.cz/item/CS_URS_2022_02/783343101" TargetMode="External"/><Relationship Id="rId5" Type="http://schemas.openxmlformats.org/officeDocument/2006/relationships/hyperlink" Target="https://podminky.urs.cz/item/CS_URS_2022_02/291211111" TargetMode="External"/><Relationship Id="rId15" Type="http://schemas.openxmlformats.org/officeDocument/2006/relationships/hyperlink" Target="https://podminky.urs.cz/item/CS_URS_2022_02/767996704" TargetMode="External"/><Relationship Id="rId23" Type="http://schemas.openxmlformats.org/officeDocument/2006/relationships/hyperlink" Target="https://podminky.urs.cz/item/CS_URS_2022_02/783301401" TargetMode="External"/><Relationship Id="rId28" Type="http://schemas.openxmlformats.org/officeDocument/2006/relationships/hyperlink" Target="https://podminky.urs.cz/item/CS_URS_2022_02/HZS4131" TargetMode="External"/><Relationship Id="rId10" Type="http://schemas.openxmlformats.org/officeDocument/2006/relationships/hyperlink" Target="https://podminky.urs.cz/item/CS_URS_2022_02/997013511" TargetMode="External"/><Relationship Id="rId19" Type="http://schemas.openxmlformats.org/officeDocument/2006/relationships/hyperlink" Target="https://podminky.urs.cz/item/CS_URS_2022_02/783144101" TargetMode="External"/><Relationship Id="rId4" Type="http://schemas.openxmlformats.org/officeDocument/2006/relationships/hyperlink" Target="https://podminky.urs.cz/item/CS_URS_2022_02/181311103" TargetMode="External"/><Relationship Id="rId9" Type="http://schemas.openxmlformats.org/officeDocument/2006/relationships/hyperlink" Target="https://podminky.urs.cz/item/CS_URS_2022_02/997013509" TargetMode="External"/><Relationship Id="rId14" Type="http://schemas.openxmlformats.org/officeDocument/2006/relationships/hyperlink" Target="https://podminky.urs.cz/item/CS_URS_2022_02/767995117" TargetMode="External"/><Relationship Id="rId22" Type="http://schemas.openxmlformats.org/officeDocument/2006/relationships/hyperlink" Target="https://podminky.urs.cz/item/CS_URS_2022_02/783301311" TargetMode="External"/><Relationship Id="rId27" Type="http://schemas.openxmlformats.org/officeDocument/2006/relationships/hyperlink" Target="https://podminky.urs.cz/item/CS_URS_2022_02/HZS4111" TargetMode="External"/><Relationship Id="rId30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podminky.urs.cz/item/CS_URS_2022_02/162211329" TargetMode="External"/><Relationship Id="rId7" Type="http://schemas.openxmlformats.org/officeDocument/2006/relationships/hyperlink" Target="https://podminky.urs.cz/item/CS_URS_2022_02/998232110" TargetMode="External"/><Relationship Id="rId2" Type="http://schemas.openxmlformats.org/officeDocument/2006/relationships/hyperlink" Target="https://podminky.urs.cz/item/CS_URS_2022_02/162211321" TargetMode="External"/><Relationship Id="rId1" Type="http://schemas.openxmlformats.org/officeDocument/2006/relationships/hyperlink" Target="https://podminky.urs.cz/item/CS_URS_2022_02/131313702" TargetMode="External"/><Relationship Id="rId6" Type="http://schemas.openxmlformats.org/officeDocument/2006/relationships/hyperlink" Target="https://podminky.urs.cz/item/CS_URS_2022_02/348171540" TargetMode="External"/><Relationship Id="rId5" Type="http://schemas.openxmlformats.org/officeDocument/2006/relationships/hyperlink" Target="https://podminky.urs.cz/item/CS_URS_2022_02/348171135" TargetMode="External"/><Relationship Id="rId4" Type="http://schemas.openxmlformats.org/officeDocument/2006/relationships/hyperlink" Target="https://podminky.urs.cz/item/CS_URS_2022_02/338171123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2/596211120" TargetMode="External"/><Relationship Id="rId18" Type="http://schemas.openxmlformats.org/officeDocument/2006/relationships/hyperlink" Target="https://podminky.urs.cz/item/CS_URS_2022_02/997006002" TargetMode="External"/><Relationship Id="rId26" Type="http://schemas.openxmlformats.org/officeDocument/2006/relationships/hyperlink" Target="https://podminky.urs.cz/item/CS_URS_2022_02/997013821" TargetMode="External"/><Relationship Id="rId39" Type="http://schemas.openxmlformats.org/officeDocument/2006/relationships/hyperlink" Target="https://podminky.urs.cz/item/CS_URS_2022_02/741372801" TargetMode="External"/><Relationship Id="rId21" Type="http://schemas.openxmlformats.org/officeDocument/2006/relationships/hyperlink" Target="https://podminky.urs.cz/item/CS_URS_2022_02/997006519" TargetMode="External"/><Relationship Id="rId34" Type="http://schemas.openxmlformats.org/officeDocument/2006/relationships/hyperlink" Target="https://podminky.urs.cz/item/CS_URS_2022_02/741125821" TargetMode="External"/><Relationship Id="rId42" Type="http://schemas.openxmlformats.org/officeDocument/2006/relationships/hyperlink" Target="https://podminky.urs.cz/item/CS_URS_2022_02/762342812" TargetMode="External"/><Relationship Id="rId47" Type="http://schemas.openxmlformats.org/officeDocument/2006/relationships/hyperlink" Target="https://podminky.urs.cz/item/CS_URS_2022_02/764214409" TargetMode="External"/><Relationship Id="rId50" Type="http://schemas.openxmlformats.org/officeDocument/2006/relationships/hyperlink" Target="https://podminky.urs.cz/item/CS_URS_2022_02/998765101" TargetMode="External"/><Relationship Id="rId55" Type="http://schemas.openxmlformats.org/officeDocument/2006/relationships/drawing" Target="../drawings/drawing4.xml"/><Relationship Id="rId7" Type="http://schemas.openxmlformats.org/officeDocument/2006/relationships/hyperlink" Target="https://podminky.urs.cz/item/CS_URS_2022_02/181111131" TargetMode="External"/><Relationship Id="rId12" Type="http://schemas.openxmlformats.org/officeDocument/2006/relationships/hyperlink" Target="https://podminky.urs.cz/item/CS_URS_2022_02/451577877" TargetMode="External"/><Relationship Id="rId17" Type="http://schemas.openxmlformats.org/officeDocument/2006/relationships/hyperlink" Target="https://podminky.urs.cz/item/CS_URS_2022_02/981011415" TargetMode="External"/><Relationship Id="rId25" Type="http://schemas.openxmlformats.org/officeDocument/2006/relationships/hyperlink" Target="https://podminky.urs.cz/item/CS_URS_2022_02/997013811" TargetMode="External"/><Relationship Id="rId33" Type="http://schemas.openxmlformats.org/officeDocument/2006/relationships/hyperlink" Target="https://podminky.urs.cz/item/CS_URS_2022_02/741112001" TargetMode="External"/><Relationship Id="rId38" Type="http://schemas.openxmlformats.org/officeDocument/2006/relationships/hyperlink" Target="https://podminky.urs.cz/item/CS_URS_2022_02/741213811" TargetMode="External"/><Relationship Id="rId46" Type="http://schemas.openxmlformats.org/officeDocument/2006/relationships/hyperlink" Target="https://podminky.urs.cz/item/CS_URS_2022_02/764002812" TargetMode="External"/><Relationship Id="rId2" Type="http://schemas.openxmlformats.org/officeDocument/2006/relationships/hyperlink" Target="https://podminky.urs.cz/item/CS_URS_2022_02/113201111" TargetMode="External"/><Relationship Id="rId16" Type="http://schemas.openxmlformats.org/officeDocument/2006/relationships/hyperlink" Target="https://podminky.urs.cz/item/CS_URS_2022_01/945412111" TargetMode="External"/><Relationship Id="rId20" Type="http://schemas.openxmlformats.org/officeDocument/2006/relationships/hyperlink" Target="https://podminky.urs.cz/item/CS_URS_2022_02/997006511" TargetMode="External"/><Relationship Id="rId29" Type="http://schemas.openxmlformats.org/officeDocument/2006/relationships/hyperlink" Target="https://podminky.urs.cz/item/CS_URS_2022_01/711113111" TargetMode="External"/><Relationship Id="rId41" Type="http://schemas.openxmlformats.org/officeDocument/2006/relationships/hyperlink" Target="https://podminky.urs.cz/item/CS_URS_2022_02/762341811" TargetMode="External"/><Relationship Id="rId54" Type="http://schemas.openxmlformats.org/officeDocument/2006/relationships/hyperlink" Target="https://podminky.urs.cz/item/CS_URS_2022_02/HZS2131" TargetMode="External"/><Relationship Id="rId1" Type="http://schemas.openxmlformats.org/officeDocument/2006/relationships/hyperlink" Target="https://podminky.urs.cz/item/CS_URS_2022_02/113106121" TargetMode="External"/><Relationship Id="rId6" Type="http://schemas.openxmlformats.org/officeDocument/2006/relationships/hyperlink" Target="https://podminky.urs.cz/item/CS_URS_2022_02/167111102" TargetMode="External"/><Relationship Id="rId11" Type="http://schemas.openxmlformats.org/officeDocument/2006/relationships/hyperlink" Target="https://podminky.urs.cz/item/CS_URS_2022_02/319202331" TargetMode="External"/><Relationship Id="rId24" Type="http://schemas.openxmlformats.org/officeDocument/2006/relationships/hyperlink" Target="https://podminky.urs.cz/item/CS_URS_2022_02/997013631" TargetMode="External"/><Relationship Id="rId32" Type="http://schemas.openxmlformats.org/officeDocument/2006/relationships/hyperlink" Target="https://podminky.urs.cz/item/CS_URS_2022_02/741110301" TargetMode="External"/><Relationship Id="rId37" Type="http://schemas.openxmlformats.org/officeDocument/2006/relationships/hyperlink" Target="https://podminky.urs.cz/item/CS_URS_2022_02/741211817" TargetMode="External"/><Relationship Id="rId40" Type="http://schemas.openxmlformats.org/officeDocument/2006/relationships/hyperlink" Target="https://podminky.urs.cz/item/CS_URS_2022_02/998741101" TargetMode="External"/><Relationship Id="rId45" Type="http://schemas.openxmlformats.org/officeDocument/2006/relationships/hyperlink" Target="https://podminky.urs.cz/item/CS_URS_2022_02/764002801" TargetMode="External"/><Relationship Id="rId53" Type="http://schemas.openxmlformats.org/officeDocument/2006/relationships/hyperlink" Target="https://podminky.urs.cz/item/CS_URS_2022_02/HZS2111" TargetMode="External"/><Relationship Id="rId5" Type="http://schemas.openxmlformats.org/officeDocument/2006/relationships/hyperlink" Target="https://podminky.urs.cz/item/CS_URS_2022_02/162211329" TargetMode="External"/><Relationship Id="rId15" Type="http://schemas.openxmlformats.org/officeDocument/2006/relationships/hyperlink" Target="https://podminky.urs.cz/item/CS_URS_2022_02/916231113" TargetMode="External"/><Relationship Id="rId23" Type="http://schemas.openxmlformats.org/officeDocument/2006/relationships/hyperlink" Target="https://podminky.urs.cz/item/CS_URS_2022_02/997013509" TargetMode="External"/><Relationship Id="rId28" Type="http://schemas.openxmlformats.org/officeDocument/2006/relationships/hyperlink" Target="https://podminky.urs.cz/item/CS_URS_2022_02/998017001" TargetMode="External"/><Relationship Id="rId36" Type="http://schemas.openxmlformats.org/officeDocument/2006/relationships/hyperlink" Target="https://podminky.urs.cz/item/CS_URS_2022_02/741211813" TargetMode="External"/><Relationship Id="rId49" Type="http://schemas.openxmlformats.org/officeDocument/2006/relationships/hyperlink" Target="https://podminky.urs.cz/item/CS_URS_2022_02/765131857" TargetMode="External"/><Relationship Id="rId10" Type="http://schemas.openxmlformats.org/officeDocument/2006/relationships/hyperlink" Target="https://podminky.urs.cz/item/CS_URS_2022_02/279113132" TargetMode="External"/><Relationship Id="rId19" Type="http://schemas.openxmlformats.org/officeDocument/2006/relationships/hyperlink" Target="https://podminky.urs.cz/item/CS_URS_2022_02/997006005" TargetMode="External"/><Relationship Id="rId31" Type="http://schemas.openxmlformats.org/officeDocument/2006/relationships/hyperlink" Target="https://podminky.urs.cz/item/CS_URS_2022_01/998711101" TargetMode="External"/><Relationship Id="rId44" Type="http://schemas.openxmlformats.org/officeDocument/2006/relationships/hyperlink" Target="https://podminky.urs.cz/item/CS_URS_2022_02/762841812" TargetMode="External"/><Relationship Id="rId52" Type="http://schemas.openxmlformats.org/officeDocument/2006/relationships/hyperlink" Target="https://podminky.urs.cz/item/CS_URS_2022_02/210204100" TargetMode="External"/><Relationship Id="rId4" Type="http://schemas.openxmlformats.org/officeDocument/2006/relationships/hyperlink" Target="https://podminky.urs.cz/item/CS_URS_2022_02/162211321" TargetMode="External"/><Relationship Id="rId9" Type="http://schemas.openxmlformats.org/officeDocument/2006/relationships/hyperlink" Target="https://podminky.urs.cz/item/CS_URS_2022_02/272311611" TargetMode="External"/><Relationship Id="rId14" Type="http://schemas.openxmlformats.org/officeDocument/2006/relationships/hyperlink" Target="https://podminky.urs.cz/item/CS_URS_2022_02/631311123" TargetMode="External"/><Relationship Id="rId22" Type="http://schemas.openxmlformats.org/officeDocument/2006/relationships/hyperlink" Target="https://podminky.urs.cz/item/CS_URS_2022_02/997006551" TargetMode="External"/><Relationship Id="rId27" Type="http://schemas.openxmlformats.org/officeDocument/2006/relationships/hyperlink" Target="https://podminky.urs.cz/item/CS_URS_2022_02/998001123" TargetMode="External"/><Relationship Id="rId30" Type="http://schemas.openxmlformats.org/officeDocument/2006/relationships/hyperlink" Target="https://podminky.urs.cz/item/CS_URS_2022_01/711141559" TargetMode="External"/><Relationship Id="rId35" Type="http://schemas.openxmlformats.org/officeDocument/2006/relationships/hyperlink" Target="https://podminky.urs.cz/item/CS_URS_2022_02/741210823" TargetMode="External"/><Relationship Id="rId43" Type="http://schemas.openxmlformats.org/officeDocument/2006/relationships/hyperlink" Target="https://podminky.urs.cz/item/CS_URS_2022_02/762711820" TargetMode="External"/><Relationship Id="rId48" Type="http://schemas.openxmlformats.org/officeDocument/2006/relationships/hyperlink" Target="https://podminky.urs.cz/item/CS_URS_2022_02/998764101" TargetMode="External"/><Relationship Id="rId8" Type="http://schemas.openxmlformats.org/officeDocument/2006/relationships/hyperlink" Target="https://podminky.urs.cz/item/CS_URS_2022_02/271532211" TargetMode="External"/><Relationship Id="rId51" Type="http://schemas.openxmlformats.org/officeDocument/2006/relationships/hyperlink" Target="https://podminky.urs.cz/item/CS_URS_2022_02/998765181" TargetMode="External"/><Relationship Id="rId3" Type="http://schemas.openxmlformats.org/officeDocument/2006/relationships/hyperlink" Target="https://podminky.urs.cz/item/CS_URS_2022_02/13225110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podminky.urs.cz/item/CS_URS_2022_02/063002000" TargetMode="External"/><Relationship Id="rId2" Type="http://schemas.openxmlformats.org/officeDocument/2006/relationships/hyperlink" Target="https://podminky.urs.cz/item/CS_URS_2022_02/030001000" TargetMode="External"/><Relationship Id="rId1" Type="http://schemas.openxmlformats.org/officeDocument/2006/relationships/hyperlink" Target="https://podminky.urs.cz/item/CS_URS_2022_02/020001000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https://podminky.urs.cz/item/CS_URS_2022_02/07000100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topLeftCell="A28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281" t="s">
        <v>6</v>
      </c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S2" s="16" t="s">
        <v>7</v>
      </c>
      <c r="BT2" s="16" t="s">
        <v>8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1:74" ht="24.95" customHeight="1">
      <c r="B4" s="19"/>
      <c r="D4" s="20" t="s">
        <v>10</v>
      </c>
      <c r="AR4" s="19"/>
      <c r="AS4" s="21" t="s">
        <v>11</v>
      </c>
      <c r="BS4" s="16" t="s">
        <v>12</v>
      </c>
    </row>
    <row r="5" spans="1:74" ht="12" customHeight="1">
      <c r="B5" s="19"/>
      <c r="D5" s="22" t="s">
        <v>13</v>
      </c>
      <c r="K5" s="267" t="s">
        <v>14</v>
      </c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R5" s="19"/>
      <c r="BS5" s="16" t="s">
        <v>7</v>
      </c>
    </row>
    <row r="6" spans="1:74" ht="36.950000000000003" customHeight="1">
      <c r="B6" s="19"/>
      <c r="D6" s="24" t="s">
        <v>15</v>
      </c>
      <c r="K6" s="269" t="s">
        <v>16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R6" s="19"/>
      <c r="BS6" s="16" t="s">
        <v>7</v>
      </c>
    </row>
    <row r="7" spans="1:74" ht="12" customHeight="1">
      <c r="B7" s="19"/>
      <c r="D7" s="25" t="s">
        <v>17</v>
      </c>
      <c r="K7" s="23" t="s">
        <v>3</v>
      </c>
      <c r="AK7" s="25" t="s">
        <v>18</v>
      </c>
      <c r="AN7" s="23" t="s">
        <v>3</v>
      </c>
      <c r="AR7" s="19"/>
      <c r="BS7" s="16" t="s">
        <v>7</v>
      </c>
    </row>
    <row r="8" spans="1:74" ht="12" customHeight="1">
      <c r="B8" s="19"/>
      <c r="D8" s="25" t="s">
        <v>19</v>
      </c>
      <c r="K8" s="23" t="s">
        <v>20</v>
      </c>
      <c r="AK8" s="25" t="s">
        <v>21</v>
      </c>
      <c r="AN8" s="23" t="s">
        <v>22</v>
      </c>
      <c r="AR8" s="19"/>
      <c r="BS8" s="16" t="s">
        <v>7</v>
      </c>
    </row>
    <row r="9" spans="1:74" ht="14.45" customHeight="1">
      <c r="B9" s="19"/>
      <c r="AR9" s="19"/>
      <c r="BS9" s="16" t="s">
        <v>7</v>
      </c>
    </row>
    <row r="10" spans="1:74" ht="12" customHeight="1">
      <c r="B10" s="19"/>
      <c r="D10" s="25" t="s">
        <v>23</v>
      </c>
      <c r="AK10" s="25" t="s">
        <v>24</v>
      </c>
      <c r="AN10" s="23" t="s">
        <v>3</v>
      </c>
      <c r="AR10" s="19"/>
      <c r="BS10" s="16" t="s">
        <v>7</v>
      </c>
    </row>
    <row r="11" spans="1:74" ht="18.399999999999999" customHeight="1">
      <c r="B11" s="19"/>
      <c r="E11" s="23" t="s">
        <v>25</v>
      </c>
      <c r="AK11" s="25" t="s">
        <v>26</v>
      </c>
      <c r="AN11" s="23" t="s">
        <v>3</v>
      </c>
      <c r="AR11" s="19"/>
      <c r="BS11" s="16" t="s">
        <v>7</v>
      </c>
    </row>
    <row r="12" spans="1:74" ht="6.95" customHeight="1">
      <c r="B12" s="19"/>
      <c r="AR12" s="19"/>
      <c r="BS12" s="16" t="s">
        <v>7</v>
      </c>
    </row>
    <row r="13" spans="1:74" ht="12" customHeight="1">
      <c r="B13" s="19"/>
      <c r="D13" s="25" t="s">
        <v>27</v>
      </c>
      <c r="AK13" s="25" t="s">
        <v>24</v>
      </c>
      <c r="AN13" s="23" t="s">
        <v>3</v>
      </c>
      <c r="AR13" s="19"/>
      <c r="BS13" s="16" t="s">
        <v>7</v>
      </c>
    </row>
    <row r="14" spans="1:74" ht="12.75">
      <c r="B14" s="19"/>
      <c r="E14" s="23" t="s">
        <v>25</v>
      </c>
      <c r="AK14" s="25" t="s">
        <v>26</v>
      </c>
      <c r="AN14" s="23" t="s">
        <v>3</v>
      </c>
      <c r="AR14" s="19"/>
      <c r="BS14" s="16" t="s">
        <v>7</v>
      </c>
    </row>
    <row r="15" spans="1:74" ht="6.95" customHeight="1">
      <c r="B15" s="19"/>
      <c r="AR15" s="19"/>
      <c r="BS15" s="16" t="s">
        <v>4</v>
      </c>
    </row>
    <row r="16" spans="1:74" ht="12" customHeight="1">
      <c r="B16" s="19"/>
      <c r="D16" s="25" t="s">
        <v>28</v>
      </c>
      <c r="AK16" s="25" t="s">
        <v>24</v>
      </c>
      <c r="AN16" s="23" t="s">
        <v>3</v>
      </c>
      <c r="AR16" s="19"/>
      <c r="BS16" s="16" t="s">
        <v>4</v>
      </c>
    </row>
    <row r="17" spans="2:71" ht="18.399999999999999" customHeight="1">
      <c r="B17" s="19"/>
      <c r="E17" s="23" t="s">
        <v>25</v>
      </c>
      <c r="AK17" s="25" t="s">
        <v>26</v>
      </c>
      <c r="AN17" s="23" t="s">
        <v>3</v>
      </c>
      <c r="AR17" s="19"/>
      <c r="BS17" s="16" t="s">
        <v>29</v>
      </c>
    </row>
    <row r="18" spans="2:71" ht="6.95" customHeight="1">
      <c r="B18" s="19"/>
      <c r="AR18" s="19"/>
      <c r="BS18" s="16" t="s">
        <v>7</v>
      </c>
    </row>
    <row r="19" spans="2:71" ht="12" customHeight="1">
      <c r="B19" s="19"/>
      <c r="D19" s="25" t="s">
        <v>30</v>
      </c>
      <c r="AK19" s="25" t="s">
        <v>24</v>
      </c>
      <c r="AN19" s="23" t="s">
        <v>3</v>
      </c>
      <c r="AR19" s="19"/>
      <c r="BS19" s="16" t="s">
        <v>7</v>
      </c>
    </row>
    <row r="20" spans="2:71" ht="18.399999999999999" customHeight="1">
      <c r="B20" s="19"/>
      <c r="E20" s="23" t="s">
        <v>25</v>
      </c>
      <c r="AK20" s="25" t="s">
        <v>26</v>
      </c>
      <c r="AN20" s="23" t="s">
        <v>3</v>
      </c>
      <c r="AR20" s="19"/>
      <c r="BS20" s="16" t="s">
        <v>29</v>
      </c>
    </row>
    <row r="21" spans="2:71" ht="6.95" customHeight="1">
      <c r="B21" s="19"/>
      <c r="AR21" s="19"/>
    </row>
    <row r="22" spans="2:71" ht="12" customHeight="1">
      <c r="B22" s="19"/>
      <c r="D22" s="25" t="s">
        <v>31</v>
      </c>
      <c r="AR22" s="19"/>
    </row>
    <row r="23" spans="2:71" ht="47.25" customHeight="1">
      <c r="B23" s="19"/>
      <c r="E23" s="270" t="s">
        <v>32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R23" s="19"/>
    </row>
    <row r="24" spans="2:71" ht="6.95" customHeight="1">
      <c r="B24" s="19"/>
      <c r="AR24" s="19"/>
    </row>
    <row r="25" spans="2:7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71" s="1" customFormat="1" ht="25.9" customHeight="1">
      <c r="B26" s="28"/>
      <c r="D26" s="29" t="s">
        <v>33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71">
        <f>ROUND(AG54,2)</f>
        <v>0</v>
      </c>
      <c r="AL26" s="272"/>
      <c r="AM26" s="272"/>
      <c r="AN26" s="272"/>
      <c r="AO26" s="272"/>
      <c r="AR26" s="28"/>
    </row>
    <row r="27" spans="2:71" s="1" customFormat="1" ht="6.95" customHeight="1">
      <c r="B27" s="28"/>
      <c r="AR27" s="28"/>
    </row>
    <row r="28" spans="2:71" s="1" customFormat="1" ht="12.75">
      <c r="B28" s="28"/>
      <c r="L28" s="273" t="s">
        <v>34</v>
      </c>
      <c r="M28" s="273"/>
      <c r="N28" s="273"/>
      <c r="O28" s="273"/>
      <c r="P28" s="273"/>
      <c r="W28" s="273" t="s">
        <v>35</v>
      </c>
      <c r="X28" s="273"/>
      <c r="Y28" s="273"/>
      <c r="Z28" s="273"/>
      <c r="AA28" s="273"/>
      <c r="AB28" s="273"/>
      <c r="AC28" s="273"/>
      <c r="AD28" s="273"/>
      <c r="AE28" s="273"/>
      <c r="AK28" s="273" t="s">
        <v>36</v>
      </c>
      <c r="AL28" s="273"/>
      <c r="AM28" s="273"/>
      <c r="AN28" s="273"/>
      <c r="AO28" s="273"/>
      <c r="AR28" s="28"/>
    </row>
    <row r="29" spans="2:71" s="2" customFormat="1" ht="14.45" customHeight="1">
      <c r="B29" s="32"/>
      <c r="D29" s="25" t="s">
        <v>37</v>
      </c>
      <c r="F29" s="25" t="s">
        <v>38</v>
      </c>
      <c r="L29" s="274">
        <v>0.21</v>
      </c>
      <c r="M29" s="275"/>
      <c r="N29" s="275"/>
      <c r="O29" s="275"/>
      <c r="P29" s="275"/>
      <c r="W29" s="276">
        <f>ROUND(AZ54, 2)</f>
        <v>0</v>
      </c>
      <c r="X29" s="275"/>
      <c r="Y29" s="275"/>
      <c r="Z29" s="275"/>
      <c r="AA29" s="275"/>
      <c r="AB29" s="275"/>
      <c r="AC29" s="275"/>
      <c r="AD29" s="275"/>
      <c r="AE29" s="275"/>
      <c r="AK29" s="276">
        <f>ROUND(AV54, 2)</f>
        <v>0</v>
      </c>
      <c r="AL29" s="275"/>
      <c r="AM29" s="275"/>
      <c r="AN29" s="275"/>
      <c r="AO29" s="275"/>
      <c r="AR29" s="32"/>
    </row>
    <row r="30" spans="2:71" s="2" customFormat="1" ht="14.45" customHeight="1">
      <c r="B30" s="32"/>
      <c r="F30" s="25" t="s">
        <v>39</v>
      </c>
      <c r="L30" s="274">
        <v>0.15</v>
      </c>
      <c r="M30" s="275"/>
      <c r="N30" s="275"/>
      <c r="O30" s="275"/>
      <c r="P30" s="275"/>
      <c r="W30" s="276">
        <f>ROUND(BA54, 2)</f>
        <v>0</v>
      </c>
      <c r="X30" s="275"/>
      <c r="Y30" s="275"/>
      <c r="Z30" s="275"/>
      <c r="AA30" s="275"/>
      <c r="AB30" s="275"/>
      <c r="AC30" s="275"/>
      <c r="AD30" s="275"/>
      <c r="AE30" s="275"/>
      <c r="AK30" s="276">
        <f>ROUND(AW54, 2)</f>
        <v>0</v>
      </c>
      <c r="AL30" s="275"/>
      <c r="AM30" s="275"/>
      <c r="AN30" s="275"/>
      <c r="AO30" s="275"/>
      <c r="AR30" s="32"/>
    </row>
    <row r="31" spans="2:71" s="2" customFormat="1" ht="14.45" hidden="1" customHeight="1">
      <c r="B31" s="32"/>
      <c r="F31" s="25" t="s">
        <v>40</v>
      </c>
      <c r="L31" s="274">
        <v>0.21</v>
      </c>
      <c r="M31" s="275"/>
      <c r="N31" s="275"/>
      <c r="O31" s="275"/>
      <c r="P31" s="275"/>
      <c r="W31" s="276">
        <f>ROUND(BB54, 2)</f>
        <v>0</v>
      </c>
      <c r="X31" s="275"/>
      <c r="Y31" s="275"/>
      <c r="Z31" s="275"/>
      <c r="AA31" s="275"/>
      <c r="AB31" s="275"/>
      <c r="AC31" s="275"/>
      <c r="AD31" s="275"/>
      <c r="AE31" s="275"/>
      <c r="AK31" s="276">
        <v>0</v>
      </c>
      <c r="AL31" s="275"/>
      <c r="AM31" s="275"/>
      <c r="AN31" s="275"/>
      <c r="AO31" s="275"/>
      <c r="AR31" s="32"/>
    </row>
    <row r="32" spans="2:71" s="2" customFormat="1" ht="14.45" hidden="1" customHeight="1">
      <c r="B32" s="32"/>
      <c r="F32" s="25" t="s">
        <v>41</v>
      </c>
      <c r="L32" s="274">
        <v>0.15</v>
      </c>
      <c r="M32" s="275"/>
      <c r="N32" s="275"/>
      <c r="O32" s="275"/>
      <c r="P32" s="275"/>
      <c r="W32" s="276">
        <f>ROUND(BC54, 2)</f>
        <v>0</v>
      </c>
      <c r="X32" s="275"/>
      <c r="Y32" s="275"/>
      <c r="Z32" s="275"/>
      <c r="AA32" s="275"/>
      <c r="AB32" s="275"/>
      <c r="AC32" s="275"/>
      <c r="AD32" s="275"/>
      <c r="AE32" s="275"/>
      <c r="AK32" s="276">
        <v>0</v>
      </c>
      <c r="AL32" s="275"/>
      <c r="AM32" s="275"/>
      <c r="AN32" s="275"/>
      <c r="AO32" s="275"/>
      <c r="AR32" s="32"/>
    </row>
    <row r="33" spans="2:44" s="2" customFormat="1" ht="14.45" hidden="1" customHeight="1">
      <c r="B33" s="32"/>
      <c r="F33" s="25" t="s">
        <v>42</v>
      </c>
      <c r="L33" s="274">
        <v>0</v>
      </c>
      <c r="M33" s="275"/>
      <c r="N33" s="275"/>
      <c r="O33" s="275"/>
      <c r="P33" s="275"/>
      <c r="W33" s="276">
        <f>ROUND(BD54, 2)</f>
        <v>0</v>
      </c>
      <c r="X33" s="275"/>
      <c r="Y33" s="275"/>
      <c r="Z33" s="275"/>
      <c r="AA33" s="275"/>
      <c r="AB33" s="275"/>
      <c r="AC33" s="275"/>
      <c r="AD33" s="275"/>
      <c r="AE33" s="275"/>
      <c r="AK33" s="276">
        <v>0</v>
      </c>
      <c r="AL33" s="275"/>
      <c r="AM33" s="275"/>
      <c r="AN33" s="275"/>
      <c r="AO33" s="275"/>
      <c r="AR33" s="32"/>
    </row>
    <row r="34" spans="2:44" s="1" customFormat="1" ht="6.95" customHeight="1">
      <c r="B34" s="28"/>
      <c r="AR34" s="28"/>
    </row>
    <row r="35" spans="2:44" s="1" customFormat="1" ht="25.9" customHeight="1">
      <c r="B35" s="28"/>
      <c r="C35" s="33"/>
      <c r="D35" s="34" t="s">
        <v>43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44</v>
      </c>
      <c r="U35" s="35"/>
      <c r="V35" s="35"/>
      <c r="W35" s="35"/>
      <c r="X35" s="280" t="s">
        <v>45</v>
      </c>
      <c r="Y35" s="278"/>
      <c r="Z35" s="278"/>
      <c r="AA35" s="278"/>
      <c r="AB35" s="278"/>
      <c r="AC35" s="35"/>
      <c r="AD35" s="35"/>
      <c r="AE35" s="35"/>
      <c r="AF35" s="35"/>
      <c r="AG35" s="35"/>
      <c r="AH35" s="35"/>
      <c r="AI35" s="35"/>
      <c r="AJ35" s="35"/>
      <c r="AK35" s="277">
        <f>SUM(AK26:AK33)</f>
        <v>0</v>
      </c>
      <c r="AL35" s="278"/>
      <c r="AM35" s="278"/>
      <c r="AN35" s="278"/>
      <c r="AO35" s="279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8"/>
    </row>
    <row r="41" spans="2:44" s="1" customFormat="1" ht="6.9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28"/>
    </row>
    <row r="42" spans="2:44" s="1" customFormat="1" ht="24.95" customHeight="1">
      <c r="B42" s="28"/>
      <c r="C42" s="20" t="s">
        <v>46</v>
      </c>
      <c r="AR42" s="28"/>
    </row>
    <row r="43" spans="2:44" s="1" customFormat="1" ht="6.95" customHeight="1">
      <c r="B43" s="28"/>
      <c r="AR43" s="28"/>
    </row>
    <row r="44" spans="2:44" s="3" customFormat="1" ht="12" customHeight="1">
      <c r="B44" s="41"/>
      <c r="C44" s="25" t="s">
        <v>13</v>
      </c>
      <c r="L44" s="3" t="str">
        <f>K5</f>
        <v>D-22-01</v>
      </c>
      <c r="AR44" s="41"/>
    </row>
    <row r="45" spans="2:44" s="4" customFormat="1" ht="36.950000000000003" customHeight="1">
      <c r="B45" s="42"/>
      <c r="C45" s="43" t="s">
        <v>15</v>
      </c>
      <c r="L45" s="249" t="str">
        <f>K6</f>
        <v>demolice zastávky Třešť město</v>
      </c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R45" s="42"/>
    </row>
    <row r="46" spans="2:44" s="1" customFormat="1" ht="6.95" customHeight="1">
      <c r="B46" s="28"/>
      <c r="AR46" s="28"/>
    </row>
    <row r="47" spans="2:44" s="1" customFormat="1" ht="12" customHeight="1">
      <c r="B47" s="28"/>
      <c r="C47" s="25" t="s">
        <v>19</v>
      </c>
      <c r="L47" s="44" t="str">
        <f>IF(K8="","",K8)</f>
        <v>Třešť</v>
      </c>
      <c r="AI47" s="25" t="s">
        <v>21</v>
      </c>
      <c r="AM47" s="251" t="str">
        <f>IF(AN8= "","",AN8)</f>
        <v>27. 6. 2022</v>
      </c>
      <c r="AN47" s="251"/>
      <c r="AR47" s="28"/>
    </row>
    <row r="48" spans="2:44" s="1" customFormat="1" ht="6.95" customHeight="1">
      <c r="B48" s="28"/>
      <c r="AR48" s="28"/>
    </row>
    <row r="49" spans="1:91" s="1" customFormat="1" ht="15.2" customHeight="1">
      <c r="B49" s="28"/>
      <c r="C49" s="25" t="s">
        <v>23</v>
      </c>
      <c r="L49" s="3" t="str">
        <f>IF(E11= "","",E11)</f>
        <v xml:space="preserve"> </v>
      </c>
      <c r="AI49" s="25" t="s">
        <v>28</v>
      </c>
      <c r="AM49" s="252" t="str">
        <f>IF(E17="","",E17)</f>
        <v xml:space="preserve"> </v>
      </c>
      <c r="AN49" s="253"/>
      <c r="AO49" s="253"/>
      <c r="AP49" s="253"/>
      <c r="AR49" s="28"/>
      <c r="AS49" s="254" t="s">
        <v>47</v>
      </c>
      <c r="AT49" s="255"/>
      <c r="AU49" s="46"/>
      <c r="AV49" s="46"/>
      <c r="AW49" s="46"/>
      <c r="AX49" s="46"/>
      <c r="AY49" s="46"/>
      <c r="AZ49" s="46"/>
      <c r="BA49" s="46"/>
      <c r="BB49" s="46"/>
      <c r="BC49" s="46"/>
      <c r="BD49" s="47"/>
    </row>
    <row r="50" spans="1:91" s="1" customFormat="1" ht="15.2" customHeight="1">
      <c r="B50" s="28"/>
      <c r="C50" s="25" t="s">
        <v>27</v>
      </c>
      <c r="L50" s="3" t="str">
        <f>IF(E14="","",E14)</f>
        <v xml:space="preserve"> </v>
      </c>
      <c r="AI50" s="25" t="s">
        <v>30</v>
      </c>
      <c r="AM50" s="252" t="str">
        <f>IF(E20="","",E20)</f>
        <v xml:space="preserve"> </v>
      </c>
      <c r="AN50" s="253"/>
      <c r="AO50" s="253"/>
      <c r="AP50" s="253"/>
      <c r="AR50" s="28"/>
      <c r="AS50" s="256"/>
      <c r="AT50" s="257"/>
      <c r="BD50" s="49"/>
    </row>
    <row r="51" spans="1:91" s="1" customFormat="1" ht="10.9" customHeight="1">
      <c r="B51" s="28"/>
      <c r="AR51" s="28"/>
      <c r="AS51" s="256"/>
      <c r="AT51" s="257"/>
      <c r="BD51" s="49"/>
    </row>
    <row r="52" spans="1:91" s="1" customFormat="1" ht="29.25" customHeight="1">
      <c r="B52" s="28"/>
      <c r="C52" s="258" t="s">
        <v>48</v>
      </c>
      <c r="D52" s="259"/>
      <c r="E52" s="259"/>
      <c r="F52" s="259"/>
      <c r="G52" s="259"/>
      <c r="H52" s="50"/>
      <c r="I52" s="260" t="s">
        <v>49</v>
      </c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61" t="s">
        <v>50</v>
      </c>
      <c r="AH52" s="259"/>
      <c r="AI52" s="259"/>
      <c r="AJ52" s="259"/>
      <c r="AK52" s="259"/>
      <c r="AL52" s="259"/>
      <c r="AM52" s="259"/>
      <c r="AN52" s="260" t="s">
        <v>51</v>
      </c>
      <c r="AO52" s="259"/>
      <c r="AP52" s="259"/>
      <c r="AQ52" s="51" t="s">
        <v>52</v>
      </c>
      <c r="AR52" s="28"/>
      <c r="AS52" s="52" t="s">
        <v>53</v>
      </c>
      <c r="AT52" s="53" t="s">
        <v>54</v>
      </c>
      <c r="AU52" s="53" t="s">
        <v>55</v>
      </c>
      <c r="AV52" s="53" t="s">
        <v>56</v>
      </c>
      <c r="AW52" s="53" t="s">
        <v>57</v>
      </c>
      <c r="AX52" s="53" t="s">
        <v>58</v>
      </c>
      <c r="AY52" s="53" t="s">
        <v>59</v>
      </c>
      <c r="AZ52" s="53" t="s">
        <v>60</v>
      </c>
      <c r="BA52" s="53" t="s">
        <v>61</v>
      </c>
      <c r="BB52" s="53" t="s">
        <v>62</v>
      </c>
      <c r="BC52" s="53" t="s">
        <v>63</v>
      </c>
      <c r="BD52" s="54" t="s">
        <v>64</v>
      </c>
    </row>
    <row r="53" spans="1:91" s="1" customFormat="1" ht="10.9" customHeight="1">
      <c r="B53" s="28"/>
      <c r="AR53" s="28"/>
      <c r="AS53" s="55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1:91" s="5" customFormat="1" ht="32.450000000000003" customHeight="1">
      <c r="B54" s="56"/>
      <c r="C54" s="57" t="s">
        <v>65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265">
        <f>ROUND(SUM(AG55:AG58),2)</f>
        <v>0</v>
      </c>
      <c r="AH54" s="265"/>
      <c r="AI54" s="265"/>
      <c r="AJ54" s="265"/>
      <c r="AK54" s="265"/>
      <c r="AL54" s="265"/>
      <c r="AM54" s="265"/>
      <c r="AN54" s="266">
        <f>SUM(AG54,AT54)</f>
        <v>0</v>
      </c>
      <c r="AO54" s="266"/>
      <c r="AP54" s="266"/>
      <c r="AQ54" s="60" t="s">
        <v>3</v>
      </c>
      <c r="AR54" s="56"/>
      <c r="AS54" s="61">
        <f>ROUND(SUM(AS55:AS58),2)</f>
        <v>0</v>
      </c>
      <c r="AT54" s="62">
        <f>ROUND(SUM(AV54:AW54),2)</f>
        <v>0</v>
      </c>
      <c r="AU54" s="63">
        <f>ROUND(SUM(AU55:AU58),5)</f>
        <v>1217.65076</v>
      </c>
      <c r="AV54" s="62">
        <f>ROUND(AZ54*L29,2)</f>
        <v>0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ROUND(SUM(AZ55:AZ58),2)</f>
        <v>0</v>
      </c>
      <c r="BA54" s="62">
        <f>ROUND(SUM(BA55:BA58),2)</f>
        <v>0</v>
      </c>
      <c r="BB54" s="62">
        <f>ROUND(SUM(BB55:BB58),2)</f>
        <v>0</v>
      </c>
      <c r="BC54" s="62">
        <f>ROUND(SUM(BC55:BC58),2)</f>
        <v>0</v>
      </c>
      <c r="BD54" s="64">
        <f>ROUND(SUM(BD55:BD58),2)</f>
        <v>0</v>
      </c>
      <c r="BS54" s="65" t="s">
        <v>66</v>
      </c>
      <c r="BT54" s="65" t="s">
        <v>67</v>
      </c>
      <c r="BU54" s="66" t="s">
        <v>68</v>
      </c>
      <c r="BV54" s="65" t="s">
        <v>69</v>
      </c>
      <c r="BW54" s="65" t="s">
        <v>5</v>
      </c>
      <c r="BX54" s="65" t="s">
        <v>70</v>
      </c>
      <c r="CL54" s="65" t="s">
        <v>3</v>
      </c>
    </row>
    <row r="55" spans="1:91" s="6" customFormat="1" ht="16.5" customHeight="1">
      <c r="A55" s="67" t="s">
        <v>71</v>
      </c>
      <c r="B55" s="68"/>
      <c r="C55" s="69"/>
      <c r="D55" s="264" t="s">
        <v>72</v>
      </c>
      <c r="E55" s="264"/>
      <c r="F55" s="264"/>
      <c r="G55" s="264"/>
      <c r="H55" s="264"/>
      <c r="I55" s="70"/>
      <c r="J55" s="264" t="s">
        <v>73</v>
      </c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2">
        <f>'01 - provizorní zastávka'!J30</f>
        <v>0</v>
      </c>
      <c r="AH55" s="263"/>
      <c r="AI55" s="263"/>
      <c r="AJ55" s="263"/>
      <c r="AK55" s="263"/>
      <c r="AL55" s="263"/>
      <c r="AM55" s="263"/>
      <c r="AN55" s="262">
        <f>SUM(AG55,AT55)</f>
        <v>0</v>
      </c>
      <c r="AO55" s="263"/>
      <c r="AP55" s="263"/>
      <c r="AQ55" s="71" t="s">
        <v>74</v>
      </c>
      <c r="AR55" s="68"/>
      <c r="AS55" s="72">
        <v>0</v>
      </c>
      <c r="AT55" s="73">
        <f>ROUND(SUM(AV55:AW55),2)</f>
        <v>0</v>
      </c>
      <c r="AU55" s="74">
        <f>'01 - provizorní zastávka'!P89</f>
        <v>162.285933</v>
      </c>
      <c r="AV55" s="73">
        <f>'01 - provizorní zastávka'!J33</f>
        <v>0</v>
      </c>
      <c r="AW55" s="73">
        <f>'01 - provizorní zastávka'!J34</f>
        <v>0</v>
      </c>
      <c r="AX55" s="73">
        <f>'01 - provizorní zastávka'!J35</f>
        <v>0</v>
      </c>
      <c r="AY55" s="73">
        <f>'01 - provizorní zastávka'!J36</f>
        <v>0</v>
      </c>
      <c r="AZ55" s="73">
        <f>'01 - provizorní zastávka'!F33</f>
        <v>0</v>
      </c>
      <c r="BA55" s="73">
        <f>'01 - provizorní zastávka'!F34</f>
        <v>0</v>
      </c>
      <c r="BB55" s="73">
        <f>'01 - provizorní zastávka'!F35</f>
        <v>0</v>
      </c>
      <c r="BC55" s="73">
        <f>'01 - provizorní zastávka'!F36</f>
        <v>0</v>
      </c>
      <c r="BD55" s="75">
        <f>'01 - provizorní zastávka'!F37</f>
        <v>0</v>
      </c>
      <c r="BT55" s="76" t="s">
        <v>75</v>
      </c>
      <c r="BV55" s="76" t="s">
        <v>69</v>
      </c>
      <c r="BW55" s="76" t="s">
        <v>76</v>
      </c>
      <c r="BX55" s="76" t="s">
        <v>5</v>
      </c>
      <c r="CL55" s="76" t="s">
        <v>3</v>
      </c>
      <c r="CM55" s="76" t="s">
        <v>77</v>
      </c>
    </row>
    <row r="56" spans="1:91" s="6" customFormat="1" ht="16.5" customHeight="1">
      <c r="A56" s="67" t="s">
        <v>71</v>
      </c>
      <c r="B56" s="68"/>
      <c r="C56" s="69"/>
      <c r="D56" s="264" t="s">
        <v>78</v>
      </c>
      <c r="E56" s="264"/>
      <c r="F56" s="264"/>
      <c r="G56" s="264"/>
      <c r="H56" s="264"/>
      <c r="I56" s="70"/>
      <c r="J56" s="264" t="s">
        <v>79</v>
      </c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2">
        <f>'02 - doplnění plotu'!J30</f>
        <v>0</v>
      </c>
      <c r="AH56" s="263"/>
      <c r="AI56" s="263"/>
      <c r="AJ56" s="263"/>
      <c r="AK56" s="263"/>
      <c r="AL56" s="263"/>
      <c r="AM56" s="263"/>
      <c r="AN56" s="262">
        <f>SUM(AG56,AT56)</f>
        <v>0</v>
      </c>
      <c r="AO56" s="263"/>
      <c r="AP56" s="263"/>
      <c r="AQ56" s="71" t="s">
        <v>74</v>
      </c>
      <c r="AR56" s="68"/>
      <c r="AS56" s="72">
        <v>0</v>
      </c>
      <c r="AT56" s="73">
        <f>ROUND(SUM(AV56:AW56),2)</f>
        <v>0</v>
      </c>
      <c r="AU56" s="74">
        <f>'02 - doplnění plotu'!P83</f>
        <v>47.293399999999998</v>
      </c>
      <c r="AV56" s="73">
        <f>'02 - doplnění plotu'!J33</f>
        <v>0</v>
      </c>
      <c r="AW56" s="73">
        <f>'02 - doplnění plotu'!J34</f>
        <v>0</v>
      </c>
      <c r="AX56" s="73">
        <f>'02 - doplnění plotu'!J35</f>
        <v>0</v>
      </c>
      <c r="AY56" s="73">
        <f>'02 - doplnění plotu'!J36</f>
        <v>0</v>
      </c>
      <c r="AZ56" s="73">
        <f>'02 - doplnění plotu'!F33</f>
        <v>0</v>
      </c>
      <c r="BA56" s="73">
        <f>'02 - doplnění plotu'!F34</f>
        <v>0</v>
      </c>
      <c r="BB56" s="73">
        <f>'02 - doplnění plotu'!F35</f>
        <v>0</v>
      </c>
      <c r="BC56" s="73">
        <f>'02 - doplnění plotu'!F36</f>
        <v>0</v>
      </c>
      <c r="BD56" s="75">
        <f>'02 - doplnění plotu'!F37</f>
        <v>0</v>
      </c>
      <c r="BT56" s="76" t="s">
        <v>75</v>
      </c>
      <c r="BV56" s="76" t="s">
        <v>69</v>
      </c>
      <c r="BW56" s="76" t="s">
        <v>80</v>
      </c>
      <c r="BX56" s="76" t="s">
        <v>5</v>
      </c>
      <c r="CL56" s="76" t="s">
        <v>3</v>
      </c>
      <c r="CM56" s="76" t="s">
        <v>77</v>
      </c>
    </row>
    <row r="57" spans="1:91" s="6" customFormat="1" ht="16.5" customHeight="1">
      <c r="A57" s="67" t="s">
        <v>71</v>
      </c>
      <c r="B57" s="68"/>
      <c r="C57" s="69"/>
      <c r="D57" s="264" t="s">
        <v>81</v>
      </c>
      <c r="E57" s="264"/>
      <c r="F57" s="264"/>
      <c r="G57" s="264"/>
      <c r="H57" s="264"/>
      <c r="I57" s="70"/>
      <c r="J57" s="264" t="s">
        <v>82</v>
      </c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2">
        <f>'03 - vlastní demolice'!J30</f>
        <v>0</v>
      </c>
      <c r="AH57" s="263"/>
      <c r="AI57" s="263"/>
      <c r="AJ57" s="263"/>
      <c r="AK57" s="263"/>
      <c r="AL57" s="263"/>
      <c r="AM57" s="263"/>
      <c r="AN57" s="262">
        <f>SUM(AG57,AT57)</f>
        <v>0</v>
      </c>
      <c r="AO57" s="263"/>
      <c r="AP57" s="263"/>
      <c r="AQ57" s="71" t="s">
        <v>74</v>
      </c>
      <c r="AR57" s="68"/>
      <c r="AS57" s="72">
        <v>0</v>
      </c>
      <c r="AT57" s="73">
        <f>ROUND(SUM(AV57:AW57),2)</f>
        <v>0</v>
      </c>
      <c r="AU57" s="74">
        <f>'03 - vlastní demolice'!P98</f>
        <v>1008.0714259999999</v>
      </c>
      <c r="AV57" s="73">
        <f>'03 - vlastní demolice'!J33</f>
        <v>0</v>
      </c>
      <c r="AW57" s="73">
        <f>'03 - vlastní demolice'!J34</f>
        <v>0</v>
      </c>
      <c r="AX57" s="73">
        <f>'03 - vlastní demolice'!J35</f>
        <v>0</v>
      </c>
      <c r="AY57" s="73">
        <f>'03 - vlastní demolice'!J36</f>
        <v>0</v>
      </c>
      <c r="AZ57" s="73">
        <f>'03 - vlastní demolice'!F33</f>
        <v>0</v>
      </c>
      <c r="BA57" s="73">
        <f>'03 - vlastní demolice'!F34</f>
        <v>0</v>
      </c>
      <c r="BB57" s="73">
        <f>'03 - vlastní demolice'!F35</f>
        <v>0</v>
      </c>
      <c r="BC57" s="73">
        <f>'03 - vlastní demolice'!F36</f>
        <v>0</v>
      </c>
      <c r="BD57" s="75">
        <f>'03 - vlastní demolice'!F37</f>
        <v>0</v>
      </c>
      <c r="BT57" s="76" t="s">
        <v>75</v>
      </c>
      <c r="BV57" s="76" t="s">
        <v>69</v>
      </c>
      <c r="BW57" s="76" t="s">
        <v>83</v>
      </c>
      <c r="BX57" s="76" t="s">
        <v>5</v>
      </c>
      <c r="CL57" s="76" t="s">
        <v>3</v>
      </c>
      <c r="CM57" s="76" t="s">
        <v>77</v>
      </c>
    </row>
    <row r="58" spans="1:91" s="6" customFormat="1" ht="16.5" customHeight="1">
      <c r="A58" s="67" t="s">
        <v>71</v>
      </c>
      <c r="B58" s="68"/>
      <c r="C58" s="69"/>
      <c r="D58" s="264" t="s">
        <v>84</v>
      </c>
      <c r="E58" s="264"/>
      <c r="F58" s="264"/>
      <c r="G58" s="264"/>
      <c r="H58" s="264"/>
      <c r="I58" s="70"/>
      <c r="J58" s="264" t="s">
        <v>85</v>
      </c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2">
        <f>'04 - VRN'!J30</f>
        <v>0</v>
      </c>
      <c r="AH58" s="263"/>
      <c r="AI58" s="263"/>
      <c r="AJ58" s="263"/>
      <c r="AK58" s="263"/>
      <c r="AL58" s="263"/>
      <c r="AM58" s="263"/>
      <c r="AN58" s="262">
        <f>SUM(AG58,AT58)</f>
        <v>0</v>
      </c>
      <c r="AO58" s="263"/>
      <c r="AP58" s="263"/>
      <c r="AQ58" s="71" t="s">
        <v>74</v>
      </c>
      <c r="AR58" s="68"/>
      <c r="AS58" s="77">
        <v>0</v>
      </c>
      <c r="AT58" s="78">
        <f>ROUND(SUM(AV58:AW58),2)</f>
        <v>0</v>
      </c>
      <c r="AU58" s="79">
        <f>'04 - VRN'!P84</f>
        <v>0</v>
      </c>
      <c r="AV58" s="78">
        <f>'04 - VRN'!J33</f>
        <v>0</v>
      </c>
      <c r="AW58" s="78">
        <f>'04 - VRN'!J34</f>
        <v>0</v>
      </c>
      <c r="AX58" s="78">
        <f>'04 - VRN'!J35</f>
        <v>0</v>
      </c>
      <c r="AY58" s="78">
        <f>'04 - VRN'!J36</f>
        <v>0</v>
      </c>
      <c r="AZ58" s="78">
        <f>'04 - VRN'!F33</f>
        <v>0</v>
      </c>
      <c r="BA58" s="78">
        <f>'04 - VRN'!F34</f>
        <v>0</v>
      </c>
      <c r="BB58" s="78">
        <f>'04 - VRN'!F35</f>
        <v>0</v>
      </c>
      <c r="BC58" s="78">
        <f>'04 - VRN'!F36</f>
        <v>0</v>
      </c>
      <c r="BD58" s="80">
        <f>'04 - VRN'!F37</f>
        <v>0</v>
      </c>
      <c r="BT58" s="76" t="s">
        <v>75</v>
      </c>
      <c r="BV58" s="76" t="s">
        <v>69</v>
      </c>
      <c r="BW58" s="76" t="s">
        <v>86</v>
      </c>
      <c r="BX58" s="76" t="s">
        <v>5</v>
      </c>
      <c r="CL58" s="76" t="s">
        <v>3</v>
      </c>
      <c r="CM58" s="76" t="s">
        <v>77</v>
      </c>
    </row>
    <row r="59" spans="1:91" s="1" customFormat="1" ht="30" customHeight="1">
      <c r="B59" s="28"/>
      <c r="AR59" s="28"/>
    </row>
    <row r="60" spans="1:91" s="1" customFormat="1" ht="6.95" customHeight="1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28"/>
    </row>
  </sheetData>
  <mergeCells count="52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58:AP58"/>
    <mergeCell ref="AG58:AM58"/>
    <mergeCell ref="J58:AF58"/>
    <mergeCell ref="D58:H58"/>
    <mergeCell ref="AG54:AM54"/>
    <mergeCell ref="AN54:AP54"/>
    <mergeCell ref="J56:AF56"/>
    <mergeCell ref="D56:H56"/>
    <mergeCell ref="AN56:AP56"/>
    <mergeCell ref="AG56:AM56"/>
    <mergeCell ref="J57:AF57"/>
    <mergeCell ref="AG57:AM57"/>
    <mergeCell ref="D57:H57"/>
    <mergeCell ref="AN57:AP57"/>
    <mergeCell ref="C52:G52"/>
    <mergeCell ref="AN52:AP52"/>
    <mergeCell ref="AG52:AM52"/>
    <mergeCell ref="I52:AF52"/>
    <mergeCell ref="AN55:AP55"/>
    <mergeCell ref="D55:H55"/>
    <mergeCell ref="AG55:AM55"/>
    <mergeCell ref="J55:AF55"/>
    <mergeCell ref="L45:AO45"/>
    <mergeCell ref="AM47:AN47"/>
    <mergeCell ref="AM49:AP49"/>
    <mergeCell ref="AS49:AT51"/>
    <mergeCell ref="AM50:AP50"/>
  </mergeCells>
  <hyperlinks>
    <hyperlink ref="A55" location="'01 - provizorní zastávka'!C2" display="/" xr:uid="{00000000-0004-0000-0000-000000000000}"/>
    <hyperlink ref="A56" location="'02 - doplnění plotu'!C2" display="/" xr:uid="{00000000-0004-0000-0000-000001000000}"/>
    <hyperlink ref="A57" location="'03 - vlastní demolice'!C2" display="/" xr:uid="{00000000-0004-0000-0000-000002000000}"/>
    <hyperlink ref="A58" location="'04 - VRN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218"/>
  <sheetViews>
    <sheetView showGridLines="0" topLeftCell="A185" workbookViewId="0">
      <selection activeCell="F202" sqref="F202"/>
    </sheetView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281" t="s">
        <v>6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76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77</v>
      </c>
    </row>
    <row r="4" spans="2:46" ht="24.95" customHeight="1">
      <c r="B4" s="19"/>
      <c r="D4" s="20" t="s">
        <v>87</v>
      </c>
      <c r="L4" s="19"/>
      <c r="M4" s="81" t="s">
        <v>11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5" t="s">
        <v>15</v>
      </c>
      <c r="L6" s="19"/>
    </row>
    <row r="7" spans="2:46" ht="16.5" customHeight="1">
      <c r="B7" s="19"/>
      <c r="E7" s="282" t="str">
        <f>'Rekapitulace stavby'!K6</f>
        <v>demolice zastávky Třešť město</v>
      </c>
      <c r="F7" s="283"/>
      <c r="G7" s="283"/>
      <c r="H7" s="283"/>
      <c r="L7" s="19"/>
    </row>
    <row r="8" spans="2:46" s="1" customFormat="1" ht="12" customHeight="1">
      <c r="B8" s="28"/>
      <c r="D8" s="25" t="s">
        <v>88</v>
      </c>
      <c r="L8" s="28"/>
    </row>
    <row r="9" spans="2:46" s="1" customFormat="1" ht="16.5" customHeight="1">
      <c r="B9" s="28"/>
      <c r="E9" s="249" t="s">
        <v>89</v>
      </c>
      <c r="F9" s="284"/>
      <c r="G9" s="284"/>
      <c r="H9" s="284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5" t="s">
        <v>17</v>
      </c>
      <c r="F11" s="23" t="s">
        <v>3</v>
      </c>
      <c r="I11" s="25" t="s">
        <v>18</v>
      </c>
      <c r="J11" s="23" t="s">
        <v>3</v>
      </c>
      <c r="L11" s="28"/>
    </row>
    <row r="12" spans="2:46" s="1" customFormat="1" ht="12" customHeight="1">
      <c r="B12" s="28"/>
      <c r="D12" s="25" t="s">
        <v>19</v>
      </c>
      <c r="F12" s="23" t="s">
        <v>20</v>
      </c>
      <c r="I12" s="25" t="s">
        <v>21</v>
      </c>
      <c r="J12" s="45" t="str">
        <f>'Rekapitulace stavby'!AN8</f>
        <v>27. 6. 2022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5" t="s">
        <v>23</v>
      </c>
      <c r="I14" s="25" t="s">
        <v>24</v>
      </c>
      <c r="J14" s="23" t="str">
        <f>IF('Rekapitulace stavby'!AN10="","",'Rekapitulace stavby'!AN10)</f>
        <v/>
      </c>
      <c r="L14" s="28"/>
    </row>
    <row r="15" spans="2:46" s="1" customFormat="1" ht="18" customHeight="1">
      <c r="B15" s="28"/>
      <c r="E15" s="23" t="str">
        <f>IF('Rekapitulace stavby'!E11="","",'Rekapitulace stavby'!E11)</f>
        <v xml:space="preserve"> </v>
      </c>
      <c r="I15" s="25" t="s">
        <v>26</v>
      </c>
      <c r="J15" s="23" t="str">
        <f>IF('Rekapitulace stavby'!AN11="","",'Rekapitulace stavby'!AN11)</f>
        <v/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5" t="s">
        <v>27</v>
      </c>
      <c r="I17" s="25" t="s">
        <v>24</v>
      </c>
      <c r="J17" s="23" t="str">
        <f>'Rekapitulace stavby'!AN13</f>
        <v/>
      </c>
      <c r="L17" s="28"/>
    </row>
    <row r="18" spans="2:12" s="1" customFormat="1" ht="18" customHeight="1">
      <c r="B18" s="28"/>
      <c r="E18" s="267" t="str">
        <f>'Rekapitulace stavby'!E14</f>
        <v xml:space="preserve"> </v>
      </c>
      <c r="F18" s="267"/>
      <c r="G18" s="267"/>
      <c r="H18" s="267"/>
      <c r="I18" s="25" t="s">
        <v>26</v>
      </c>
      <c r="J18" s="23" t="str">
        <f>'Rekapitulace stavby'!AN14</f>
        <v/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28</v>
      </c>
      <c r="I20" s="25" t="s">
        <v>24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26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30</v>
      </c>
      <c r="I23" s="25" t="s">
        <v>24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 xml:space="preserve"> </v>
      </c>
      <c r="I24" s="25" t="s">
        <v>26</v>
      </c>
      <c r="J24" s="23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31</v>
      </c>
      <c r="L26" s="28"/>
    </row>
    <row r="27" spans="2:12" s="7" customFormat="1" ht="16.5" customHeight="1">
      <c r="B27" s="82"/>
      <c r="E27" s="270" t="s">
        <v>3</v>
      </c>
      <c r="F27" s="270"/>
      <c r="G27" s="270"/>
      <c r="H27" s="270"/>
      <c r="L27" s="82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6"/>
      <c r="E29" s="46"/>
      <c r="F29" s="46"/>
      <c r="G29" s="46"/>
      <c r="H29" s="46"/>
      <c r="I29" s="46"/>
      <c r="J29" s="46"/>
      <c r="K29" s="46"/>
      <c r="L29" s="28"/>
    </row>
    <row r="30" spans="2:12" s="1" customFormat="1" ht="25.35" customHeight="1">
      <c r="B30" s="28"/>
      <c r="D30" s="83" t="s">
        <v>33</v>
      </c>
      <c r="J30" s="59">
        <f>ROUND(J89, 2)</f>
        <v>0</v>
      </c>
      <c r="L30" s="28"/>
    </row>
    <row r="31" spans="2:12" s="1" customFormat="1" ht="6.95" customHeight="1">
      <c r="B31" s="28"/>
      <c r="D31" s="46"/>
      <c r="E31" s="46"/>
      <c r="F31" s="46"/>
      <c r="G31" s="46"/>
      <c r="H31" s="46"/>
      <c r="I31" s="46"/>
      <c r="J31" s="46"/>
      <c r="K31" s="46"/>
      <c r="L31" s="28"/>
    </row>
    <row r="32" spans="2:12" s="1" customFormat="1" ht="14.45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5" customHeight="1">
      <c r="B33" s="28"/>
      <c r="D33" s="48" t="s">
        <v>37</v>
      </c>
      <c r="E33" s="25" t="s">
        <v>38</v>
      </c>
      <c r="F33" s="84">
        <f>ROUND((SUM(BE89:BE217)),  2)</f>
        <v>0</v>
      </c>
      <c r="I33" s="85">
        <v>0.21</v>
      </c>
      <c r="J33" s="84">
        <f>ROUND(((SUM(BE89:BE217))*I33),  2)</f>
        <v>0</v>
      </c>
      <c r="L33" s="28"/>
    </row>
    <row r="34" spans="2:12" s="1" customFormat="1" ht="14.45" customHeight="1">
      <c r="B34" s="28"/>
      <c r="E34" s="25" t="s">
        <v>39</v>
      </c>
      <c r="F34" s="84">
        <f>ROUND((SUM(BF89:BF217)),  2)</f>
        <v>0</v>
      </c>
      <c r="I34" s="85">
        <v>0.15</v>
      </c>
      <c r="J34" s="84">
        <f>ROUND(((SUM(BF89:BF217))*I34),  2)</f>
        <v>0</v>
      </c>
      <c r="L34" s="28"/>
    </row>
    <row r="35" spans="2:12" s="1" customFormat="1" ht="14.45" hidden="1" customHeight="1">
      <c r="B35" s="28"/>
      <c r="E35" s="25" t="s">
        <v>40</v>
      </c>
      <c r="F35" s="84">
        <f>ROUND((SUM(BG89:BG217)),  2)</f>
        <v>0</v>
      </c>
      <c r="I35" s="85">
        <v>0.21</v>
      </c>
      <c r="J35" s="84">
        <f>0</f>
        <v>0</v>
      </c>
      <c r="L35" s="28"/>
    </row>
    <row r="36" spans="2:12" s="1" customFormat="1" ht="14.45" hidden="1" customHeight="1">
      <c r="B36" s="28"/>
      <c r="E36" s="25" t="s">
        <v>41</v>
      </c>
      <c r="F36" s="84">
        <f>ROUND((SUM(BH89:BH217)),  2)</f>
        <v>0</v>
      </c>
      <c r="I36" s="85">
        <v>0.15</v>
      </c>
      <c r="J36" s="84">
        <f>0</f>
        <v>0</v>
      </c>
      <c r="L36" s="28"/>
    </row>
    <row r="37" spans="2:12" s="1" customFormat="1" ht="14.45" hidden="1" customHeight="1">
      <c r="B37" s="28"/>
      <c r="E37" s="25" t="s">
        <v>42</v>
      </c>
      <c r="F37" s="84">
        <f>ROUND((SUM(BI89:BI217)),  2)</f>
        <v>0</v>
      </c>
      <c r="I37" s="85">
        <v>0</v>
      </c>
      <c r="J37" s="84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6"/>
      <c r="D39" s="87" t="s">
        <v>43</v>
      </c>
      <c r="E39" s="50"/>
      <c r="F39" s="50"/>
      <c r="G39" s="88" t="s">
        <v>44</v>
      </c>
      <c r="H39" s="89" t="s">
        <v>45</v>
      </c>
      <c r="I39" s="50"/>
      <c r="J39" s="90">
        <f>SUM(J30:J37)</f>
        <v>0</v>
      </c>
      <c r="K39" s="91"/>
      <c r="L39" s="28"/>
    </row>
    <row r="40" spans="2:12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8"/>
    </row>
    <row r="44" spans="2:12" s="1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8"/>
    </row>
    <row r="45" spans="2:12" s="1" customFormat="1" ht="24.95" customHeight="1">
      <c r="B45" s="28"/>
      <c r="C45" s="20" t="s">
        <v>90</v>
      </c>
      <c r="L45" s="28"/>
    </row>
    <row r="46" spans="2:12" s="1" customFormat="1" ht="6.95" customHeight="1">
      <c r="B46" s="28"/>
      <c r="L46" s="28"/>
    </row>
    <row r="47" spans="2:12" s="1" customFormat="1" ht="12" customHeight="1">
      <c r="B47" s="28"/>
      <c r="C47" s="25" t="s">
        <v>15</v>
      </c>
      <c r="L47" s="28"/>
    </row>
    <row r="48" spans="2:12" s="1" customFormat="1" ht="16.5" customHeight="1">
      <c r="B48" s="28"/>
      <c r="E48" s="282" t="str">
        <f>E7</f>
        <v>demolice zastávky Třešť město</v>
      </c>
      <c r="F48" s="283"/>
      <c r="G48" s="283"/>
      <c r="H48" s="283"/>
      <c r="L48" s="28"/>
    </row>
    <row r="49" spans="2:47" s="1" customFormat="1" ht="12" customHeight="1">
      <c r="B49" s="28"/>
      <c r="C49" s="25" t="s">
        <v>88</v>
      </c>
      <c r="L49" s="28"/>
    </row>
    <row r="50" spans="2:47" s="1" customFormat="1" ht="16.5" customHeight="1">
      <c r="B50" s="28"/>
      <c r="E50" s="249" t="str">
        <f>E9</f>
        <v>01 - provizorní zastávka</v>
      </c>
      <c r="F50" s="284"/>
      <c r="G50" s="284"/>
      <c r="H50" s="284"/>
      <c r="L50" s="28"/>
    </row>
    <row r="51" spans="2:47" s="1" customFormat="1" ht="6.95" customHeight="1">
      <c r="B51" s="28"/>
      <c r="L51" s="28"/>
    </row>
    <row r="52" spans="2:47" s="1" customFormat="1" ht="12" customHeight="1">
      <c r="B52" s="28"/>
      <c r="C52" s="25" t="s">
        <v>19</v>
      </c>
      <c r="F52" s="23" t="str">
        <f>F12</f>
        <v>Třešť</v>
      </c>
      <c r="I52" s="25" t="s">
        <v>21</v>
      </c>
      <c r="J52" s="45" t="str">
        <f>IF(J12="","",J12)</f>
        <v>27. 6. 2022</v>
      </c>
      <c r="L52" s="28"/>
    </row>
    <row r="53" spans="2:47" s="1" customFormat="1" ht="6.95" customHeight="1">
      <c r="B53" s="28"/>
      <c r="L53" s="28"/>
    </row>
    <row r="54" spans="2:47" s="1" customFormat="1" ht="15.2" customHeight="1">
      <c r="B54" s="28"/>
      <c r="C54" s="25" t="s">
        <v>23</v>
      </c>
      <c r="F54" s="23" t="str">
        <f>E15</f>
        <v xml:space="preserve"> </v>
      </c>
      <c r="I54" s="25" t="s">
        <v>28</v>
      </c>
      <c r="J54" s="26" t="str">
        <f>E21</f>
        <v xml:space="preserve"> </v>
      </c>
      <c r="L54" s="28"/>
    </row>
    <row r="55" spans="2:47" s="1" customFormat="1" ht="15.2" customHeight="1">
      <c r="B55" s="28"/>
      <c r="C55" s="25" t="s">
        <v>27</v>
      </c>
      <c r="F55" s="23" t="str">
        <f>IF(E18="","",E18)</f>
        <v xml:space="preserve"> </v>
      </c>
      <c r="I55" s="25" t="s">
        <v>30</v>
      </c>
      <c r="J55" s="26" t="str">
        <f>E24</f>
        <v xml:space="preserve"> </v>
      </c>
      <c r="L55" s="28"/>
    </row>
    <row r="56" spans="2:47" s="1" customFormat="1" ht="10.35" customHeight="1">
      <c r="B56" s="28"/>
      <c r="L56" s="28"/>
    </row>
    <row r="57" spans="2:47" s="1" customFormat="1" ht="29.25" customHeight="1">
      <c r="B57" s="28"/>
      <c r="C57" s="92" t="s">
        <v>91</v>
      </c>
      <c r="D57" s="86"/>
      <c r="E57" s="86"/>
      <c r="F57" s="86"/>
      <c r="G57" s="86"/>
      <c r="H57" s="86"/>
      <c r="I57" s="86"/>
      <c r="J57" s="93" t="s">
        <v>92</v>
      </c>
      <c r="K57" s="86"/>
      <c r="L57" s="28"/>
    </row>
    <row r="58" spans="2:47" s="1" customFormat="1" ht="10.35" customHeight="1">
      <c r="B58" s="28"/>
      <c r="L58" s="28"/>
    </row>
    <row r="59" spans="2:47" s="1" customFormat="1" ht="22.9" customHeight="1">
      <c r="B59" s="28"/>
      <c r="C59" s="94" t="s">
        <v>65</v>
      </c>
      <c r="J59" s="59">
        <f>J89</f>
        <v>0</v>
      </c>
      <c r="L59" s="28"/>
      <c r="AU59" s="16" t="s">
        <v>93</v>
      </c>
    </row>
    <row r="60" spans="2:47" s="8" customFormat="1" ht="24.95" customHeight="1">
      <c r="B60" s="95"/>
      <c r="D60" s="96" t="s">
        <v>94</v>
      </c>
      <c r="E60" s="97"/>
      <c r="F60" s="97"/>
      <c r="G60" s="97"/>
      <c r="H60" s="97"/>
      <c r="I60" s="97"/>
      <c r="J60" s="98">
        <f>J90</f>
        <v>0</v>
      </c>
      <c r="L60" s="95"/>
    </row>
    <row r="61" spans="2:47" s="9" customFormat="1" ht="19.899999999999999" customHeight="1">
      <c r="B61" s="99"/>
      <c r="D61" s="100" t="s">
        <v>95</v>
      </c>
      <c r="E61" s="101"/>
      <c r="F61" s="101"/>
      <c r="G61" s="101"/>
      <c r="H61" s="101"/>
      <c r="I61" s="101"/>
      <c r="J61" s="102">
        <f>J91</f>
        <v>0</v>
      </c>
      <c r="L61" s="99"/>
    </row>
    <row r="62" spans="2:47" s="9" customFormat="1" ht="19.899999999999999" customHeight="1">
      <c r="B62" s="99"/>
      <c r="D62" s="100" t="s">
        <v>96</v>
      </c>
      <c r="E62" s="101"/>
      <c r="F62" s="101"/>
      <c r="G62" s="101"/>
      <c r="H62" s="101"/>
      <c r="I62" s="101"/>
      <c r="J62" s="102">
        <f>J114</f>
        <v>0</v>
      </c>
      <c r="L62" s="99"/>
    </row>
    <row r="63" spans="2:47" s="9" customFormat="1" ht="19.899999999999999" customHeight="1">
      <c r="B63" s="99"/>
      <c r="D63" s="100" t="s">
        <v>97</v>
      </c>
      <c r="E63" s="101"/>
      <c r="F63" s="101"/>
      <c r="G63" s="101"/>
      <c r="H63" s="101"/>
      <c r="I63" s="101"/>
      <c r="J63" s="102">
        <f>J122</f>
        <v>0</v>
      </c>
      <c r="L63" s="99"/>
    </row>
    <row r="64" spans="2:47" s="9" customFormat="1" ht="19.899999999999999" customHeight="1">
      <c r="B64" s="99"/>
      <c r="D64" s="100" t="s">
        <v>98</v>
      </c>
      <c r="E64" s="101"/>
      <c r="F64" s="101"/>
      <c r="G64" s="101"/>
      <c r="H64" s="101"/>
      <c r="I64" s="101"/>
      <c r="J64" s="102">
        <f>J131</f>
        <v>0</v>
      </c>
      <c r="L64" s="99"/>
    </row>
    <row r="65" spans="2:12" s="9" customFormat="1" ht="19.899999999999999" customHeight="1">
      <c r="B65" s="99"/>
      <c r="D65" s="100" t="s">
        <v>99</v>
      </c>
      <c r="E65" s="101"/>
      <c r="F65" s="101"/>
      <c r="G65" s="101"/>
      <c r="H65" s="101"/>
      <c r="I65" s="101"/>
      <c r="J65" s="102">
        <f>J142</f>
        <v>0</v>
      </c>
      <c r="L65" s="99"/>
    </row>
    <row r="66" spans="2:12" s="8" customFormat="1" ht="24.95" customHeight="1">
      <c r="B66" s="95"/>
      <c r="D66" s="96" t="s">
        <v>100</v>
      </c>
      <c r="E66" s="97"/>
      <c r="F66" s="97"/>
      <c r="G66" s="97"/>
      <c r="H66" s="97"/>
      <c r="I66" s="97"/>
      <c r="J66" s="98">
        <f>J146</f>
        <v>0</v>
      </c>
      <c r="L66" s="95"/>
    </row>
    <row r="67" spans="2:12" s="9" customFormat="1" ht="19.899999999999999" customHeight="1">
      <c r="B67" s="99"/>
      <c r="D67" s="100" t="s">
        <v>101</v>
      </c>
      <c r="E67" s="101"/>
      <c r="F67" s="101"/>
      <c r="G67" s="101"/>
      <c r="H67" s="101"/>
      <c r="I67" s="101"/>
      <c r="J67" s="102">
        <f>J147</f>
        <v>0</v>
      </c>
      <c r="L67" s="99"/>
    </row>
    <row r="68" spans="2:12" s="9" customFormat="1" ht="19.899999999999999" customHeight="1">
      <c r="B68" s="99"/>
      <c r="D68" s="100" t="s">
        <v>102</v>
      </c>
      <c r="E68" s="101"/>
      <c r="F68" s="101"/>
      <c r="G68" s="101"/>
      <c r="H68" s="101"/>
      <c r="I68" s="101"/>
      <c r="J68" s="102">
        <f>J170</f>
        <v>0</v>
      </c>
      <c r="L68" s="99"/>
    </row>
    <row r="69" spans="2:12" s="8" customFormat="1" ht="24.95" customHeight="1">
      <c r="B69" s="95"/>
      <c r="D69" s="96" t="s">
        <v>103</v>
      </c>
      <c r="E69" s="97"/>
      <c r="F69" s="97"/>
      <c r="G69" s="97"/>
      <c r="H69" s="97"/>
      <c r="I69" s="97"/>
      <c r="J69" s="98">
        <f>J201</f>
        <v>0</v>
      </c>
      <c r="L69" s="95"/>
    </row>
    <row r="70" spans="2:12" s="1" customFormat="1" ht="21.75" customHeight="1">
      <c r="B70" s="28"/>
      <c r="L70" s="28"/>
    </row>
    <row r="71" spans="2:12" s="1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8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8"/>
    </row>
    <row r="76" spans="2:12" s="1" customFormat="1" ht="24.95" customHeight="1">
      <c r="B76" s="28"/>
      <c r="C76" s="20" t="s">
        <v>104</v>
      </c>
      <c r="L76" s="28"/>
    </row>
    <row r="77" spans="2:12" s="1" customFormat="1" ht="6.95" customHeight="1">
      <c r="B77" s="28"/>
      <c r="L77" s="28"/>
    </row>
    <row r="78" spans="2:12" s="1" customFormat="1" ht="12" customHeight="1">
      <c r="B78" s="28"/>
      <c r="C78" s="25" t="s">
        <v>15</v>
      </c>
      <c r="L78" s="28"/>
    </row>
    <row r="79" spans="2:12" s="1" customFormat="1" ht="16.5" customHeight="1">
      <c r="B79" s="28"/>
      <c r="E79" s="282" t="str">
        <f>E7</f>
        <v>demolice zastávky Třešť město</v>
      </c>
      <c r="F79" s="283"/>
      <c r="G79" s="283"/>
      <c r="H79" s="283"/>
      <c r="L79" s="28"/>
    </row>
    <row r="80" spans="2:12" s="1" customFormat="1" ht="12" customHeight="1">
      <c r="B80" s="28"/>
      <c r="C80" s="25" t="s">
        <v>88</v>
      </c>
      <c r="L80" s="28"/>
    </row>
    <row r="81" spans="2:65" s="1" customFormat="1" ht="16.5" customHeight="1">
      <c r="B81" s="28"/>
      <c r="E81" s="249" t="str">
        <f>E9</f>
        <v>01 - provizorní zastávka</v>
      </c>
      <c r="F81" s="284"/>
      <c r="G81" s="284"/>
      <c r="H81" s="284"/>
      <c r="L81" s="28"/>
    </row>
    <row r="82" spans="2:65" s="1" customFormat="1" ht="6.95" customHeight="1">
      <c r="B82" s="28"/>
      <c r="L82" s="28"/>
    </row>
    <row r="83" spans="2:65" s="1" customFormat="1" ht="12" customHeight="1">
      <c r="B83" s="28"/>
      <c r="C83" s="25" t="s">
        <v>19</v>
      </c>
      <c r="F83" s="23" t="str">
        <f>F12</f>
        <v>Třešť</v>
      </c>
      <c r="I83" s="25" t="s">
        <v>21</v>
      </c>
      <c r="J83" s="45" t="str">
        <f>IF(J12="","",J12)</f>
        <v>27. 6. 2022</v>
      </c>
      <c r="L83" s="28"/>
    </row>
    <row r="84" spans="2:65" s="1" customFormat="1" ht="6.95" customHeight="1">
      <c r="B84" s="28"/>
      <c r="L84" s="28"/>
    </row>
    <row r="85" spans="2:65" s="1" customFormat="1" ht="15.2" customHeight="1">
      <c r="B85" s="28"/>
      <c r="C85" s="25" t="s">
        <v>23</v>
      </c>
      <c r="F85" s="23" t="str">
        <f>E15</f>
        <v xml:space="preserve"> </v>
      </c>
      <c r="I85" s="25" t="s">
        <v>28</v>
      </c>
      <c r="J85" s="26" t="str">
        <f>E21</f>
        <v xml:space="preserve"> </v>
      </c>
      <c r="L85" s="28"/>
    </row>
    <row r="86" spans="2:65" s="1" customFormat="1" ht="15.2" customHeight="1">
      <c r="B86" s="28"/>
      <c r="C86" s="25" t="s">
        <v>27</v>
      </c>
      <c r="F86" s="23" t="str">
        <f>IF(E18="","",E18)</f>
        <v xml:space="preserve"> </v>
      </c>
      <c r="I86" s="25" t="s">
        <v>30</v>
      </c>
      <c r="J86" s="26" t="str">
        <f>E24</f>
        <v xml:space="preserve"> </v>
      </c>
      <c r="L86" s="28"/>
    </row>
    <row r="87" spans="2:65" s="1" customFormat="1" ht="10.35" customHeight="1">
      <c r="B87" s="28"/>
      <c r="L87" s="28"/>
    </row>
    <row r="88" spans="2:65" s="10" customFormat="1" ht="29.25" customHeight="1">
      <c r="B88" s="103"/>
      <c r="C88" s="104" t="s">
        <v>105</v>
      </c>
      <c r="D88" s="105" t="s">
        <v>52</v>
      </c>
      <c r="E88" s="105" t="s">
        <v>48</v>
      </c>
      <c r="F88" s="105" t="s">
        <v>49</v>
      </c>
      <c r="G88" s="105" t="s">
        <v>106</v>
      </c>
      <c r="H88" s="105" t="s">
        <v>107</v>
      </c>
      <c r="I88" s="105" t="s">
        <v>108</v>
      </c>
      <c r="J88" s="105" t="s">
        <v>92</v>
      </c>
      <c r="K88" s="106" t="s">
        <v>109</v>
      </c>
      <c r="L88" s="103"/>
      <c r="M88" s="52" t="s">
        <v>3</v>
      </c>
      <c r="N88" s="53" t="s">
        <v>37</v>
      </c>
      <c r="O88" s="53" t="s">
        <v>110</v>
      </c>
      <c r="P88" s="53" t="s">
        <v>111</v>
      </c>
      <c r="Q88" s="53" t="s">
        <v>112</v>
      </c>
      <c r="R88" s="53" t="s">
        <v>113</v>
      </c>
      <c r="S88" s="53" t="s">
        <v>114</v>
      </c>
      <c r="T88" s="54" t="s">
        <v>115</v>
      </c>
    </row>
    <row r="89" spans="2:65" s="1" customFormat="1" ht="22.9" customHeight="1">
      <c r="B89" s="28"/>
      <c r="C89" s="57" t="s">
        <v>116</v>
      </c>
      <c r="J89" s="107">
        <f>BK89</f>
        <v>0</v>
      </c>
      <c r="L89" s="28"/>
      <c r="M89" s="55"/>
      <c r="N89" s="46"/>
      <c r="O89" s="46"/>
      <c r="P89" s="108">
        <f>P90+P146+P201</f>
        <v>162.285933</v>
      </c>
      <c r="Q89" s="46"/>
      <c r="R89" s="108">
        <f>R90+R146+R201</f>
        <v>17.915135249999999</v>
      </c>
      <c r="S89" s="46"/>
      <c r="T89" s="109">
        <f>T90+T146+T201</f>
        <v>14.758000000000001</v>
      </c>
      <c r="AT89" s="16" t="s">
        <v>66</v>
      </c>
      <c r="AU89" s="16" t="s">
        <v>93</v>
      </c>
      <c r="BK89" s="110">
        <f>BK90+BK146+BK201</f>
        <v>0</v>
      </c>
    </row>
    <row r="90" spans="2:65" s="11" customFormat="1" ht="25.9" customHeight="1">
      <c r="B90" s="111"/>
      <c r="D90" s="112" t="s">
        <v>66</v>
      </c>
      <c r="E90" s="113" t="s">
        <v>117</v>
      </c>
      <c r="F90" s="113" t="s">
        <v>118</v>
      </c>
      <c r="J90" s="114">
        <f>BK90</f>
        <v>0</v>
      </c>
      <c r="L90" s="111"/>
      <c r="M90" s="115"/>
      <c r="P90" s="116">
        <f>P91+P114+P122+P131+P142</f>
        <v>99.246025999999986</v>
      </c>
      <c r="R90" s="116">
        <f>R91+R114+R122+R131+R142</f>
        <v>17.885999999999999</v>
      </c>
      <c r="T90" s="117">
        <f>T91+T114+T122+T131+T142</f>
        <v>14.4</v>
      </c>
      <c r="AR90" s="112" t="s">
        <v>75</v>
      </c>
      <c r="AT90" s="118" t="s">
        <v>66</v>
      </c>
      <c r="AU90" s="118" t="s">
        <v>67</v>
      </c>
      <c r="AY90" s="112" t="s">
        <v>119</v>
      </c>
      <c r="BK90" s="119">
        <f>BK91+BK114+BK122+BK131+BK142</f>
        <v>0</v>
      </c>
    </row>
    <row r="91" spans="2:65" s="11" customFormat="1" ht="22.9" customHeight="1">
      <c r="B91" s="111"/>
      <c r="D91" s="112" t="s">
        <v>66</v>
      </c>
      <c r="E91" s="120" t="s">
        <v>75</v>
      </c>
      <c r="F91" s="120" t="s">
        <v>120</v>
      </c>
      <c r="J91" s="121">
        <f>BK91</f>
        <v>0</v>
      </c>
      <c r="L91" s="111"/>
      <c r="M91" s="115"/>
      <c r="P91" s="116">
        <f>SUM(P92:P113)</f>
        <v>32.166000000000004</v>
      </c>
      <c r="R91" s="116">
        <f>SUM(R92:R113)</f>
        <v>13.229999999999999</v>
      </c>
      <c r="T91" s="117">
        <f>SUM(T92:T113)</f>
        <v>0</v>
      </c>
      <c r="AR91" s="112" t="s">
        <v>75</v>
      </c>
      <c r="AT91" s="118" t="s">
        <v>66</v>
      </c>
      <c r="AU91" s="118" t="s">
        <v>75</v>
      </c>
      <c r="AY91" s="112" t="s">
        <v>119</v>
      </c>
      <c r="BK91" s="119">
        <f>SUM(BK92:BK113)</f>
        <v>0</v>
      </c>
    </row>
    <row r="92" spans="2:65" s="1" customFormat="1" ht="16.5" customHeight="1">
      <c r="B92" s="122"/>
      <c r="C92" s="123" t="s">
        <v>75</v>
      </c>
      <c r="D92" s="123" t="s">
        <v>121</v>
      </c>
      <c r="E92" s="124" t="s">
        <v>122</v>
      </c>
      <c r="F92" s="125" t="s">
        <v>123</v>
      </c>
      <c r="G92" s="126" t="s">
        <v>124</v>
      </c>
      <c r="H92" s="127">
        <v>6</v>
      </c>
      <c r="I92" s="128"/>
      <c r="J92" s="128">
        <f>ROUND(I92*H92,2)</f>
        <v>0</v>
      </c>
      <c r="K92" s="125" t="s">
        <v>125</v>
      </c>
      <c r="L92" s="28"/>
      <c r="M92" s="129" t="s">
        <v>3</v>
      </c>
      <c r="N92" s="130" t="s">
        <v>38</v>
      </c>
      <c r="O92" s="131">
        <v>0.33100000000000002</v>
      </c>
      <c r="P92" s="131">
        <f>O92*H92</f>
        <v>1.9860000000000002</v>
      </c>
      <c r="Q92" s="131">
        <v>0</v>
      </c>
      <c r="R92" s="131">
        <f>Q92*H92</f>
        <v>0</v>
      </c>
      <c r="S92" s="131">
        <v>0</v>
      </c>
      <c r="T92" s="132">
        <f>S92*H92</f>
        <v>0</v>
      </c>
      <c r="AR92" s="133" t="s">
        <v>126</v>
      </c>
      <c r="AT92" s="133" t="s">
        <v>121</v>
      </c>
      <c r="AU92" s="133" t="s">
        <v>77</v>
      </c>
      <c r="AY92" s="16" t="s">
        <v>119</v>
      </c>
      <c r="BE92" s="134">
        <f>IF(N92="základní",J92,0)</f>
        <v>0</v>
      </c>
      <c r="BF92" s="134">
        <f>IF(N92="snížená",J92,0)</f>
        <v>0</v>
      </c>
      <c r="BG92" s="134">
        <f>IF(N92="zákl. přenesená",J92,0)</f>
        <v>0</v>
      </c>
      <c r="BH92" s="134">
        <f>IF(N92="sníž. přenesená",J92,0)</f>
        <v>0</v>
      </c>
      <c r="BI92" s="134">
        <f>IF(N92="nulová",J92,0)</f>
        <v>0</v>
      </c>
      <c r="BJ92" s="16" t="s">
        <v>75</v>
      </c>
      <c r="BK92" s="134">
        <f>ROUND(I92*H92,2)</f>
        <v>0</v>
      </c>
      <c r="BL92" s="16" t="s">
        <v>126</v>
      </c>
      <c r="BM92" s="133" t="s">
        <v>127</v>
      </c>
    </row>
    <row r="93" spans="2:65" s="1" customFormat="1" ht="19.5">
      <c r="B93" s="28"/>
      <c r="D93" s="135" t="s">
        <v>128</v>
      </c>
      <c r="F93" s="136" t="s">
        <v>129</v>
      </c>
      <c r="L93" s="28"/>
      <c r="M93" s="137"/>
      <c r="T93" s="49"/>
      <c r="AT93" s="16" t="s">
        <v>128</v>
      </c>
      <c r="AU93" s="16" t="s">
        <v>77</v>
      </c>
    </row>
    <row r="94" spans="2:65" s="1" customFormat="1" ht="11.25">
      <c r="B94" s="28"/>
      <c r="D94" s="138" t="s">
        <v>130</v>
      </c>
      <c r="F94" s="139" t="s">
        <v>131</v>
      </c>
      <c r="L94" s="28"/>
      <c r="M94" s="137"/>
      <c r="T94" s="49"/>
      <c r="AT94" s="16" t="s">
        <v>130</v>
      </c>
      <c r="AU94" s="16" t="s">
        <v>77</v>
      </c>
    </row>
    <row r="95" spans="2:65" s="12" customFormat="1" ht="11.25">
      <c r="B95" s="140"/>
      <c r="D95" s="135" t="s">
        <v>132</v>
      </c>
      <c r="E95" s="141" t="s">
        <v>3</v>
      </c>
      <c r="F95" s="142" t="s">
        <v>133</v>
      </c>
      <c r="H95" s="143">
        <v>6</v>
      </c>
      <c r="L95" s="140"/>
      <c r="M95" s="144"/>
      <c r="T95" s="145"/>
      <c r="AT95" s="141" t="s">
        <v>132</v>
      </c>
      <c r="AU95" s="141" t="s">
        <v>77</v>
      </c>
      <c r="AV95" s="12" t="s">
        <v>77</v>
      </c>
      <c r="AW95" s="12" t="s">
        <v>29</v>
      </c>
      <c r="AX95" s="12" t="s">
        <v>75</v>
      </c>
      <c r="AY95" s="141" t="s">
        <v>119</v>
      </c>
    </row>
    <row r="96" spans="2:65" s="1" customFormat="1" ht="16.5" customHeight="1">
      <c r="B96" s="122"/>
      <c r="C96" s="146" t="s">
        <v>77</v>
      </c>
      <c r="D96" s="146" t="s">
        <v>134</v>
      </c>
      <c r="E96" s="147" t="s">
        <v>135</v>
      </c>
      <c r="F96" s="148" t="s">
        <v>136</v>
      </c>
      <c r="G96" s="149" t="s">
        <v>137</v>
      </c>
      <c r="H96" s="150">
        <v>13.2</v>
      </c>
      <c r="I96" s="151"/>
      <c r="J96" s="151">
        <f>ROUND(I96*H96,2)</f>
        <v>0</v>
      </c>
      <c r="K96" s="148" t="s">
        <v>125</v>
      </c>
      <c r="L96" s="152"/>
      <c r="M96" s="153" t="s">
        <v>3</v>
      </c>
      <c r="N96" s="154" t="s">
        <v>38</v>
      </c>
      <c r="O96" s="131">
        <v>0</v>
      </c>
      <c r="P96" s="131">
        <f>O96*H96</f>
        <v>0</v>
      </c>
      <c r="Q96" s="131">
        <v>1</v>
      </c>
      <c r="R96" s="131">
        <f>Q96*H96</f>
        <v>13.2</v>
      </c>
      <c r="S96" s="131">
        <v>0</v>
      </c>
      <c r="T96" s="132">
        <f>S96*H96</f>
        <v>0</v>
      </c>
      <c r="AR96" s="133" t="s">
        <v>138</v>
      </c>
      <c r="AT96" s="133" t="s">
        <v>134</v>
      </c>
      <c r="AU96" s="133" t="s">
        <v>77</v>
      </c>
      <c r="AY96" s="16" t="s">
        <v>119</v>
      </c>
      <c r="BE96" s="134">
        <f>IF(N96="základní",J96,0)</f>
        <v>0</v>
      </c>
      <c r="BF96" s="134">
        <f>IF(N96="snížená",J96,0)</f>
        <v>0</v>
      </c>
      <c r="BG96" s="134">
        <f>IF(N96="zákl. přenesená",J96,0)</f>
        <v>0</v>
      </c>
      <c r="BH96" s="134">
        <f>IF(N96="sníž. přenesená",J96,0)</f>
        <v>0</v>
      </c>
      <c r="BI96" s="134">
        <f>IF(N96="nulová",J96,0)</f>
        <v>0</v>
      </c>
      <c r="BJ96" s="16" t="s">
        <v>75</v>
      </c>
      <c r="BK96" s="134">
        <f>ROUND(I96*H96,2)</f>
        <v>0</v>
      </c>
      <c r="BL96" s="16" t="s">
        <v>126</v>
      </c>
      <c r="BM96" s="133" t="s">
        <v>139</v>
      </c>
    </row>
    <row r="97" spans="2:65" s="1" customFormat="1" ht="11.25">
      <c r="B97" s="28"/>
      <c r="D97" s="135" t="s">
        <v>128</v>
      </c>
      <c r="F97" s="136" t="s">
        <v>136</v>
      </c>
      <c r="L97" s="28"/>
      <c r="M97" s="137"/>
      <c r="T97" s="49"/>
      <c r="AT97" s="16" t="s">
        <v>128</v>
      </c>
      <c r="AU97" s="16" t="s">
        <v>77</v>
      </c>
    </row>
    <row r="98" spans="2:65" s="12" customFormat="1" ht="11.25">
      <c r="B98" s="140"/>
      <c r="D98" s="135" t="s">
        <v>132</v>
      </c>
      <c r="E98" s="141" t="s">
        <v>3</v>
      </c>
      <c r="F98" s="142" t="s">
        <v>140</v>
      </c>
      <c r="H98" s="143">
        <v>13.2</v>
      </c>
      <c r="L98" s="140"/>
      <c r="M98" s="144"/>
      <c r="T98" s="145"/>
      <c r="AT98" s="141" t="s">
        <v>132</v>
      </c>
      <c r="AU98" s="141" t="s">
        <v>77</v>
      </c>
      <c r="AV98" s="12" t="s">
        <v>77</v>
      </c>
      <c r="AW98" s="12" t="s">
        <v>29</v>
      </c>
      <c r="AX98" s="12" t="s">
        <v>75</v>
      </c>
      <c r="AY98" s="141" t="s">
        <v>119</v>
      </c>
    </row>
    <row r="99" spans="2:65" s="1" customFormat="1" ht="16.5" customHeight="1">
      <c r="B99" s="122"/>
      <c r="C99" s="123" t="s">
        <v>141</v>
      </c>
      <c r="D99" s="123" t="s">
        <v>121</v>
      </c>
      <c r="E99" s="124" t="s">
        <v>142</v>
      </c>
      <c r="F99" s="125" t="s">
        <v>143</v>
      </c>
      <c r="G99" s="126" t="s">
        <v>144</v>
      </c>
      <c r="H99" s="127">
        <v>30</v>
      </c>
      <c r="I99" s="128"/>
      <c r="J99" s="128">
        <f>ROUND(I99*H99,2)</f>
        <v>0</v>
      </c>
      <c r="K99" s="125" t="s">
        <v>125</v>
      </c>
      <c r="L99" s="28"/>
      <c r="M99" s="129" t="s">
        <v>3</v>
      </c>
      <c r="N99" s="130" t="s">
        <v>38</v>
      </c>
      <c r="O99" s="131">
        <v>0.185</v>
      </c>
      <c r="P99" s="131">
        <f>O99*H99</f>
        <v>5.55</v>
      </c>
      <c r="Q99" s="131">
        <v>0</v>
      </c>
      <c r="R99" s="131">
        <f>Q99*H99</f>
        <v>0</v>
      </c>
      <c r="S99" s="131">
        <v>0</v>
      </c>
      <c r="T99" s="132">
        <f>S99*H99</f>
        <v>0</v>
      </c>
      <c r="AR99" s="133" t="s">
        <v>126</v>
      </c>
      <c r="AT99" s="133" t="s">
        <v>121</v>
      </c>
      <c r="AU99" s="133" t="s">
        <v>77</v>
      </c>
      <c r="AY99" s="16" t="s">
        <v>119</v>
      </c>
      <c r="BE99" s="134">
        <f>IF(N99="základní",J99,0)</f>
        <v>0</v>
      </c>
      <c r="BF99" s="134">
        <f>IF(N99="snížená",J99,0)</f>
        <v>0</v>
      </c>
      <c r="BG99" s="134">
        <f>IF(N99="zákl. přenesená",J99,0)</f>
        <v>0</v>
      </c>
      <c r="BH99" s="134">
        <f>IF(N99="sníž. přenesená",J99,0)</f>
        <v>0</v>
      </c>
      <c r="BI99" s="134">
        <f>IF(N99="nulová",J99,0)</f>
        <v>0</v>
      </c>
      <c r="BJ99" s="16" t="s">
        <v>75</v>
      </c>
      <c r="BK99" s="134">
        <f>ROUND(I99*H99,2)</f>
        <v>0</v>
      </c>
      <c r="BL99" s="16" t="s">
        <v>126</v>
      </c>
      <c r="BM99" s="133" t="s">
        <v>145</v>
      </c>
    </row>
    <row r="100" spans="2:65" s="1" customFormat="1" ht="11.25">
      <c r="B100" s="28"/>
      <c r="D100" s="135" t="s">
        <v>128</v>
      </c>
      <c r="F100" s="136" t="s">
        <v>146</v>
      </c>
      <c r="L100" s="28"/>
      <c r="M100" s="137"/>
      <c r="T100" s="49"/>
      <c r="AT100" s="16" t="s">
        <v>128</v>
      </c>
      <c r="AU100" s="16" t="s">
        <v>77</v>
      </c>
    </row>
    <row r="101" spans="2:65" s="1" customFormat="1" ht="11.25">
      <c r="B101" s="28"/>
      <c r="D101" s="138" t="s">
        <v>130</v>
      </c>
      <c r="F101" s="139" t="s">
        <v>147</v>
      </c>
      <c r="L101" s="28"/>
      <c r="M101" s="137"/>
      <c r="T101" s="49"/>
      <c r="AT101" s="16" t="s">
        <v>130</v>
      </c>
      <c r="AU101" s="16" t="s">
        <v>77</v>
      </c>
    </row>
    <row r="102" spans="2:65" s="12" customFormat="1" ht="11.25">
      <c r="B102" s="140"/>
      <c r="D102" s="135" t="s">
        <v>132</v>
      </c>
      <c r="E102" s="141" t="s">
        <v>3</v>
      </c>
      <c r="F102" s="142" t="s">
        <v>148</v>
      </c>
      <c r="H102" s="143">
        <v>30</v>
      </c>
      <c r="L102" s="140"/>
      <c r="M102" s="144"/>
      <c r="T102" s="145"/>
      <c r="AT102" s="141" t="s">
        <v>132</v>
      </c>
      <c r="AU102" s="141" t="s">
        <v>77</v>
      </c>
      <c r="AV102" s="12" t="s">
        <v>77</v>
      </c>
      <c r="AW102" s="12" t="s">
        <v>29</v>
      </c>
      <c r="AX102" s="12" t="s">
        <v>75</v>
      </c>
      <c r="AY102" s="141" t="s">
        <v>119</v>
      </c>
    </row>
    <row r="103" spans="2:65" s="1" customFormat="1" ht="16.5" customHeight="1">
      <c r="B103" s="122"/>
      <c r="C103" s="146" t="s">
        <v>126</v>
      </c>
      <c r="D103" s="146" t="s">
        <v>134</v>
      </c>
      <c r="E103" s="147" t="s">
        <v>149</v>
      </c>
      <c r="F103" s="148" t="s">
        <v>150</v>
      </c>
      <c r="G103" s="149" t="s">
        <v>151</v>
      </c>
      <c r="H103" s="150">
        <v>30</v>
      </c>
      <c r="I103" s="151"/>
      <c r="J103" s="151">
        <f>ROUND(I103*H103,2)</f>
        <v>0</v>
      </c>
      <c r="K103" s="148" t="s">
        <v>125</v>
      </c>
      <c r="L103" s="152"/>
      <c r="M103" s="153" t="s">
        <v>3</v>
      </c>
      <c r="N103" s="154" t="s">
        <v>38</v>
      </c>
      <c r="O103" s="131">
        <v>0</v>
      </c>
      <c r="P103" s="131">
        <f>O103*H103</f>
        <v>0</v>
      </c>
      <c r="Q103" s="131">
        <v>1E-3</v>
      </c>
      <c r="R103" s="131">
        <f>Q103*H103</f>
        <v>0.03</v>
      </c>
      <c r="S103" s="131">
        <v>0</v>
      </c>
      <c r="T103" s="132">
        <f>S103*H103</f>
        <v>0</v>
      </c>
      <c r="AR103" s="133" t="s">
        <v>138</v>
      </c>
      <c r="AT103" s="133" t="s">
        <v>134</v>
      </c>
      <c r="AU103" s="133" t="s">
        <v>77</v>
      </c>
      <c r="AY103" s="16" t="s">
        <v>119</v>
      </c>
      <c r="BE103" s="134">
        <f>IF(N103="základní",J103,0)</f>
        <v>0</v>
      </c>
      <c r="BF103" s="134">
        <f>IF(N103="snížená",J103,0)</f>
        <v>0</v>
      </c>
      <c r="BG103" s="134">
        <f>IF(N103="zákl. přenesená",J103,0)</f>
        <v>0</v>
      </c>
      <c r="BH103" s="134">
        <f>IF(N103="sníž. přenesená",J103,0)</f>
        <v>0</v>
      </c>
      <c r="BI103" s="134">
        <f>IF(N103="nulová",J103,0)</f>
        <v>0</v>
      </c>
      <c r="BJ103" s="16" t="s">
        <v>75</v>
      </c>
      <c r="BK103" s="134">
        <f>ROUND(I103*H103,2)</f>
        <v>0</v>
      </c>
      <c r="BL103" s="16" t="s">
        <v>126</v>
      </c>
      <c r="BM103" s="133" t="s">
        <v>152</v>
      </c>
    </row>
    <row r="104" spans="2:65" s="1" customFormat="1" ht="11.25">
      <c r="B104" s="28"/>
      <c r="D104" s="135" t="s">
        <v>128</v>
      </c>
      <c r="F104" s="136" t="s">
        <v>150</v>
      </c>
      <c r="L104" s="28"/>
      <c r="M104" s="137"/>
      <c r="T104" s="49"/>
      <c r="AT104" s="16" t="s">
        <v>128</v>
      </c>
      <c r="AU104" s="16" t="s">
        <v>77</v>
      </c>
    </row>
    <row r="105" spans="2:65" s="1" customFormat="1" ht="24.2" customHeight="1">
      <c r="B105" s="122"/>
      <c r="C105" s="123" t="s">
        <v>153</v>
      </c>
      <c r="D105" s="123" t="s">
        <v>121</v>
      </c>
      <c r="E105" s="124" t="s">
        <v>154</v>
      </c>
      <c r="F105" s="125" t="s">
        <v>155</v>
      </c>
      <c r="G105" s="126" t="s">
        <v>144</v>
      </c>
      <c r="H105" s="127">
        <v>30</v>
      </c>
      <c r="I105" s="128"/>
      <c r="J105" s="128">
        <f>ROUND(I105*H105,2)</f>
        <v>0</v>
      </c>
      <c r="K105" s="125" t="s">
        <v>125</v>
      </c>
      <c r="L105" s="28"/>
      <c r="M105" s="129" t="s">
        <v>3</v>
      </c>
      <c r="N105" s="130" t="s">
        <v>38</v>
      </c>
      <c r="O105" s="131">
        <v>0.153</v>
      </c>
      <c r="P105" s="131">
        <f>O105*H105</f>
        <v>4.59</v>
      </c>
      <c r="Q105" s="131">
        <v>0</v>
      </c>
      <c r="R105" s="131">
        <f>Q105*H105</f>
        <v>0</v>
      </c>
      <c r="S105" s="131">
        <v>0</v>
      </c>
      <c r="T105" s="132">
        <f>S105*H105</f>
        <v>0</v>
      </c>
      <c r="AR105" s="133" t="s">
        <v>126</v>
      </c>
      <c r="AT105" s="133" t="s">
        <v>121</v>
      </c>
      <c r="AU105" s="133" t="s">
        <v>77</v>
      </c>
      <c r="AY105" s="16" t="s">
        <v>119</v>
      </c>
      <c r="BE105" s="134">
        <f>IF(N105="základní",J105,0)</f>
        <v>0</v>
      </c>
      <c r="BF105" s="134">
        <f>IF(N105="snížená",J105,0)</f>
        <v>0</v>
      </c>
      <c r="BG105" s="134">
        <f>IF(N105="zákl. přenesená",J105,0)</f>
        <v>0</v>
      </c>
      <c r="BH105" s="134">
        <f>IF(N105="sníž. přenesená",J105,0)</f>
        <v>0</v>
      </c>
      <c r="BI105" s="134">
        <f>IF(N105="nulová",J105,0)</f>
        <v>0</v>
      </c>
      <c r="BJ105" s="16" t="s">
        <v>75</v>
      </c>
      <c r="BK105" s="134">
        <f>ROUND(I105*H105,2)</f>
        <v>0</v>
      </c>
      <c r="BL105" s="16" t="s">
        <v>126</v>
      </c>
      <c r="BM105" s="133" t="s">
        <v>156</v>
      </c>
    </row>
    <row r="106" spans="2:65" s="1" customFormat="1" ht="19.5">
      <c r="B106" s="28"/>
      <c r="D106" s="135" t="s">
        <v>128</v>
      </c>
      <c r="F106" s="136" t="s">
        <v>157</v>
      </c>
      <c r="L106" s="28"/>
      <c r="M106" s="137"/>
      <c r="T106" s="49"/>
      <c r="AT106" s="16" t="s">
        <v>128</v>
      </c>
      <c r="AU106" s="16" t="s">
        <v>77</v>
      </c>
    </row>
    <row r="107" spans="2:65" s="1" customFormat="1" ht="11.25">
      <c r="B107" s="28"/>
      <c r="D107" s="138" t="s">
        <v>130</v>
      </c>
      <c r="F107" s="139" t="s">
        <v>158</v>
      </c>
      <c r="L107" s="28"/>
      <c r="M107" s="137"/>
      <c r="T107" s="49"/>
      <c r="AT107" s="16" t="s">
        <v>130</v>
      </c>
      <c r="AU107" s="16" t="s">
        <v>77</v>
      </c>
    </row>
    <row r="108" spans="2:65" s="12" customFormat="1" ht="11.25">
      <c r="B108" s="140"/>
      <c r="D108" s="135" t="s">
        <v>132</v>
      </c>
      <c r="E108" s="141" t="s">
        <v>3</v>
      </c>
      <c r="F108" s="142" t="s">
        <v>159</v>
      </c>
      <c r="H108" s="143">
        <v>30</v>
      </c>
      <c r="L108" s="140"/>
      <c r="M108" s="144"/>
      <c r="T108" s="145"/>
      <c r="AT108" s="141" t="s">
        <v>132</v>
      </c>
      <c r="AU108" s="141" t="s">
        <v>77</v>
      </c>
      <c r="AV108" s="12" t="s">
        <v>77</v>
      </c>
      <c r="AW108" s="12" t="s">
        <v>29</v>
      </c>
      <c r="AX108" s="12" t="s">
        <v>75</v>
      </c>
      <c r="AY108" s="141" t="s">
        <v>119</v>
      </c>
    </row>
    <row r="109" spans="2:65" s="1" customFormat="1" ht="16.5" customHeight="1">
      <c r="B109" s="122"/>
      <c r="C109" s="123" t="s">
        <v>160</v>
      </c>
      <c r="D109" s="123" t="s">
        <v>121</v>
      </c>
      <c r="E109" s="124" t="s">
        <v>161</v>
      </c>
      <c r="F109" s="125" t="s">
        <v>162</v>
      </c>
      <c r="G109" s="126" t="s">
        <v>144</v>
      </c>
      <c r="H109" s="127">
        <v>30</v>
      </c>
      <c r="I109" s="128"/>
      <c r="J109" s="128">
        <f>ROUND(I109*H109,2)</f>
        <v>0</v>
      </c>
      <c r="K109" s="125" t="s">
        <v>125</v>
      </c>
      <c r="L109" s="28"/>
      <c r="M109" s="129" t="s">
        <v>3</v>
      </c>
      <c r="N109" s="130" t="s">
        <v>38</v>
      </c>
      <c r="O109" s="131">
        <v>0.66800000000000004</v>
      </c>
      <c r="P109" s="131">
        <f>O109*H109</f>
        <v>20.040000000000003</v>
      </c>
      <c r="Q109" s="131">
        <v>0</v>
      </c>
      <c r="R109" s="131">
        <f>Q109*H109</f>
        <v>0</v>
      </c>
      <c r="S109" s="131">
        <v>0</v>
      </c>
      <c r="T109" s="132">
        <f>S109*H109</f>
        <v>0</v>
      </c>
      <c r="AR109" s="133" t="s">
        <v>126</v>
      </c>
      <c r="AT109" s="133" t="s">
        <v>121</v>
      </c>
      <c r="AU109" s="133" t="s">
        <v>77</v>
      </c>
      <c r="AY109" s="16" t="s">
        <v>119</v>
      </c>
      <c r="BE109" s="134">
        <f>IF(N109="základní",J109,0)</f>
        <v>0</v>
      </c>
      <c r="BF109" s="134">
        <f>IF(N109="snížená",J109,0)</f>
        <v>0</v>
      </c>
      <c r="BG109" s="134">
        <f>IF(N109="zákl. přenesená",J109,0)</f>
        <v>0</v>
      </c>
      <c r="BH109" s="134">
        <f>IF(N109="sníž. přenesená",J109,0)</f>
        <v>0</v>
      </c>
      <c r="BI109" s="134">
        <f>IF(N109="nulová",J109,0)</f>
        <v>0</v>
      </c>
      <c r="BJ109" s="16" t="s">
        <v>75</v>
      </c>
      <c r="BK109" s="134">
        <f>ROUND(I109*H109,2)</f>
        <v>0</v>
      </c>
      <c r="BL109" s="16" t="s">
        <v>126</v>
      </c>
      <c r="BM109" s="133" t="s">
        <v>163</v>
      </c>
    </row>
    <row r="110" spans="2:65" s="1" customFormat="1" ht="11.25">
      <c r="B110" s="28"/>
      <c r="D110" s="135" t="s">
        <v>128</v>
      </c>
      <c r="F110" s="136" t="s">
        <v>164</v>
      </c>
      <c r="L110" s="28"/>
      <c r="M110" s="137"/>
      <c r="T110" s="49"/>
      <c r="AT110" s="16" t="s">
        <v>128</v>
      </c>
      <c r="AU110" s="16" t="s">
        <v>77</v>
      </c>
    </row>
    <row r="111" spans="2:65" s="1" customFormat="1" ht="11.25">
      <c r="B111" s="28"/>
      <c r="D111" s="138" t="s">
        <v>130</v>
      </c>
      <c r="F111" s="139" t="s">
        <v>165</v>
      </c>
      <c r="L111" s="28"/>
      <c r="M111" s="137"/>
      <c r="T111" s="49"/>
      <c r="AT111" s="16" t="s">
        <v>130</v>
      </c>
      <c r="AU111" s="16" t="s">
        <v>77</v>
      </c>
    </row>
    <row r="112" spans="2:65" s="12" customFormat="1" ht="11.25">
      <c r="B112" s="140"/>
      <c r="D112" s="135" t="s">
        <v>132</v>
      </c>
      <c r="E112" s="141" t="s">
        <v>3</v>
      </c>
      <c r="F112" s="142" t="s">
        <v>166</v>
      </c>
      <c r="H112" s="143">
        <v>30</v>
      </c>
      <c r="L112" s="140"/>
      <c r="M112" s="144"/>
      <c r="T112" s="145"/>
      <c r="AT112" s="141" t="s">
        <v>132</v>
      </c>
      <c r="AU112" s="141" t="s">
        <v>77</v>
      </c>
      <c r="AV112" s="12" t="s">
        <v>77</v>
      </c>
      <c r="AW112" s="12" t="s">
        <v>29</v>
      </c>
      <c r="AX112" s="12" t="s">
        <v>67</v>
      </c>
      <c r="AY112" s="141" t="s">
        <v>119</v>
      </c>
    </row>
    <row r="113" spans="2:65" s="13" customFormat="1" ht="11.25">
      <c r="B113" s="155"/>
      <c r="D113" s="135" t="s">
        <v>132</v>
      </c>
      <c r="E113" s="156" t="s">
        <v>3</v>
      </c>
      <c r="F113" s="157" t="s">
        <v>167</v>
      </c>
      <c r="H113" s="158">
        <v>30</v>
      </c>
      <c r="L113" s="155"/>
      <c r="M113" s="159"/>
      <c r="T113" s="160"/>
      <c r="AT113" s="156" t="s">
        <v>132</v>
      </c>
      <c r="AU113" s="156" t="s">
        <v>77</v>
      </c>
      <c r="AV113" s="13" t="s">
        <v>126</v>
      </c>
      <c r="AW113" s="13" t="s">
        <v>29</v>
      </c>
      <c r="AX113" s="13" t="s">
        <v>75</v>
      </c>
      <c r="AY113" s="156" t="s">
        <v>119</v>
      </c>
    </row>
    <row r="114" spans="2:65" s="11" customFormat="1" ht="22.9" customHeight="1">
      <c r="B114" s="111"/>
      <c r="D114" s="112" t="s">
        <v>66</v>
      </c>
      <c r="E114" s="120" t="s">
        <v>77</v>
      </c>
      <c r="F114" s="120" t="s">
        <v>168</v>
      </c>
      <c r="J114" s="121">
        <f>BK114</f>
        <v>0</v>
      </c>
      <c r="L114" s="111"/>
      <c r="M114" s="115"/>
      <c r="P114" s="116">
        <f>SUM(P115:P121)</f>
        <v>1.452</v>
      </c>
      <c r="R114" s="116">
        <f>SUM(R115:R121)</f>
        <v>4.6560000000000006</v>
      </c>
      <c r="T114" s="117">
        <f>SUM(T115:T121)</f>
        <v>0</v>
      </c>
      <c r="AR114" s="112" t="s">
        <v>75</v>
      </c>
      <c r="AT114" s="118" t="s">
        <v>66</v>
      </c>
      <c r="AU114" s="118" t="s">
        <v>75</v>
      </c>
      <c r="AY114" s="112" t="s">
        <v>119</v>
      </c>
      <c r="BK114" s="119">
        <f>SUM(BK115:BK121)</f>
        <v>0</v>
      </c>
    </row>
    <row r="115" spans="2:65" s="1" customFormat="1" ht="16.5" customHeight="1">
      <c r="B115" s="122"/>
      <c r="C115" s="123" t="s">
        <v>169</v>
      </c>
      <c r="D115" s="123" t="s">
        <v>121</v>
      </c>
      <c r="E115" s="124" t="s">
        <v>170</v>
      </c>
      <c r="F115" s="125" t="s">
        <v>171</v>
      </c>
      <c r="G115" s="126" t="s">
        <v>144</v>
      </c>
      <c r="H115" s="127">
        <v>12</v>
      </c>
      <c r="I115" s="128"/>
      <c r="J115" s="128">
        <f>ROUND(I115*H115,2)</f>
        <v>0</v>
      </c>
      <c r="K115" s="125" t="s">
        <v>125</v>
      </c>
      <c r="L115" s="28"/>
      <c r="M115" s="129" t="s">
        <v>3</v>
      </c>
      <c r="N115" s="130" t="s">
        <v>38</v>
      </c>
      <c r="O115" s="131">
        <v>0.121</v>
      </c>
      <c r="P115" s="131">
        <f>O115*H115</f>
        <v>1.452</v>
      </c>
      <c r="Q115" s="131">
        <v>0.108</v>
      </c>
      <c r="R115" s="131">
        <f>Q115*H115</f>
        <v>1.296</v>
      </c>
      <c r="S115" s="131">
        <v>0</v>
      </c>
      <c r="T115" s="132">
        <f>S115*H115</f>
        <v>0</v>
      </c>
      <c r="AR115" s="133" t="s">
        <v>126</v>
      </c>
      <c r="AT115" s="133" t="s">
        <v>121</v>
      </c>
      <c r="AU115" s="133" t="s">
        <v>77</v>
      </c>
      <c r="AY115" s="16" t="s">
        <v>119</v>
      </c>
      <c r="BE115" s="134">
        <f>IF(N115="základní",J115,0)</f>
        <v>0</v>
      </c>
      <c r="BF115" s="134">
        <f>IF(N115="snížená",J115,0)</f>
        <v>0</v>
      </c>
      <c r="BG115" s="134">
        <f>IF(N115="zákl. přenesená",J115,0)</f>
        <v>0</v>
      </c>
      <c r="BH115" s="134">
        <f>IF(N115="sníž. přenesená",J115,0)</f>
        <v>0</v>
      </c>
      <c r="BI115" s="134">
        <f>IF(N115="nulová",J115,0)</f>
        <v>0</v>
      </c>
      <c r="BJ115" s="16" t="s">
        <v>75</v>
      </c>
      <c r="BK115" s="134">
        <f>ROUND(I115*H115,2)</f>
        <v>0</v>
      </c>
      <c r="BL115" s="16" t="s">
        <v>126</v>
      </c>
      <c r="BM115" s="133" t="s">
        <v>172</v>
      </c>
    </row>
    <row r="116" spans="2:65" s="1" customFormat="1" ht="11.25">
      <c r="B116" s="28"/>
      <c r="D116" s="135" t="s">
        <v>128</v>
      </c>
      <c r="F116" s="136" t="s">
        <v>173</v>
      </c>
      <c r="L116" s="28"/>
      <c r="M116" s="137"/>
      <c r="T116" s="49"/>
      <c r="AT116" s="16" t="s">
        <v>128</v>
      </c>
      <c r="AU116" s="16" t="s">
        <v>77</v>
      </c>
    </row>
    <row r="117" spans="2:65" s="1" customFormat="1" ht="11.25">
      <c r="B117" s="28"/>
      <c r="D117" s="138" t="s">
        <v>130</v>
      </c>
      <c r="F117" s="139" t="s">
        <v>174</v>
      </c>
      <c r="L117" s="28"/>
      <c r="M117" s="137"/>
      <c r="T117" s="49"/>
      <c r="AT117" s="16" t="s">
        <v>130</v>
      </c>
      <c r="AU117" s="16" t="s">
        <v>77</v>
      </c>
    </row>
    <row r="118" spans="2:65" s="12" customFormat="1" ht="11.25">
      <c r="B118" s="140"/>
      <c r="D118" s="135" t="s">
        <v>132</v>
      </c>
      <c r="E118" s="141" t="s">
        <v>3</v>
      </c>
      <c r="F118" s="142" t="s">
        <v>175</v>
      </c>
      <c r="H118" s="143">
        <v>12</v>
      </c>
      <c r="L118" s="140"/>
      <c r="M118" s="144"/>
      <c r="T118" s="145"/>
      <c r="AT118" s="141" t="s">
        <v>132</v>
      </c>
      <c r="AU118" s="141" t="s">
        <v>77</v>
      </c>
      <c r="AV118" s="12" t="s">
        <v>77</v>
      </c>
      <c r="AW118" s="12" t="s">
        <v>29</v>
      </c>
      <c r="AX118" s="12" t="s">
        <v>75</v>
      </c>
      <c r="AY118" s="141" t="s">
        <v>119</v>
      </c>
    </row>
    <row r="119" spans="2:65" s="1" customFormat="1" ht="16.5" customHeight="1">
      <c r="B119" s="122"/>
      <c r="C119" s="146" t="s">
        <v>138</v>
      </c>
      <c r="D119" s="146" t="s">
        <v>134</v>
      </c>
      <c r="E119" s="147" t="s">
        <v>176</v>
      </c>
      <c r="F119" s="148" t="s">
        <v>177</v>
      </c>
      <c r="G119" s="149" t="s">
        <v>178</v>
      </c>
      <c r="H119" s="150">
        <v>3</v>
      </c>
      <c r="I119" s="151"/>
      <c r="J119" s="151">
        <f>ROUND(I119*H119,2)</f>
        <v>0</v>
      </c>
      <c r="K119" s="148" t="s">
        <v>125</v>
      </c>
      <c r="L119" s="152"/>
      <c r="M119" s="153" t="s">
        <v>3</v>
      </c>
      <c r="N119" s="154" t="s">
        <v>38</v>
      </c>
      <c r="O119" s="131">
        <v>0</v>
      </c>
      <c r="P119" s="131">
        <f>O119*H119</f>
        <v>0</v>
      </c>
      <c r="Q119" s="131">
        <v>1.1200000000000001</v>
      </c>
      <c r="R119" s="131">
        <f>Q119*H119</f>
        <v>3.3600000000000003</v>
      </c>
      <c r="S119" s="131">
        <v>0</v>
      </c>
      <c r="T119" s="132">
        <f>S119*H119</f>
        <v>0</v>
      </c>
      <c r="AR119" s="133" t="s">
        <v>138</v>
      </c>
      <c r="AT119" s="133" t="s">
        <v>134</v>
      </c>
      <c r="AU119" s="133" t="s">
        <v>77</v>
      </c>
      <c r="AY119" s="16" t="s">
        <v>119</v>
      </c>
      <c r="BE119" s="134">
        <f>IF(N119="základní",J119,0)</f>
        <v>0</v>
      </c>
      <c r="BF119" s="134">
        <f>IF(N119="snížená",J119,0)</f>
        <v>0</v>
      </c>
      <c r="BG119" s="134">
        <f>IF(N119="zákl. přenesená",J119,0)</f>
        <v>0</v>
      </c>
      <c r="BH119" s="134">
        <f>IF(N119="sníž. přenesená",J119,0)</f>
        <v>0</v>
      </c>
      <c r="BI119" s="134">
        <f>IF(N119="nulová",J119,0)</f>
        <v>0</v>
      </c>
      <c r="BJ119" s="16" t="s">
        <v>75</v>
      </c>
      <c r="BK119" s="134">
        <f>ROUND(I119*H119,2)</f>
        <v>0</v>
      </c>
      <c r="BL119" s="16" t="s">
        <v>126</v>
      </c>
      <c r="BM119" s="133" t="s">
        <v>179</v>
      </c>
    </row>
    <row r="120" spans="2:65" s="1" customFormat="1" ht="11.25">
      <c r="B120" s="28"/>
      <c r="D120" s="135" t="s">
        <v>128</v>
      </c>
      <c r="F120" s="136" t="s">
        <v>177</v>
      </c>
      <c r="L120" s="28"/>
      <c r="M120" s="137"/>
      <c r="T120" s="49"/>
      <c r="AT120" s="16" t="s">
        <v>128</v>
      </c>
      <c r="AU120" s="16" t="s">
        <v>77</v>
      </c>
    </row>
    <row r="121" spans="2:65" s="12" customFormat="1" ht="11.25">
      <c r="B121" s="140"/>
      <c r="D121" s="135" t="s">
        <v>132</v>
      </c>
      <c r="F121" s="142" t="s">
        <v>180</v>
      </c>
      <c r="H121" s="143">
        <v>3</v>
      </c>
      <c r="L121" s="140"/>
      <c r="M121" s="144"/>
      <c r="T121" s="145"/>
      <c r="AT121" s="141" t="s">
        <v>132</v>
      </c>
      <c r="AU121" s="141" t="s">
        <v>77</v>
      </c>
      <c r="AV121" s="12" t="s">
        <v>77</v>
      </c>
      <c r="AW121" s="12" t="s">
        <v>4</v>
      </c>
      <c r="AX121" s="12" t="s">
        <v>75</v>
      </c>
      <c r="AY121" s="141" t="s">
        <v>119</v>
      </c>
    </row>
    <row r="122" spans="2:65" s="11" customFormat="1" ht="22.9" customHeight="1">
      <c r="B122" s="111"/>
      <c r="D122" s="112" t="s">
        <v>66</v>
      </c>
      <c r="E122" s="120" t="s">
        <v>181</v>
      </c>
      <c r="F122" s="120" t="s">
        <v>182</v>
      </c>
      <c r="J122" s="121">
        <f>BK122</f>
        <v>0</v>
      </c>
      <c r="L122" s="111"/>
      <c r="M122" s="115"/>
      <c r="P122" s="116">
        <f>SUM(P123:P130)</f>
        <v>41.614799999999995</v>
      </c>
      <c r="R122" s="116">
        <f>SUM(R123:R130)</f>
        <v>0</v>
      </c>
      <c r="T122" s="117">
        <f>SUM(T123:T130)</f>
        <v>14.4</v>
      </c>
      <c r="AR122" s="112" t="s">
        <v>75</v>
      </c>
      <c r="AT122" s="118" t="s">
        <v>66</v>
      </c>
      <c r="AU122" s="118" t="s">
        <v>75</v>
      </c>
      <c r="AY122" s="112" t="s">
        <v>119</v>
      </c>
      <c r="BK122" s="119">
        <f>SUM(BK123:BK130)</f>
        <v>0</v>
      </c>
    </row>
    <row r="123" spans="2:65" s="1" customFormat="1" ht="16.5" customHeight="1">
      <c r="B123" s="122"/>
      <c r="C123" s="123" t="s">
        <v>181</v>
      </c>
      <c r="D123" s="123" t="s">
        <v>121</v>
      </c>
      <c r="E123" s="124" t="s">
        <v>183</v>
      </c>
      <c r="F123" s="125" t="s">
        <v>184</v>
      </c>
      <c r="G123" s="126" t="s">
        <v>124</v>
      </c>
      <c r="H123" s="127">
        <v>4.8</v>
      </c>
      <c r="I123" s="128"/>
      <c r="J123" s="128">
        <f>ROUND(I123*H123,2)</f>
        <v>0</v>
      </c>
      <c r="K123" s="125" t="s">
        <v>125</v>
      </c>
      <c r="L123" s="28"/>
      <c r="M123" s="129" t="s">
        <v>3</v>
      </c>
      <c r="N123" s="130" t="s">
        <v>38</v>
      </c>
      <c r="O123" s="131">
        <v>6.4359999999999999</v>
      </c>
      <c r="P123" s="131">
        <f>O123*H123</f>
        <v>30.892799999999998</v>
      </c>
      <c r="Q123" s="131">
        <v>0</v>
      </c>
      <c r="R123" s="131">
        <f>Q123*H123</f>
        <v>0</v>
      </c>
      <c r="S123" s="131">
        <v>2</v>
      </c>
      <c r="T123" s="132">
        <f>S123*H123</f>
        <v>9.6</v>
      </c>
      <c r="AR123" s="133" t="s">
        <v>126</v>
      </c>
      <c r="AT123" s="133" t="s">
        <v>121</v>
      </c>
      <c r="AU123" s="133" t="s">
        <v>77</v>
      </c>
      <c r="AY123" s="16" t="s">
        <v>119</v>
      </c>
      <c r="BE123" s="134">
        <f>IF(N123="základní",J123,0)</f>
        <v>0</v>
      </c>
      <c r="BF123" s="134">
        <f>IF(N123="snížená",J123,0)</f>
        <v>0</v>
      </c>
      <c r="BG123" s="134">
        <f>IF(N123="zákl. přenesená",J123,0)</f>
        <v>0</v>
      </c>
      <c r="BH123" s="134">
        <f>IF(N123="sníž. přenesená",J123,0)</f>
        <v>0</v>
      </c>
      <c r="BI123" s="134">
        <f>IF(N123="nulová",J123,0)</f>
        <v>0</v>
      </c>
      <c r="BJ123" s="16" t="s">
        <v>75</v>
      </c>
      <c r="BK123" s="134">
        <f>ROUND(I123*H123,2)</f>
        <v>0</v>
      </c>
      <c r="BL123" s="16" t="s">
        <v>126</v>
      </c>
      <c r="BM123" s="133" t="s">
        <v>185</v>
      </c>
    </row>
    <row r="124" spans="2:65" s="1" customFormat="1" ht="11.25">
      <c r="B124" s="28"/>
      <c r="D124" s="135" t="s">
        <v>128</v>
      </c>
      <c r="F124" s="136" t="s">
        <v>186</v>
      </c>
      <c r="L124" s="28"/>
      <c r="M124" s="137"/>
      <c r="T124" s="49"/>
      <c r="AT124" s="16" t="s">
        <v>128</v>
      </c>
      <c r="AU124" s="16" t="s">
        <v>77</v>
      </c>
    </row>
    <row r="125" spans="2:65" s="1" customFormat="1" ht="11.25">
      <c r="B125" s="28"/>
      <c r="D125" s="138" t="s">
        <v>130</v>
      </c>
      <c r="F125" s="139" t="s">
        <v>187</v>
      </c>
      <c r="L125" s="28"/>
      <c r="M125" s="137"/>
      <c r="T125" s="49"/>
      <c r="AT125" s="16" t="s">
        <v>130</v>
      </c>
      <c r="AU125" s="16" t="s">
        <v>77</v>
      </c>
    </row>
    <row r="126" spans="2:65" s="12" customFormat="1" ht="11.25">
      <c r="B126" s="140"/>
      <c r="D126" s="135" t="s">
        <v>132</v>
      </c>
      <c r="E126" s="141" t="s">
        <v>3</v>
      </c>
      <c r="F126" s="142" t="s">
        <v>188</v>
      </c>
      <c r="H126" s="143">
        <v>4.8</v>
      </c>
      <c r="L126" s="140"/>
      <c r="M126" s="144"/>
      <c r="T126" s="145"/>
      <c r="AT126" s="141" t="s">
        <v>132</v>
      </c>
      <c r="AU126" s="141" t="s">
        <v>77</v>
      </c>
      <c r="AV126" s="12" t="s">
        <v>77</v>
      </c>
      <c r="AW126" s="12" t="s">
        <v>29</v>
      </c>
      <c r="AX126" s="12" t="s">
        <v>75</v>
      </c>
      <c r="AY126" s="141" t="s">
        <v>119</v>
      </c>
    </row>
    <row r="127" spans="2:65" s="1" customFormat="1" ht="16.5" customHeight="1">
      <c r="B127" s="122"/>
      <c r="C127" s="123" t="s">
        <v>189</v>
      </c>
      <c r="D127" s="123" t="s">
        <v>121</v>
      </c>
      <c r="E127" s="124" t="s">
        <v>190</v>
      </c>
      <c r="F127" s="125" t="s">
        <v>191</v>
      </c>
      <c r="G127" s="126" t="s">
        <v>124</v>
      </c>
      <c r="H127" s="127">
        <v>3</v>
      </c>
      <c r="I127" s="128"/>
      <c r="J127" s="128">
        <f>ROUND(I127*H127,2)</f>
        <v>0</v>
      </c>
      <c r="K127" s="125" t="s">
        <v>125</v>
      </c>
      <c r="L127" s="28"/>
      <c r="M127" s="129" t="s">
        <v>3</v>
      </c>
      <c r="N127" s="130" t="s">
        <v>38</v>
      </c>
      <c r="O127" s="131">
        <v>3.5739999999999998</v>
      </c>
      <c r="P127" s="131">
        <f>O127*H127</f>
        <v>10.722</v>
      </c>
      <c r="Q127" s="131">
        <v>0</v>
      </c>
      <c r="R127" s="131">
        <f>Q127*H127</f>
        <v>0</v>
      </c>
      <c r="S127" s="131">
        <v>1.6</v>
      </c>
      <c r="T127" s="132">
        <f>S127*H127</f>
        <v>4.8000000000000007</v>
      </c>
      <c r="AR127" s="133" t="s">
        <v>126</v>
      </c>
      <c r="AT127" s="133" t="s">
        <v>121</v>
      </c>
      <c r="AU127" s="133" t="s">
        <v>77</v>
      </c>
      <c r="AY127" s="16" t="s">
        <v>119</v>
      </c>
      <c r="BE127" s="134">
        <f>IF(N127="základní",J127,0)</f>
        <v>0</v>
      </c>
      <c r="BF127" s="134">
        <f>IF(N127="snížená",J127,0)</f>
        <v>0</v>
      </c>
      <c r="BG127" s="134">
        <f>IF(N127="zákl. přenesená",J127,0)</f>
        <v>0</v>
      </c>
      <c r="BH127" s="134">
        <f>IF(N127="sníž. přenesená",J127,0)</f>
        <v>0</v>
      </c>
      <c r="BI127" s="134">
        <f>IF(N127="nulová",J127,0)</f>
        <v>0</v>
      </c>
      <c r="BJ127" s="16" t="s">
        <v>75</v>
      </c>
      <c r="BK127" s="134">
        <f>ROUND(I127*H127,2)</f>
        <v>0</v>
      </c>
      <c r="BL127" s="16" t="s">
        <v>126</v>
      </c>
      <c r="BM127" s="133" t="s">
        <v>192</v>
      </c>
    </row>
    <row r="128" spans="2:65" s="1" customFormat="1" ht="11.25">
      <c r="B128" s="28"/>
      <c r="D128" s="135" t="s">
        <v>128</v>
      </c>
      <c r="F128" s="136" t="s">
        <v>193</v>
      </c>
      <c r="L128" s="28"/>
      <c r="M128" s="137"/>
      <c r="T128" s="49"/>
      <c r="AT128" s="16" t="s">
        <v>128</v>
      </c>
      <c r="AU128" s="16" t="s">
        <v>77</v>
      </c>
    </row>
    <row r="129" spans="2:65" s="1" customFormat="1" ht="11.25">
      <c r="B129" s="28"/>
      <c r="D129" s="138" t="s">
        <v>130</v>
      </c>
      <c r="F129" s="139" t="s">
        <v>194</v>
      </c>
      <c r="L129" s="28"/>
      <c r="M129" s="137"/>
      <c r="T129" s="49"/>
      <c r="AT129" s="16" t="s">
        <v>130</v>
      </c>
      <c r="AU129" s="16" t="s">
        <v>77</v>
      </c>
    </row>
    <row r="130" spans="2:65" s="12" customFormat="1" ht="11.25">
      <c r="B130" s="140"/>
      <c r="D130" s="135" t="s">
        <v>132</v>
      </c>
      <c r="E130" s="141" t="s">
        <v>3</v>
      </c>
      <c r="F130" s="142" t="s">
        <v>195</v>
      </c>
      <c r="H130" s="143">
        <v>3</v>
      </c>
      <c r="L130" s="140"/>
      <c r="M130" s="144"/>
      <c r="T130" s="145"/>
      <c r="AT130" s="141" t="s">
        <v>132</v>
      </c>
      <c r="AU130" s="141" t="s">
        <v>77</v>
      </c>
      <c r="AV130" s="12" t="s">
        <v>77</v>
      </c>
      <c r="AW130" s="12" t="s">
        <v>29</v>
      </c>
      <c r="AX130" s="12" t="s">
        <v>75</v>
      </c>
      <c r="AY130" s="141" t="s">
        <v>119</v>
      </c>
    </row>
    <row r="131" spans="2:65" s="11" customFormat="1" ht="22.9" customHeight="1">
      <c r="B131" s="111"/>
      <c r="D131" s="112" t="s">
        <v>66</v>
      </c>
      <c r="E131" s="120" t="s">
        <v>196</v>
      </c>
      <c r="F131" s="120" t="s">
        <v>197</v>
      </c>
      <c r="J131" s="121">
        <f>BK131</f>
        <v>0</v>
      </c>
      <c r="L131" s="111"/>
      <c r="M131" s="115"/>
      <c r="P131" s="116">
        <f>SUM(P132:P141)</f>
        <v>9.1499600000000001</v>
      </c>
      <c r="R131" s="116">
        <f>SUM(R132:R141)</f>
        <v>0</v>
      </c>
      <c r="T131" s="117">
        <f>SUM(T132:T141)</f>
        <v>0</v>
      </c>
      <c r="AR131" s="112" t="s">
        <v>75</v>
      </c>
      <c r="AT131" s="118" t="s">
        <v>66</v>
      </c>
      <c r="AU131" s="118" t="s">
        <v>75</v>
      </c>
      <c r="AY131" s="112" t="s">
        <v>119</v>
      </c>
      <c r="BK131" s="119">
        <f>SUM(BK132:BK141)</f>
        <v>0</v>
      </c>
    </row>
    <row r="132" spans="2:65" s="1" customFormat="1" ht="16.5" customHeight="1">
      <c r="B132" s="122"/>
      <c r="C132" s="123" t="s">
        <v>198</v>
      </c>
      <c r="D132" s="123" t="s">
        <v>121</v>
      </c>
      <c r="E132" s="124" t="s">
        <v>199</v>
      </c>
      <c r="F132" s="125" t="s">
        <v>200</v>
      </c>
      <c r="G132" s="126" t="s">
        <v>137</v>
      </c>
      <c r="H132" s="127">
        <v>14.757999999999999</v>
      </c>
      <c r="I132" s="128"/>
      <c r="J132" s="128">
        <f>ROUND(I132*H132,2)</f>
        <v>0</v>
      </c>
      <c r="K132" s="125" t="s">
        <v>125</v>
      </c>
      <c r="L132" s="28"/>
      <c r="M132" s="129" t="s">
        <v>3</v>
      </c>
      <c r="N132" s="130" t="s">
        <v>38</v>
      </c>
      <c r="O132" s="131">
        <v>0.125</v>
      </c>
      <c r="P132" s="131">
        <f>O132*H132</f>
        <v>1.8447499999999999</v>
      </c>
      <c r="Q132" s="131">
        <v>0</v>
      </c>
      <c r="R132" s="131">
        <f>Q132*H132</f>
        <v>0</v>
      </c>
      <c r="S132" s="131">
        <v>0</v>
      </c>
      <c r="T132" s="132">
        <f>S132*H132</f>
        <v>0</v>
      </c>
      <c r="AR132" s="133" t="s">
        <v>126</v>
      </c>
      <c r="AT132" s="133" t="s">
        <v>121</v>
      </c>
      <c r="AU132" s="133" t="s">
        <v>77</v>
      </c>
      <c r="AY132" s="16" t="s">
        <v>119</v>
      </c>
      <c r="BE132" s="134">
        <f>IF(N132="základní",J132,0)</f>
        <v>0</v>
      </c>
      <c r="BF132" s="134">
        <f>IF(N132="snížená",J132,0)</f>
        <v>0</v>
      </c>
      <c r="BG132" s="134">
        <f>IF(N132="zákl. přenesená",J132,0)</f>
        <v>0</v>
      </c>
      <c r="BH132" s="134">
        <f>IF(N132="sníž. přenesená",J132,0)</f>
        <v>0</v>
      </c>
      <c r="BI132" s="134">
        <f>IF(N132="nulová",J132,0)</f>
        <v>0</v>
      </c>
      <c r="BJ132" s="16" t="s">
        <v>75</v>
      </c>
      <c r="BK132" s="134">
        <f>ROUND(I132*H132,2)</f>
        <v>0</v>
      </c>
      <c r="BL132" s="16" t="s">
        <v>126</v>
      </c>
      <c r="BM132" s="133" t="s">
        <v>201</v>
      </c>
    </row>
    <row r="133" spans="2:65" s="1" customFormat="1" ht="11.25">
      <c r="B133" s="28"/>
      <c r="D133" s="135" t="s">
        <v>128</v>
      </c>
      <c r="F133" s="136" t="s">
        <v>202</v>
      </c>
      <c r="L133" s="28"/>
      <c r="M133" s="137"/>
      <c r="T133" s="49"/>
      <c r="AT133" s="16" t="s">
        <v>128</v>
      </c>
      <c r="AU133" s="16" t="s">
        <v>77</v>
      </c>
    </row>
    <row r="134" spans="2:65" s="1" customFormat="1" ht="11.25">
      <c r="B134" s="28"/>
      <c r="D134" s="138" t="s">
        <v>130</v>
      </c>
      <c r="F134" s="139" t="s">
        <v>203</v>
      </c>
      <c r="L134" s="28"/>
      <c r="M134" s="137"/>
      <c r="T134" s="49"/>
      <c r="AT134" s="16" t="s">
        <v>130</v>
      </c>
      <c r="AU134" s="16" t="s">
        <v>77</v>
      </c>
    </row>
    <row r="135" spans="2:65" s="1" customFormat="1" ht="16.5" customHeight="1">
      <c r="B135" s="122"/>
      <c r="C135" s="123" t="s">
        <v>204</v>
      </c>
      <c r="D135" s="123" t="s">
        <v>121</v>
      </c>
      <c r="E135" s="124" t="s">
        <v>205</v>
      </c>
      <c r="F135" s="125" t="s">
        <v>206</v>
      </c>
      <c r="G135" s="126" t="s">
        <v>137</v>
      </c>
      <c r="H135" s="127">
        <v>590.32000000000005</v>
      </c>
      <c r="I135" s="128"/>
      <c r="J135" s="128">
        <f>ROUND(I135*H135,2)</f>
        <v>0</v>
      </c>
      <c r="K135" s="125" t="s">
        <v>125</v>
      </c>
      <c r="L135" s="28"/>
      <c r="M135" s="129" t="s">
        <v>3</v>
      </c>
      <c r="N135" s="130" t="s">
        <v>38</v>
      </c>
      <c r="O135" s="131">
        <v>6.0000000000000001E-3</v>
      </c>
      <c r="P135" s="131">
        <f>O135*H135</f>
        <v>3.5419200000000002</v>
      </c>
      <c r="Q135" s="131">
        <v>0</v>
      </c>
      <c r="R135" s="131">
        <f>Q135*H135</f>
        <v>0</v>
      </c>
      <c r="S135" s="131">
        <v>0</v>
      </c>
      <c r="T135" s="132">
        <f>S135*H135</f>
        <v>0</v>
      </c>
      <c r="AR135" s="133" t="s">
        <v>126</v>
      </c>
      <c r="AT135" s="133" t="s">
        <v>121</v>
      </c>
      <c r="AU135" s="133" t="s">
        <v>77</v>
      </c>
      <c r="AY135" s="16" t="s">
        <v>119</v>
      </c>
      <c r="BE135" s="134">
        <f>IF(N135="základní",J135,0)</f>
        <v>0</v>
      </c>
      <c r="BF135" s="134">
        <f>IF(N135="snížená",J135,0)</f>
        <v>0</v>
      </c>
      <c r="BG135" s="134">
        <f>IF(N135="zákl. přenesená",J135,0)</f>
        <v>0</v>
      </c>
      <c r="BH135" s="134">
        <f>IF(N135="sníž. přenesená",J135,0)</f>
        <v>0</v>
      </c>
      <c r="BI135" s="134">
        <f>IF(N135="nulová",J135,0)</f>
        <v>0</v>
      </c>
      <c r="BJ135" s="16" t="s">
        <v>75</v>
      </c>
      <c r="BK135" s="134">
        <f>ROUND(I135*H135,2)</f>
        <v>0</v>
      </c>
      <c r="BL135" s="16" t="s">
        <v>126</v>
      </c>
      <c r="BM135" s="133" t="s">
        <v>207</v>
      </c>
    </row>
    <row r="136" spans="2:65" s="1" customFormat="1" ht="19.5">
      <c r="B136" s="28"/>
      <c r="D136" s="135" t="s">
        <v>128</v>
      </c>
      <c r="F136" s="136" t="s">
        <v>208</v>
      </c>
      <c r="L136" s="28"/>
      <c r="M136" s="137"/>
      <c r="T136" s="49"/>
      <c r="AT136" s="16" t="s">
        <v>128</v>
      </c>
      <c r="AU136" s="16" t="s">
        <v>77</v>
      </c>
    </row>
    <row r="137" spans="2:65" s="1" customFormat="1" ht="11.25">
      <c r="B137" s="28"/>
      <c r="D137" s="138" t="s">
        <v>130</v>
      </c>
      <c r="F137" s="139" t="s">
        <v>209</v>
      </c>
      <c r="L137" s="28"/>
      <c r="M137" s="137"/>
      <c r="T137" s="49"/>
      <c r="AT137" s="16" t="s">
        <v>130</v>
      </c>
      <c r="AU137" s="16" t="s">
        <v>77</v>
      </c>
    </row>
    <row r="138" spans="2:65" s="12" customFormat="1" ht="11.25">
      <c r="B138" s="140"/>
      <c r="D138" s="135" t="s">
        <v>132</v>
      </c>
      <c r="F138" s="142" t="s">
        <v>210</v>
      </c>
      <c r="H138" s="143">
        <v>590.32000000000005</v>
      </c>
      <c r="L138" s="140"/>
      <c r="M138" s="144"/>
      <c r="T138" s="145"/>
      <c r="AT138" s="141" t="s">
        <v>132</v>
      </c>
      <c r="AU138" s="141" t="s">
        <v>77</v>
      </c>
      <c r="AV138" s="12" t="s">
        <v>77</v>
      </c>
      <c r="AW138" s="12" t="s">
        <v>4</v>
      </c>
      <c r="AX138" s="12" t="s">
        <v>75</v>
      </c>
      <c r="AY138" s="141" t="s">
        <v>119</v>
      </c>
    </row>
    <row r="139" spans="2:65" s="1" customFormat="1" ht="16.5" customHeight="1">
      <c r="B139" s="122"/>
      <c r="C139" s="123" t="s">
        <v>211</v>
      </c>
      <c r="D139" s="123" t="s">
        <v>121</v>
      </c>
      <c r="E139" s="124" t="s">
        <v>212</v>
      </c>
      <c r="F139" s="125" t="s">
        <v>213</v>
      </c>
      <c r="G139" s="126" t="s">
        <v>137</v>
      </c>
      <c r="H139" s="127">
        <v>14.757999999999999</v>
      </c>
      <c r="I139" s="128"/>
      <c r="J139" s="128">
        <f>ROUND(I139*H139,2)</f>
        <v>0</v>
      </c>
      <c r="K139" s="125" t="s">
        <v>125</v>
      </c>
      <c r="L139" s="28"/>
      <c r="M139" s="129" t="s">
        <v>3</v>
      </c>
      <c r="N139" s="130" t="s">
        <v>38</v>
      </c>
      <c r="O139" s="131">
        <v>0.255</v>
      </c>
      <c r="P139" s="131">
        <f>O139*H139</f>
        <v>3.76329</v>
      </c>
      <c r="Q139" s="131">
        <v>0</v>
      </c>
      <c r="R139" s="131">
        <f>Q139*H139</f>
        <v>0</v>
      </c>
      <c r="S139" s="131">
        <v>0</v>
      </c>
      <c r="T139" s="132">
        <f>S139*H139</f>
        <v>0</v>
      </c>
      <c r="AR139" s="133" t="s">
        <v>126</v>
      </c>
      <c r="AT139" s="133" t="s">
        <v>121</v>
      </c>
      <c r="AU139" s="133" t="s">
        <v>77</v>
      </c>
      <c r="AY139" s="16" t="s">
        <v>119</v>
      </c>
      <c r="BE139" s="134">
        <f>IF(N139="základní",J139,0)</f>
        <v>0</v>
      </c>
      <c r="BF139" s="134">
        <f>IF(N139="snížená",J139,0)</f>
        <v>0</v>
      </c>
      <c r="BG139" s="134">
        <f>IF(N139="zákl. přenesená",J139,0)</f>
        <v>0</v>
      </c>
      <c r="BH139" s="134">
        <f>IF(N139="sníž. přenesená",J139,0)</f>
        <v>0</v>
      </c>
      <c r="BI139" s="134">
        <f>IF(N139="nulová",J139,0)</f>
        <v>0</v>
      </c>
      <c r="BJ139" s="16" t="s">
        <v>75</v>
      </c>
      <c r="BK139" s="134">
        <f>ROUND(I139*H139,2)</f>
        <v>0</v>
      </c>
      <c r="BL139" s="16" t="s">
        <v>126</v>
      </c>
      <c r="BM139" s="133" t="s">
        <v>214</v>
      </c>
    </row>
    <row r="140" spans="2:65" s="1" customFormat="1" ht="11.25">
      <c r="B140" s="28"/>
      <c r="D140" s="135" t="s">
        <v>128</v>
      </c>
      <c r="F140" s="136" t="s">
        <v>215</v>
      </c>
      <c r="L140" s="28"/>
      <c r="M140" s="137"/>
      <c r="T140" s="49"/>
      <c r="AT140" s="16" t="s">
        <v>128</v>
      </c>
      <c r="AU140" s="16" t="s">
        <v>77</v>
      </c>
    </row>
    <row r="141" spans="2:65" s="1" customFormat="1" ht="11.25">
      <c r="B141" s="28"/>
      <c r="D141" s="138" t="s">
        <v>130</v>
      </c>
      <c r="F141" s="139" t="s">
        <v>216</v>
      </c>
      <c r="L141" s="28"/>
      <c r="M141" s="137"/>
      <c r="T141" s="49"/>
      <c r="AT141" s="16" t="s">
        <v>130</v>
      </c>
      <c r="AU141" s="16" t="s">
        <v>77</v>
      </c>
    </row>
    <row r="142" spans="2:65" s="11" customFormat="1" ht="22.9" customHeight="1">
      <c r="B142" s="111"/>
      <c r="D142" s="112" t="s">
        <v>66</v>
      </c>
      <c r="E142" s="120" t="s">
        <v>217</v>
      </c>
      <c r="F142" s="120" t="s">
        <v>218</v>
      </c>
      <c r="J142" s="121">
        <f>BK142</f>
        <v>0</v>
      </c>
      <c r="L142" s="111"/>
      <c r="M142" s="115"/>
      <c r="P142" s="116">
        <f>SUM(P143:P145)</f>
        <v>14.863265999999999</v>
      </c>
      <c r="R142" s="116">
        <f>SUM(R143:R145)</f>
        <v>0</v>
      </c>
      <c r="T142" s="117">
        <f>SUM(T143:T145)</f>
        <v>0</v>
      </c>
      <c r="AR142" s="112" t="s">
        <v>75</v>
      </c>
      <c r="AT142" s="118" t="s">
        <v>66</v>
      </c>
      <c r="AU142" s="118" t="s">
        <v>75</v>
      </c>
      <c r="AY142" s="112" t="s">
        <v>119</v>
      </c>
      <c r="BK142" s="119">
        <f>SUM(BK143:BK145)</f>
        <v>0</v>
      </c>
    </row>
    <row r="143" spans="2:65" s="1" customFormat="1" ht="16.5" customHeight="1">
      <c r="B143" s="122"/>
      <c r="C143" s="123" t="s">
        <v>219</v>
      </c>
      <c r="D143" s="123" t="s">
        <v>121</v>
      </c>
      <c r="E143" s="124" t="s">
        <v>220</v>
      </c>
      <c r="F143" s="125" t="s">
        <v>221</v>
      </c>
      <c r="G143" s="126" t="s">
        <v>137</v>
      </c>
      <c r="H143" s="127">
        <v>17.885999999999999</v>
      </c>
      <c r="I143" s="128"/>
      <c r="J143" s="128">
        <f>ROUND(I143*H143,2)</f>
        <v>0</v>
      </c>
      <c r="K143" s="125" t="s">
        <v>125</v>
      </c>
      <c r="L143" s="28"/>
      <c r="M143" s="129" t="s">
        <v>3</v>
      </c>
      <c r="N143" s="130" t="s">
        <v>38</v>
      </c>
      <c r="O143" s="131">
        <v>0.83099999999999996</v>
      </c>
      <c r="P143" s="131">
        <f>O143*H143</f>
        <v>14.863265999999999</v>
      </c>
      <c r="Q143" s="131">
        <v>0</v>
      </c>
      <c r="R143" s="131">
        <f>Q143*H143</f>
        <v>0</v>
      </c>
      <c r="S143" s="131">
        <v>0</v>
      </c>
      <c r="T143" s="132">
        <f>S143*H143</f>
        <v>0</v>
      </c>
      <c r="AR143" s="133" t="s">
        <v>126</v>
      </c>
      <c r="AT143" s="133" t="s">
        <v>121</v>
      </c>
      <c r="AU143" s="133" t="s">
        <v>77</v>
      </c>
      <c r="AY143" s="16" t="s">
        <v>119</v>
      </c>
      <c r="BE143" s="134">
        <f>IF(N143="základní",J143,0)</f>
        <v>0</v>
      </c>
      <c r="BF143" s="134">
        <f>IF(N143="snížená",J143,0)</f>
        <v>0</v>
      </c>
      <c r="BG143" s="134">
        <f>IF(N143="zákl. přenesená",J143,0)</f>
        <v>0</v>
      </c>
      <c r="BH143" s="134">
        <f>IF(N143="sníž. přenesená",J143,0)</f>
        <v>0</v>
      </c>
      <c r="BI143" s="134">
        <f>IF(N143="nulová",J143,0)</f>
        <v>0</v>
      </c>
      <c r="BJ143" s="16" t="s">
        <v>75</v>
      </c>
      <c r="BK143" s="134">
        <f>ROUND(I143*H143,2)</f>
        <v>0</v>
      </c>
      <c r="BL143" s="16" t="s">
        <v>126</v>
      </c>
      <c r="BM143" s="133" t="s">
        <v>222</v>
      </c>
    </row>
    <row r="144" spans="2:65" s="1" customFormat="1" ht="19.5">
      <c r="B144" s="28"/>
      <c r="D144" s="135" t="s">
        <v>128</v>
      </c>
      <c r="F144" s="136" t="s">
        <v>223</v>
      </c>
      <c r="L144" s="28"/>
      <c r="M144" s="137"/>
      <c r="T144" s="49"/>
      <c r="AT144" s="16" t="s">
        <v>128</v>
      </c>
      <c r="AU144" s="16" t="s">
        <v>77</v>
      </c>
    </row>
    <row r="145" spans="2:65" s="1" customFormat="1" ht="11.25">
      <c r="B145" s="28"/>
      <c r="D145" s="138" t="s">
        <v>130</v>
      </c>
      <c r="F145" s="139" t="s">
        <v>224</v>
      </c>
      <c r="L145" s="28"/>
      <c r="M145" s="137"/>
      <c r="T145" s="49"/>
      <c r="AT145" s="16" t="s">
        <v>130</v>
      </c>
      <c r="AU145" s="16" t="s">
        <v>77</v>
      </c>
    </row>
    <row r="146" spans="2:65" s="11" customFormat="1" ht="25.9" customHeight="1">
      <c r="B146" s="111"/>
      <c r="D146" s="112" t="s">
        <v>66</v>
      </c>
      <c r="E146" s="113" t="s">
        <v>225</v>
      </c>
      <c r="F146" s="113" t="s">
        <v>226</v>
      </c>
      <c r="J146" s="114">
        <f>BK146</f>
        <v>0</v>
      </c>
      <c r="L146" s="111"/>
      <c r="M146" s="115"/>
      <c r="P146" s="116">
        <f>P147+P170</f>
        <v>46.039906999999999</v>
      </c>
      <c r="R146" s="116">
        <f>R147+R170</f>
        <v>2.9135250000000005E-2</v>
      </c>
      <c r="T146" s="117">
        <f>T147+T170</f>
        <v>0.35800000000000004</v>
      </c>
      <c r="AR146" s="112" t="s">
        <v>77</v>
      </c>
      <c r="AT146" s="118" t="s">
        <v>66</v>
      </c>
      <c r="AU146" s="118" t="s">
        <v>67</v>
      </c>
      <c r="AY146" s="112" t="s">
        <v>119</v>
      </c>
      <c r="BK146" s="119">
        <f>BK147+BK170</f>
        <v>0</v>
      </c>
    </row>
    <row r="147" spans="2:65" s="11" customFormat="1" ht="22.9" customHeight="1">
      <c r="B147" s="111"/>
      <c r="D147" s="112" t="s">
        <v>66</v>
      </c>
      <c r="E147" s="120" t="s">
        <v>227</v>
      </c>
      <c r="F147" s="120" t="s">
        <v>228</v>
      </c>
      <c r="J147" s="121">
        <f>BK147</f>
        <v>0</v>
      </c>
      <c r="L147" s="111"/>
      <c r="M147" s="115"/>
      <c r="P147" s="116">
        <f>SUM(P148:P169)</f>
        <v>29.189623000000001</v>
      </c>
      <c r="R147" s="116">
        <f>SUM(R148:R169)</f>
        <v>1.8740000000000003E-2</v>
      </c>
      <c r="T147" s="117">
        <f>SUM(T148:T169)</f>
        <v>0.35800000000000004</v>
      </c>
      <c r="AR147" s="112" t="s">
        <v>77</v>
      </c>
      <c r="AT147" s="118" t="s">
        <v>66</v>
      </c>
      <c r="AU147" s="118" t="s">
        <v>75</v>
      </c>
      <c r="AY147" s="112" t="s">
        <v>119</v>
      </c>
      <c r="BK147" s="119">
        <f>SUM(BK148:BK169)</f>
        <v>0</v>
      </c>
    </row>
    <row r="148" spans="2:65" s="1" customFormat="1" ht="16.5" customHeight="1">
      <c r="B148" s="122"/>
      <c r="C148" s="123" t="s">
        <v>9</v>
      </c>
      <c r="D148" s="123" t="s">
        <v>121</v>
      </c>
      <c r="E148" s="124" t="s">
        <v>229</v>
      </c>
      <c r="F148" s="293" t="s">
        <v>230</v>
      </c>
      <c r="G148" s="126" t="s">
        <v>231</v>
      </c>
      <c r="H148" s="127">
        <v>8</v>
      </c>
      <c r="I148" s="128"/>
      <c r="J148" s="128">
        <f>ROUND(I148*H148,2)</f>
        <v>0</v>
      </c>
      <c r="K148" s="125" t="s">
        <v>125</v>
      </c>
      <c r="L148" s="28"/>
      <c r="M148" s="129" t="s">
        <v>3</v>
      </c>
      <c r="N148" s="130" t="s">
        <v>38</v>
      </c>
      <c r="O148" s="131">
        <v>0.4</v>
      </c>
      <c r="P148" s="131">
        <f>O148*H148</f>
        <v>3.2</v>
      </c>
      <c r="Q148" s="131">
        <v>5.0000000000000002E-5</v>
      </c>
      <c r="R148" s="131">
        <f>Q148*H148</f>
        <v>4.0000000000000002E-4</v>
      </c>
      <c r="S148" s="131">
        <v>1E-3</v>
      </c>
      <c r="T148" s="132">
        <f>S148*H148</f>
        <v>8.0000000000000002E-3</v>
      </c>
      <c r="AR148" s="133" t="s">
        <v>232</v>
      </c>
      <c r="AT148" s="133" t="s">
        <v>121</v>
      </c>
      <c r="AU148" s="133" t="s">
        <v>77</v>
      </c>
      <c r="AY148" s="16" t="s">
        <v>119</v>
      </c>
      <c r="BE148" s="134">
        <f>IF(N148="základní",J148,0)</f>
        <v>0</v>
      </c>
      <c r="BF148" s="134">
        <f>IF(N148="snížená",J148,0)</f>
        <v>0</v>
      </c>
      <c r="BG148" s="134">
        <f>IF(N148="zákl. přenesená",J148,0)</f>
        <v>0</v>
      </c>
      <c r="BH148" s="134">
        <f>IF(N148="sníž. přenesená",J148,0)</f>
        <v>0</v>
      </c>
      <c r="BI148" s="134">
        <f>IF(N148="nulová",J148,0)</f>
        <v>0</v>
      </c>
      <c r="BJ148" s="16" t="s">
        <v>75</v>
      </c>
      <c r="BK148" s="134">
        <f>ROUND(I148*H148,2)</f>
        <v>0</v>
      </c>
      <c r="BL148" s="16" t="s">
        <v>232</v>
      </c>
      <c r="BM148" s="133" t="s">
        <v>233</v>
      </c>
    </row>
    <row r="149" spans="2:65" s="1" customFormat="1" ht="11.25">
      <c r="B149" s="28"/>
      <c r="D149" s="135" t="s">
        <v>128</v>
      </c>
      <c r="F149" s="136" t="s">
        <v>234</v>
      </c>
      <c r="L149" s="28"/>
      <c r="M149" s="137"/>
      <c r="T149" s="49"/>
      <c r="AT149" s="16" t="s">
        <v>128</v>
      </c>
      <c r="AU149" s="16" t="s">
        <v>77</v>
      </c>
    </row>
    <row r="150" spans="2:65" s="1" customFormat="1" ht="11.25">
      <c r="B150" s="28"/>
      <c r="D150" s="138" t="s">
        <v>130</v>
      </c>
      <c r="F150" s="139" t="s">
        <v>235</v>
      </c>
      <c r="L150" s="28"/>
      <c r="M150" s="137"/>
      <c r="T150" s="49"/>
      <c r="AT150" s="16" t="s">
        <v>130</v>
      </c>
      <c r="AU150" s="16" t="s">
        <v>77</v>
      </c>
    </row>
    <row r="151" spans="2:65" s="12" customFormat="1" ht="11.25">
      <c r="B151" s="140"/>
      <c r="D151" s="135" t="s">
        <v>132</v>
      </c>
      <c r="E151" s="141" t="s">
        <v>3</v>
      </c>
      <c r="F151" s="142" t="s">
        <v>236</v>
      </c>
      <c r="H151" s="143">
        <v>8</v>
      </c>
      <c r="L151" s="140"/>
      <c r="M151" s="144"/>
      <c r="T151" s="145"/>
      <c r="AT151" s="141" t="s">
        <v>132</v>
      </c>
      <c r="AU151" s="141" t="s">
        <v>77</v>
      </c>
      <c r="AV151" s="12" t="s">
        <v>77</v>
      </c>
      <c r="AW151" s="12" t="s">
        <v>29</v>
      </c>
      <c r="AX151" s="12" t="s">
        <v>75</v>
      </c>
      <c r="AY151" s="141" t="s">
        <v>119</v>
      </c>
    </row>
    <row r="152" spans="2:65" s="1" customFormat="1" ht="16.5" customHeight="1">
      <c r="B152" s="122"/>
      <c r="C152" s="123" t="s">
        <v>232</v>
      </c>
      <c r="D152" s="123" t="s">
        <v>121</v>
      </c>
      <c r="E152" s="124" t="s">
        <v>237</v>
      </c>
      <c r="F152" s="293" t="s">
        <v>238</v>
      </c>
      <c r="G152" s="126" t="s">
        <v>231</v>
      </c>
      <c r="H152" s="127">
        <v>3.5</v>
      </c>
      <c r="I152" s="128"/>
      <c r="J152" s="128">
        <f>ROUND(I152*H152,2)</f>
        <v>0</v>
      </c>
      <c r="K152" s="125" t="s">
        <v>125</v>
      </c>
      <c r="L152" s="28"/>
      <c r="M152" s="129" t="s">
        <v>3</v>
      </c>
      <c r="N152" s="130" t="s">
        <v>38</v>
      </c>
      <c r="O152" s="131">
        <v>0.4</v>
      </c>
      <c r="P152" s="131">
        <f>O152*H152</f>
        <v>1.4000000000000001</v>
      </c>
      <c r="Q152" s="131">
        <v>2.4000000000000001E-4</v>
      </c>
      <c r="R152" s="131">
        <f>Q152*H152</f>
        <v>8.4000000000000003E-4</v>
      </c>
      <c r="S152" s="131">
        <v>0</v>
      </c>
      <c r="T152" s="132">
        <f>S152*H152</f>
        <v>0</v>
      </c>
      <c r="AR152" s="133" t="s">
        <v>232</v>
      </c>
      <c r="AT152" s="133" t="s">
        <v>121</v>
      </c>
      <c r="AU152" s="133" t="s">
        <v>77</v>
      </c>
      <c r="AY152" s="16" t="s">
        <v>119</v>
      </c>
      <c r="BE152" s="134">
        <f>IF(N152="základní",J152,0)</f>
        <v>0</v>
      </c>
      <c r="BF152" s="134">
        <f>IF(N152="snížená",J152,0)</f>
        <v>0</v>
      </c>
      <c r="BG152" s="134">
        <f>IF(N152="zákl. přenesená",J152,0)</f>
        <v>0</v>
      </c>
      <c r="BH152" s="134">
        <f>IF(N152="sníž. přenesená",J152,0)</f>
        <v>0</v>
      </c>
      <c r="BI152" s="134">
        <f>IF(N152="nulová",J152,0)</f>
        <v>0</v>
      </c>
      <c r="BJ152" s="16" t="s">
        <v>75</v>
      </c>
      <c r="BK152" s="134">
        <f>ROUND(I152*H152,2)</f>
        <v>0</v>
      </c>
      <c r="BL152" s="16" t="s">
        <v>232</v>
      </c>
      <c r="BM152" s="133" t="s">
        <v>239</v>
      </c>
    </row>
    <row r="153" spans="2:65" s="1" customFormat="1" ht="11.25">
      <c r="B153" s="28"/>
      <c r="D153" s="135" t="s">
        <v>128</v>
      </c>
      <c r="F153" s="136" t="s">
        <v>240</v>
      </c>
      <c r="L153" s="28"/>
      <c r="M153" s="137"/>
      <c r="T153" s="49"/>
      <c r="AT153" s="16" t="s">
        <v>128</v>
      </c>
      <c r="AU153" s="16" t="s">
        <v>77</v>
      </c>
    </row>
    <row r="154" spans="2:65" s="1" customFormat="1" ht="11.25">
      <c r="B154" s="28"/>
      <c r="D154" s="138" t="s">
        <v>130</v>
      </c>
      <c r="F154" s="139" t="s">
        <v>241</v>
      </c>
      <c r="L154" s="28"/>
      <c r="M154" s="137"/>
      <c r="T154" s="49"/>
      <c r="AT154" s="16" t="s">
        <v>130</v>
      </c>
      <c r="AU154" s="16" t="s">
        <v>77</v>
      </c>
    </row>
    <row r="155" spans="2:65" s="12" customFormat="1" ht="11.25">
      <c r="B155" s="140"/>
      <c r="D155" s="135" t="s">
        <v>132</v>
      </c>
      <c r="E155" s="141" t="s">
        <v>3</v>
      </c>
      <c r="F155" s="142" t="s">
        <v>242</v>
      </c>
      <c r="H155" s="143">
        <v>3.5</v>
      </c>
      <c r="L155" s="140"/>
      <c r="M155" s="144"/>
      <c r="T155" s="145"/>
      <c r="AT155" s="141" t="s">
        <v>132</v>
      </c>
      <c r="AU155" s="141" t="s">
        <v>77</v>
      </c>
      <c r="AV155" s="12" t="s">
        <v>77</v>
      </c>
      <c r="AW155" s="12" t="s">
        <v>29</v>
      </c>
      <c r="AX155" s="12" t="s">
        <v>75</v>
      </c>
      <c r="AY155" s="141" t="s">
        <v>119</v>
      </c>
    </row>
    <row r="156" spans="2:65" s="1" customFormat="1" ht="16.5" customHeight="1">
      <c r="B156" s="122"/>
      <c r="C156" s="123" t="s">
        <v>243</v>
      </c>
      <c r="D156" s="123" t="s">
        <v>121</v>
      </c>
      <c r="E156" s="124" t="s">
        <v>244</v>
      </c>
      <c r="F156" s="125" t="s">
        <v>245</v>
      </c>
      <c r="G156" s="126" t="s">
        <v>151</v>
      </c>
      <c r="H156" s="127">
        <v>350</v>
      </c>
      <c r="I156" s="128"/>
      <c r="J156" s="128">
        <f>ROUND(I156*H156,2)</f>
        <v>0</v>
      </c>
      <c r="K156" s="125" t="s">
        <v>125</v>
      </c>
      <c r="L156" s="28"/>
      <c r="M156" s="129" t="s">
        <v>3</v>
      </c>
      <c r="N156" s="130" t="s">
        <v>38</v>
      </c>
      <c r="O156" s="131">
        <v>4.3999999999999997E-2</v>
      </c>
      <c r="P156" s="131">
        <f>O156*H156</f>
        <v>15.399999999999999</v>
      </c>
      <c r="Q156" s="131">
        <v>5.0000000000000002E-5</v>
      </c>
      <c r="R156" s="131">
        <f>Q156*H156</f>
        <v>1.7500000000000002E-2</v>
      </c>
      <c r="S156" s="131">
        <v>0</v>
      </c>
      <c r="T156" s="132">
        <f>S156*H156</f>
        <v>0</v>
      </c>
      <c r="AR156" s="133" t="s">
        <v>232</v>
      </c>
      <c r="AT156" s="133" t="s">
        <v>121</v>
      </c>
      <c r="AU156" s="133" t="s">
        <v>77</v>
      </c>
      <c r="AY156" s="16" t="s">
        <v>119</v>
      </c>
      <c r="BE156" s="134">
        <f>IF(N156="základní",J156,0)</f>
        <v>0</v>
      </c>
      <c r="BF156" s="134">
        <f>IF(N156="snížená",J156,0)</f>
        <v>0</v>
      </c>
      <c r="BG156" s="134">
        <f>IF(N156="zákl. přenesená",J156,0)</f>
        <v>0</v>
      </c>
      <c r="BH156" s="134">
        <f>IF(N156="sníž. přenesená",J156,0)</f>
        <v>0</v>
      </c>
      <c r="BI156" s="134">
        <f>IF(N156="nulová",J156,0)</f>
        <v>0</v>
      </c>
      <c r="BJ156" s="16" t="s">
        <v>75</v>
      </c>
      <c r="BK156" s="134">
        <f>ROUND(I156*H156,2)</f>
        <v>0</v>
      </c>
      <c r="BL156" s="16" t="s">
        <v>232</v>
      </c>
      <c r="BM156" s="133" t="s">
        <v>246</v>
      </c>
    </row>
    <row r="157" spans="2:65" s="1" customFormat="1" ht="11.25">
      <c r="B157" s="28"/>
      <c r="D157" s="135" t="s">
        <v>128</v>
      </c>
      <c r="F157" s="136" t="s">
        <v>247</v>
      </c>
      <c r="L157" s="28"/>
      <c r="M157" s="137"/>
      <c r="T157" s="49"/>
      <c r="AT157" s="16" t="s">
        <v>128</v>
      </c>
      <c r="AU157" s="16" t="s">
        <v>77</v>
      </c>
    </row>
    <row r="158" spans="2:65" s="1" customFormat="1" ht="11.25">
      <c r="B158" s="28"/>
      <c r="D158" s="138" t="s">
        <v>130</v>
      </c>
      <c r="F158" s="139" t="s">
        <v>248</v>
      </c>
      <c r="L158" s="28"/>
      <c r="M158" s="137"/>
      <c r="T158" s="49"/>
      <c r="AT158" s="16" t="s">
        <v>130</v>
      </c>
      <c r="AU158" s="16" t="s">
        <v>77</v>
      </c>
    </row>
    <row r="159" spans="2:65" s="12" customFormat="1" ht="11.25">
      <c r="B159" s="140"/>
      <c r="D159" s="135" t="s">
        <v>132</v>
      </c>
      <c r="E159" s="141" t="s">
        <v>3</v>
      </c>
      <c r="F159" s="142" t="s">
        <v>249</v>
      </c>
      <c r="H159" s="143">
        <v>350</v>
      </c>
      <c r="L159" s="140"/>
      <c r="M159" s="144"/>
      <c r="T159" s="145"/>
      <c r="AT159" s="141" t="s">
        <v>132</v>
      </c>
      <c r="AU159" s="141" t="s">
        <v>77</v>
      </c>
      <c r="AV159" s="12" t="s">
        <v>77</v>
      </c>
      <c r="AW159" s="12" t="s">
        <v>29</v>
      </c>
      <c r="AX159" s="12" t="s">
        <v>75</v>
      </c>
      <c r="AY159" s="141" t="s">
        <v>119</v>
      </c>
    </row>
    <row r="160" spans="2:65" s="1" customFormat="1" ht="16.5" customHeight="1">
      <c r="B160" s="122"/>
      <c r="C160" s="123" t="s">
        <v>250</v>
      </c>
      <c r="D160" s="123" t="s">
        <v>121</v>
      </c>
      <c r="E160" s="124" t="s">
        <v>251</v>
      </c>
      <c r="F160" s="125" t="s">
        <v>252</v>
      </c>
      <c r="G160" s="126" t="s">
        <v>151</v>
      </c>
      <c r="H160" s="127">
        <v>350</v>
      </c>
      <c r="I160" s="128"/>
      <c r="J160" s="128">
        <f>ROUND(I160*H160,2)</f>
        <v>0</v>
      </c>
      <c r="K160" s="125" t="s">
        <v>125</v>
      </c>
      <c r="L160" s="28"/>
      <c r="M160" s="129" t="s">
        <v>3</v>
      </c>
      <c r="N160" s="130" t="s">
        <v>38</v>
      </c>
      <c r="O160" s="131">
        <v>2.5999999999999999E-2</v>
      </c>
      <c r="P160" s="131">
        <f>O160*H160</f>
        <v>9.1</v>
      </c>
      <c r="Q160" s="131">
        <v>0</v>
      </c>
      <c r="R160" s="131">
        <f>Q160*H160</f>
        <v>0</v>
      </c>
      <c r="S160" s="131">
        <v>1E-3</v>
      </c>
      <c r="T160" s="132">
        <f>S160*H160</f>
        <v>0.35000000000000003</v>
      </c>
      <c r="AR160" s="133" t="s">
        <v>232</v>
      </c>
      <c r="AT160" s="133" t="s">
        <v>121</v>
      </c>
      <c r="AU160" s="133" t="s">
        <v>77</v>
      </c>
      <c r="AY160" s="16" t="s">
        <v>119</v>
      </c>
      <c r="BE160" s="134">
        <f>IF(N160="základní",J160,0)</f>
        <v>0</v>
      </c>
      <c r="BF160" s="134">
        <f>IF(N160="snížená",J160,0)</f>
        <v>0</v>
      </c>
      <c r="BG160" s="134">
        <f>IF(N160="zákl. přenesená",J160,0)</f>
        <v>0</v>
      </c>
      <c r="BH160" s="134">
        <f>IF(N160="sníž. přenesená",J160,0)</f>
        <v>0</v>
      </c>
      <c r="BI160" s="134">
        <f>IF(N160="nulová",J160,0)</f>
        <v>0</v>
      </c>
      <c r="BJ160" s="16" t="s">
        <v>75</v>
      </c>
      <c r="BK160" s="134">
        <f>ROUND(I160*H160,2)</f>
        <v>0</v>
      </c>
      <c r="BL160" s="16" t="s">
        <v>232</v>
      </c>
      <c r="BM160" s="133" t="s">
        <v>253</v>
      </c>
    </row>
    <row r="161" spans="2:65" s="1" customFormat="1" ht="11.25">
      <c r="B161" s="28"/>
      <c r="D161" s="135" t="s">
        <v>128</v>
      </c>
      <c r="F161" s="136" t="s">
        <v>254</v>
      </c>
      <c r="L161" s="28"/>
      <c r="M161" s="137"/>
      <c r="T161" s="49"/>
      <c r="AT161" s="16" t="s">
        <v>128</v>
      </c>
      <c r="AU161" s="16" t="s">
        <v>77</v>
      </c>
    </row>
    <row r="162" spans="2:65" s="1" customFormat="1" ht="11.25">
      <c r="B162" s="28"/>
      <c r="D162" s="138" t="s">
        <v>130</v>
      </c>
      <c r="F162" s="139" t="s">
        <v>255</v>
      </c>
      <c r="L162" s="28"/>
      <c r="M162" s="137"/>
      <c r="T162" s="49"/>
      <c r="AT162" s="16" t="s">
        <v>130</v>
      </c>
      <c r="AU162" s="16" t="s">
        <v>77</v>
      </c>
    </row>
    <row r="163" spans="2:65" s="12" customFormat="1" ht="11.25">
      <c r="B163" s="140"/>
      <c r="D163" s="135" t="s">
        <v>132</v>
      </c>
      <c r="E163" s="141" t="s">
        <v>3</v>
      </c>
      <c r="F163" s="142" t="s">
        <v>256</v>
      </c>
      <c r="H163" s="143">
        <v>350</v>
      </c>
      <c r="L163" s="140"/>
      <c r="M163" s="144"/>
      <c r="T163" s="145"/>
      <c r="AT163" s="141" t="s">
        <v>132</v>
      </c>
      <c r="AU163" s="141" t="s">
        <v>77</v>
      </c>
      <c r="AV163" s="12" t="s">
        <v>77</v>
      </c>
      <c r="AW163" s="12" t="s">
        <v>29</v>
      </c>
      <c r="AX163" s="12" t="s">
        <v>75</v>
      </c>
      <c r="AY163" s="141" t="s">
        <v>119</v>
      </c>
    </row>
    <row r="164" spans="2:65" s="1" customFormat="1" ht="16.5" customHeight="1">
      <c r="B164" s="122"/>
      <c r="C164" s="123" t="s">
        <v>257</v>
      </c>
      <c r="D164" s="123" t="s">
        <v>121</v>
      </c>
      <c r="E164" s="124" t="s">
        <v>258</v>
      </c>
      <c r="F164" s="293" t="s">
        <v>259</v>
      </c>
      <c r="G164" s="126" t="s">
        <v>137</v>
      </c>
      <c r="H164" s="127">
        <v>1.9E-2</v>
      </c>
      <c r="I164" s="128"/>
      <c r="J164" s="128">
        <f>ROUND(I164*H164,2)</f>
        <v>0</v>
      </c>
      <c r="K164" s="125" t="s">
        <v>125</v>
      </c>
      <c r="L164" s="28"/>
      <c r="M164" s="129" t="s">
        <v>3</v>
      </c>
      <c r="N164" s="130" t="s">
        <v>38</v>
      </c>
      <c r="O164" s="131">
        <v>3.327</v>
      </c>
      <c r="P164" s="131">
        <f>O164*H164</f>
        <v>6.3212999999999991E-2</v>
      </c>
      <c r="Q164" s="131">
        <v>0</v>
      </c>
      <c r="R164" s="131">
        <f>Q164*H164</f>
        <v>0</v>
      </c>
      <c r="S164" s="131">
        <v>0</v>
      </c>
      <c r="T164" s="132">
        <f>S164*H164</f>
        <v>0</v>
      </c>
      <c r="AR164" s="133" t="s">
        <v>232</v>
      </c>
      <c r="AT164" s="133" t="s">
        <v>121</v>
      </c>
      <c r="AU164" s="133" t="s">
        <v>77</v>
      </c>
      <c r="AY164" s="16" t="s">
        <v>119</v>
      </c>
      <c r="BE164" s="134">
        <f>IF(N164="základní",J164,0)</f>
        <v>0</v>
      </c>
      <c r="BF164" s="134">
        <f>IF(N164="snížená",J164,0)</f>
        <v>0</v>
      </c>
      <c r="BG164" s="134">
        <f>IF(N164="zákl. přenesená",J164,0)</f>
        <v>0</v>
      </c>
      <c r="BH164" s="134">
        <f>IF(N164="sníž. přenesená",J164,0)</f>
        <v>0</v>
      </c>
      <c r="BI164" s="134">
        <f>IF(N164="nulová",J164,0)</f>
        <v>0</v>
      </c>
      <c r="BJ164" s="16" t="s">
        <v>75</v>
      </c>
      <c r="BK164" s="134">
        <f>ROUND(I164*H164,2)</f>
        <v>0</v>
      </c>
      <c r="BL164" s="16" t="s">
        <v>232</v>
      </c>
      <c r="BM164" s="133" t="s">
        <v>260</v>
      </c>
    </row>
    <row r="165" spans="2:65" s="1" customFormat="1" ht="19.5">
      <c r="B165" s="28"/>
      <c r="D165" s="135" t="s">
        <v>128</v>
      </c>
      <c r="F165" s="136" t="s">
        <v>261</v>
      </c>
      <c r="L165" s="28"/>
      <c r="M165" s="137"/>
      <c r="T165" s="49"/>
      <c r="AT165" s="16" t="s">
        <v>128</v>
      </c>
      <c r="AU165" s="16" t="s">
        <v>77</v>
      </c>
    </row>
    <row r="166" spans="2:65" s="1" customFormat="1" ht="11.25">
      <c r="B166" s="28"/>
      <c r="D166" s="138" t="s">
        <v>130</v>
      </c>
      <c r="F166" s="139" t="s">
        <v>262</v>
      </c>
      <c r="L166" s="28"/>
      <c r="M166" s="137"/>
      <c r="T166" s="49"/>
      <c r="AT166" s="16" t="s">
        <v>130</v>
      </c>
      <c r="AU166" s="16" t="s">
        <v>77</v>
      </c>
    </row>
    <row r="167" spans="2:65" s="1" customFormat="1" ht="16.5" customHeight="1">
      <c r="B167" s="122"/>
      <c r="C167" s="123" t="s">
        <v>263</v>
      </c>
      <c r="D167" s="123" t="s">
        <v>121</v>
      </c>
      <c r="E167" s="124" t="s">
        <v>264</v>
      </c>
      <c r="F167" s="293" t="s">
        <v>265</v>
      </c>
      <c r="G167" s="126" t="s">
        <v>137</v>
      </c>
      <c r="H167" s="127">
        <v>1.9E-2</v>
      </c>
      <c r="I167" s="128"/>
      <c r="J167" s="128">
        <f>ROUND(I167*H167,2)</f>
        <v>0</v>
      </c>
      <c r="K167" s="125" t="s">
        <v>125</v>
      </c>
      <c r="L167" s="28"/>
      <c r="M167" s="129" t="s">
        <v>3</v>
      </c>
      <c r="N167" s="130" t="s">
        <v>38</v>
      </c>
      <c r="O167" s="131">
        <v>1.39</v>
      </c>
      <c r="P167" s="131">
        <f>O167*H167</f>
        <v>2.6409999999999996E-2</v>
      </c>
      <c r="Q167" s="131">
        <v>0</v>
      </c>
      <c r="R167" s="131">
        <f>Q167*H167</f>
        <v>0</v>
      </c>
      <c r="S167" s="131">
        <v>0</v>
      </c>
      <c r="T167" s="132">
        <f>S167*H167</f>
        <v>0</v>
      </c>
      <c r="AR167" s="133" t="s">
        <v>232</v>
      </c>
      <c r="AT167" s="133" t="s">
        <v>121</v>
      </c>
      <c r="AU167" s="133" t="s">
        <v>77</v>
      </c>
      <c r="AY167" s="16" t="s">
        <v>119</v>
      </c>
      <c r="BE167" s="134">
        <f>IF(N167="základní",J167,0)</f>
        <v>0</v>
      </c>
      <c r="BF167" s="134">
        <f>IF(N167="snížená",J167,0)</f>
        <v>0</v>
      </c>
      <c r="BG167" s="134">
        <f>IF(N167="zákl. přenesená",J167,0)</f>
        <v>0</v>
      </c>
      <c r="BH167" s="134">
        <f>IF(N167="sníž. přenesená",J167,0)</f>
        <v>0</v>
      </c>
      <c r="BI167" s="134">
        <f>IF(N167="nulová",J167,0)</f>
        <v>0</v>
      </c>
      <c r="BJ167" s="16" t="s">
        <v>75</v>
      </c>
      <c r="BK167" s="134">
        <f>ROUND(I167*H167,2)</f>
        <v>0</v>
      </c>
      <c r="BL167" s="16" t="s">
        <v>232</v>
      </c>
      <c r="BM167" s="133" t="s">
        <v>266</v>
      </c>
    </row>
    <row r="168" spans="2:65" s="1" customFormat="1" ht="19.5">
      <c r="B168" s="28"/>
      <c r="D168" s="135" t="s">
        <v>128</v>
      </c>
      <c r="F168" s="136" t="s">
        <v>267</v>
      </c>
      <c r="L168" s="28"/>
      <c r="M168" s="137"/>
      <c r="T168" s="49"/>
      <c r="AT168" s="16" t="s">
        <v>128</v>
      </c>
      <c r="AU168" s="16" t="s">
        <v>77</v>
      </c>
    </row>
    <row r="169" spans="2:65" s="1" customFormat="1" ht="11.25">
      <c r="B169" s="28"/>
      <c r="D169" s="138" t="s">
        <v>130</v>
      </c>
      <c r="F169" s="139" t="s">
        <v>268</v>
      </c>
      <c r="L169" s="28"/>
      <c r="M169" s="137"/>
      <c r="T169" s="49"/>
      <c r="AT169" s="16" t="s">
        <v>130</v>
      </c>
      <c r="AU169" s="16" t="s">
        <v>77</v>
      </c>
    </row>
    <row r="170" spans="2:65" s="11" customFormat="1" ht="22.9" customHeight="1">
      <c r="B170" s="111"/>
      <c r="D170" s="112" t="s">
        <v>66</v>
      </c>
      <c r="E170" s="120" t="s">
        <v>269</v>
      </c>
      <c r="F170" s="120" t="s">
        <v>270</v>
      </c>
      <c r="J170" s="121">
        <f>BK170</f>
        <v>0</v>
      </c>
      <c r="L170" s="111"/>
      <c r="M170" s="115"/>
      <c r="P170" s="116">
        <f>SUM(P171:P200)</f>
        <v>16.850284000000002</v>
      </c>
      <c r="R170" s="116">
        <f>SUM(R171:R200)</f>
        <v>1.0395250000000002E-2</v>
      </c>
      <c r="T170" s="117">
        <f>SUM(T171:T200)</f>
        <v>0</v>
      </c>
      <c r="AR170" s="112" t="s">
        <v>77</v>
      </c>
      <c r="AT170" s="118" t="s">
        <v>66</v>
      </c>
      <c r="AU170" s="118" t="s">
        <v>75</v>
      </c>
      <c r="AY170" s="112" t="s">
        <v>119</v>
      </c>
      <c r="BK170" s="119">
        <f>SUM(BK171:BK200)</f>
        <v>0</v>
      </c>
    </row>
    <row r="171" spans="2:65" s="1" customFormat="1" ht="16.5" customHeight="1">
      <c r="B171" s="122"/>
      <c r="C171" s="123" t="s">
        <v>8</v>
      </c>
      <c r="D171" s="123" t="s">
        <v>121</v>
      </c>
      <c r="E171" s="124" t="s">
        <v>271</v>
      </c>
      <c r="F171" s="125" t="s">
        <v>272</v>
      </c>
      <c r="G171" s="126" t="s">
        <v>144</v>
      </c>
      <c r="H171" s="127">
        <v>4.32</v>
      </c>
      <c r="I171" s="128"/>
      <c r="J171" s="128">
        <f>ROUND(I171*H171,2)</f>
        <v>0</v>
      </c>
      <c r="K171" s="125" t="s">
        <v>125</v>
      </c>
      <c r="L171" s="28"/>
      <c r="M171" s="129" t="s">
        <v>3</v>
      </c>
      <c r="N171" s="130" t="s">
        <v>38</v>
      </c>
      <c r="O171" s="131">
        <v>1.4E-2</v>
      </c>
      <c r="P171" s="131">
        <f>O171*H171</f>
        <v>6.0480000000000006E-2</v>
      </c>
      <c r="Q171" s="131">
        <v>0</v>
      </c>
      <c r="R171" s="131">
        <f>Q171*H171</f>
        <v>0</v>
      </c>
      <c r="S171" s="131">
        <v>0</v>
      </c>
      <c r="T171" s="132">
        <f>S171*H171</f>
        <v>0</v>
      </c>
      <c r="AR171" s="133" t="s">
        <v>232</v>
      </c>
      <c r="AT171" s="133" t="s">
        <v>121</v>
      </c>
      <c r="AU171" s="133" t="s">
        <v>77</v>
      </c>
      <c r="AY171" s="16" t="s">
        <v>119</v>
      </c>
      <c r="BE171" s="134">
        <f>IF(N171="základní",J171,0)</f>
        <v>0</v>
      </c>
      <c r="BF171" s="134">
        <f>IF(N171="snížená",J171,0)</f>
        <v>0</v>
      </c>
      <c r="BG171" s="134">
        <f>IF(N171="zákl. přenesená",J171,0)</f>
        <v>0</v>
      </c>
      <c r="BH171" s="134">
        <f>IF(N171="sníž. přenesená",J171,0)</f>
        <v>0</v>
      </c>
      <c r="BI171" s="134">
        <f>IF(N171="nulová",J171,0)</f>
        <v>0</v>
      </c>
      <c r="BJ171" s="16" t="s">
        <v>75</v>
      </c>
      <c r="BK171" s="134">
        <f>ROUND(I171*H171,2)</f>
        <v>0</v>
      </c>
      <c r="BL171" s="16" t="s">
        <v>232</v>
      </c>
      <c r="BM171" s="133" t="s">
        <v>273</v>
      </c>
    </row>
    <row r="172" spans="2:65" s="1" customFormat="1" ht="11.25">
      <c r="B172" s="28"/>
      <c r="D172" s="135" t="s">
        <v>128</v>
      </c>
      <c r="F172" s="136" t="s">
        <v>274</v>
      </c>
      <c r="L172" s="28"/>
      <c r="M172" s="137"/>
      <c r="T172" s="49"/>
      <c r="AT172" s="16" t="s">
        <v>128</v>
      </c>
      <c r="AU172" s="16" t="s">
        <v>77</v>
      </c>
    </row>
    <row r="173" spans="2:65" s="1" customFormat="1" ht="11.25">
      <c r="B173" s="28"/>
      <c r="D173" s="138" t="s">
        <v>130</v>
      </c>
      <c r="F173" s="139" t="s">
        <v>275</v>
      </c>
      <c r="L173" s="28"/>
      <c r="M173" s="137"/>
      <c r="T173" s="49"/>
      <c r="AT173" s="16" t="s">
        <v>130</v>
      </c>
      <c r="AU173" s="16" t="s">
        <v>77</v>
      </c>
    </row>
    <row r="174" spans="2:65" s="12" customFormat="1" ht="11.25">
      <c r="B174" s="140"/>
      <c r="D174" s="135" t="s">
        <v>132</v>
      </c>
      <c r="E174" s="141" t="s">
        <v>3</v>
      </c>
      <c r="F174" s="142" t="s">
        <v>276</v>
      </c>
      <c r="H174" s="143">
        <v>4.32</v>
      </c>
      <c r="L174" s="140"/>
      <c r="M174" s="144"/>
      <c r="T174" s="145"/>
      <c r="AT174" s="141" t="s">
        <v>132</v>
      </c>
      <c r="AU174" s="141" t="s">
        <v>77</v>
      </c>
      <c r="AV174" s="12" t="s">
        <v>77</v>
      </c>
      <c r="AW174" s="12" t="s">
        <v>29</v>
      </c>
      <c r="AX174" s="12" t="s">
        <v>75</v>
      </c>
      <c r="AY174" s="141" t="s">
        <v>119</v>
      </c>
    </row>
    <row r="175" spans="2:65" s="1" customFormat="1" ht="16.5" customHeight="1">
      <c r="B175" s="122"/>
      <c r="C175" s="123" t="s">
        <v>277</v>
      </c>
      <c r="D175" s="123" t="s">
        <v>121</v>
      </c>
      <c r="E175" s="124" t="s">
        <v>278</v>
      </c>
      <c r="F175" s="125" t="s">
        <v>279</v>
      </c>
      <c r="G175" s="126" t="s">
        <v>144</v>
      </c>
      <c r="H175" s="127">
        <v>4.32</v>
      </c>
      <c r="I175" s="128"/>
      <c r="J175" s="128">
        <f>ROUND(I175*H175,2)</f>
        <v>0</v>
      </c>
      <c r="K175" s="125" t="s">
        <v>125</v>
      </c>
      <c r="L175" s="28"/>
      <c r="M175" s="129" t="s">
        <v>3</v>
      </c>
      <c r="N175" s="130" t="s">
        <v>38</v>
      </c>
      <c r="O175" s="131">
        <v>0.155</v>
      </c>
      <c r="P175" s="131">
        <f>O175*H175</f>
        <v>0.66960000000000008</v>
      </c>
      <c r="Q175" s="131">
        <v>1.6000000000000001E-4</v>
      </c>
      <c r="R175" s="131">
        <f>Q175*H175</f>
        <v>6.912000000000001E-4</v>
      </c>
      <c r="S175" s="131">
        <v>0</v>
      </c>
      <c r="T175" s="132">
        <f>S175*H175</f>
        <v>0</v>
      </c>
      <c r="AR175" s="133" t="s">
        <v>232</v>
      </c>
      <c r="AT175" s="133" t="s">
        <v>121</v>
      </c>
      <c r="AU175" s="133" t="s">
        <v>77</v>
      </c>
      <c r="AY175" s="16" t="s">
        <v>119</v>
      </c>
      <c r="BE175" s="134">
        <f>IF(N175="základní",J175,0)</f>
        <v>0</v>
      </c>
      <c r="BF175" s="134">
        <f>IF(N175="snížená",J175,0)</f>
        <v>0</v>
      </c>
      <c r="BG175" s="134">
        <f>IF(N175="zákl. přenesená",J175,0)</f>
        <v>0</v>
      </c>
      <c r="BH175" s="134">
        <f>IF(N175="sníž. přenesená",J175,0)</f>
        <v>0</v>
      </c>
      <c r="BI175" s="134">
        <f>IF(N175="nulová",J175,0)</f>
        <v>0</v>
      </c>
      <c r="BJ175" s="16" t="s">
        <v>75</v>
      </c>
      <c r="BK175" s="134">
        <f>ROUND(I175*H175,2)</f>
        <v>0</v>
      </c>
      <c r="BL175" s="16" t="s">
        <v>232</v>
      </c>
      <c r="BM175" s="133" t="s">
        <v>280</v>
      </c>
    </row>
    <row r="176" spans="2:65" s="1" customFormat="1" ht="11.25">
      <c r="B176" s="28"/>
      <c r="D176" s="135" t="s">
        <v>128</v>
      </c>
      <c r="F176" s="136" t="s">
        <v>281</v>
      </c>
      <c r="L176" s="28"/>
      <c r="M176" s="137"/>
      <c r="T176" s="49"/>
      <c r="AT176" s="16" t="s">
        <v>128</v>
      </c>
      <c r="AU176" s="16" t="s">
        <v>77</v>
      </c>
    </row>
    <row r="177" spans="2:65" s="1" customFormat="1" ht="11.25">
      <c r="B177" s="28"/>
      <c r="D177" s="138" t="s">
        <v>130</v>
      </c>
      <c r="F177" s="139" t="s">
        <v>282</v>
      </c>
      <c r="L177" s="28"/>
      <c r="M177" s="137"/>
      <c r="T177" s="49"/>
      <c r="AT177" s="16" t="s">
        <v>130</v>
      </c>
      <c r="AU177" s="16" t="s">
        <v>77</v>
      </c>
    </row>
    <row r="178" spans="2:65" s="1" customFormat="1" ht="16.5" customHeight="1">
      <c r="B178" s="122"/>
      <c r="C178" s="123" t="s">
        <v>283</v>
      </c>
      <c r="D178" s="123" t="s">
        <v>121</v>
      </c>
      <c r="E178" s="124" t="s">
        <v>284</v>
      </c>
      <c r="F178" s="125" t="s">
        <v>285</v>
      </c>
      <c r="G178" s="126" t="s">
        <v>144</v>
      </c>
      <c r="H178" s="127">
        <v>4.32</v>
      </c>
      <c r="I178" s="128"/>
      <c r="J178" s="128">
        <f>ROUND(I178*H178,2)</f>
        <v>0</v>
      </c>
      <c r="K178" s="125" t="s">
        <v>125</v>
      </c>
      <c r="L178" s="28"/>
      <c r="M178" s="129" t="s">
        <v>3</v>
      </c>
      <c r="N178" s="130" t="s">
        <v>38</v>
      </c>
      <c r="O178" s="131">
        <v>0.16600000000000001</v>
      </c>
      <c r="P178" s="131">
        <f>O178*H178</f>
        <v>0.71712000000000009</v>
      </c>
      <c r="Q178" s="131">
        <v>1.1E-4</v>
      </c>
      <c r="R178" s="131">
        <f>Q178*H178</f>
        <v>4.7520000000000006E-4</v>
      </c>
      <c r="S178" s="131">
        <v>0</v>
      </c>
      <c r="T178" s="132">
        <f>S178*H178</f>
        <v>0</v>
      </c>
      <c r="AR178" s="133" t="s">
        <v>232</v>
      </c>
      <c r="AT178" s="133" t="s">
        <v>121</v>
      </c>
      <c r="AU178" s="133" t="s">
        <v>77</v>
      </c>
      <c r="AY178" s="16" t="s">
        <v>119</v>
      </c>
      <c r="BE178" s="134">
        <f>IF(N178="základní",J178,0)</f>
        <v>0</v>
      </c>
      <c r="BF178" s="134">
        <f>IF(N178="snížená",J178,0)</f>
        <v>0</v>
      </c>
      <c r="BG178" s="134">
        <f>IF(N178="zákl. přenesená",J178,0)</f>
        <v>0</v>
      </c>
      <c r="BH178" s="134">
        <f>IF(N178="sníž. přenesená",J178,0)</f>
        <v>0</v>
      </c>
      <c r="BI178" s="134">
        <f>IF(N178="nulová",J178,0)</f>
        <v>0</v>
      </c>
      <c r="BJ178" s="16" t="s">
        <v>75</v>
      </c>
      <c r="BK178" s="134">
        <f>ROUND(I178*H178,2)</f>
        <v>0</v>
      </c>
      <c r="BL178" s="16" t="s">
        <v>232</v>
      </c>
      <c r="BM178" s="133" t="s">
        <v>286</v>
      </c>
    </row>
    <row r="179" spans="2:65" s="1" customFormat="1" ht="11.25">
      <c r="B179" s="28"/>
      <c r="D179" s="135" t="s">
        <v>128</v>
      </c>
      <c r="F179" s="136" t="s">
        <v>287</v>
      </c>
      <c r="L179" s="28"/>
      <c r="M179" s="137"/>
      <c r="T179" s="49"/>
      <c r="AT179" s="16" t="s">
        <v>128</v>
      </c>
      <c r="AU179" s="16" t="s">
        <v>77</v>
      </c>
    </row>
    <row r="180" spans="2:65" s="1" customFormat="1" ht="11.25">
      <c r="B180" s="28"/>
      <c r="D180" s="138" t="s">
        <v>130</v>
      </c>
      <c r="F180" s="139" t="s">
        <v>288</v>
      </c>
      <c r="L180" s="28"/>
      <c r="M180" s="137"/>
      <c r="T180" s="49"/>
      <c r="AT180" s="16" t="s">
        <v>130</v>
      </c>
      <c r="AU180" s="16" t="s">
        <v>77</v>
      </c>
    </row>
    <row r="181" spans="2:65" s="1" customFormat="1" ht="16.5" customHeight="1">
      <c r="B181" s="122"/>
      <c r="C181" s="123" t="s">
        <v>289</v>
      </c>
      <c r="D181" s="123" t="s">
        <v>121</v>
      </c>
      <c r="E181" s="124" t="s">
        <v>290</v>
      </c>
      <c r="F181" s="125" t="s">
        <v>291</v>
      </c>
      <c r="G181" s="126" t="s">
        <v>144</v>
      </c>
      <c r="H181" s="127">
        <v>6.4989999999999997</v>
      </c>
      <c r="I181" s="128"/>
      <c r="J181" s="128">
        <f>ROUND(I181*H181,2)</f>
        <v>0</v>
      </c>
      <c r="K181" s="125" t="s">
        <v>125</v>
      </c>
      <c r="L181" s="28"/>
      <c r="M181" s="129" t="s">
        <v>3</v>
      </c>
      <c r="N181" s="130" t="s">
        <v>38</v>
      </c>
      <c r="O181" s="131">
        <v>0.1</v>
      </c>
      <c r="P181" s="131">
        <f>O181*H181</f>
        <v>0.64990000000000003</v>
      </c>
      <c r="Q181" s="131">
        <v>6.9999999999999994E-5</v>
      </c>
      <c r="R181" s="131">
        <f>Q181*H181</f>
        <v>4.5492999999999993E-4</v>
      </c>
      <c r="S181" s="131">
        <v>0</v>
      </c>
      <c r="T181" s="132">
        <f>S181*H181</f>
        <v>0</v>
      </c>
      <c r="AR181" s="133" t="s">
        <v>232</v>
      </c>
      <c r="AT181" s="133" t="s">
        <v>121</v>
      </c>
      <c r="AU181" s="133" t="s">
        <v>77</v>
      </c>
      <c r="AY181" s="16" t="s">
        <v>119</v>
      </c>
      <c r="BE181" s="134">
        <f>IF(N181="základní",J181,0)</f>
        <v>0</v>
      </c>
      <c r="BF181" s="134">
        <f>IF(N181="snížená",J181,0)</f>
        <v>0</v>
      </c>
      <c r="BG181" s="134">
        <f>IF(N181="zákl. přenesená",J181,0)</f>
        <v>0</v>
      </c>
      <c r="BH181" s="134">
        <f>IF(N181="sníž. přenesená",J181,0)</f>
        <v>0</v>
      </c>
      <c r="BI181" s="134">
        <f>IF(N181="nulová",J181,0)</f>
        <v>0</v>
      </c>
      <c r="BJ181" s="16" t="s">
        <v>75</v>
      </c>
      <c r="BK181" s="134">
        <f>ROUND(I181*H181,2)</f>
        <v>0</v>
      </c>
      <c r="BL181" s="16" t="s">
        <v>232</v>
      </c>
      <c r="BM181" s="133" t="s">
        <v>292</v>
      </c>
    </row>
    <row r="182" spans="2:65" s="1" customFormat="1" ht="11.25">
      <c r="B182" s="28"/>
      <c r="D182" s="135" t="s">
        <v>128</v>
      </c>
      <c r="F182" s="136" t="s">
        <v>293</v>
      </c>
      <c r="L182" s="28"/>
      <c r="M182" s="137"/>
      <c r="T182" s="49"/>
      <c r="AT182" s="16" t="s">
        <v>128</v>
      </c>
      <c r="AU182" s="16" t="s">
        <v>77</v>
      </c>
    </row>
    <row r="183" spans="2:65" s="1" customFormat="1" ht="11.25">
      <c r="B183" s="28"/>
      <c r="D183" s="138" t="s">
        <v>130</v>
      </c>
      <c r="F183" s="139" t="s">
        <v>294</v>
      </c>
      <c r="L183" s="28"/>
      <c r="M183" s="137"/>
      <c r="T183" s="49"/>
      <c r="AT183" s="16" t="s">
        <v>130</v>
      </c>
      <c r="AU183" s="16" t="s">
        <v>77</v>
      </c>
    </row>
    <row r="184" spans="2:65" s="12" customFormat="1" ht="11.25">
      <c r="B184" s="140"/>
      <c r="D184" s="135" t="s">
        <v>132</v>
      </c>
      <c r="F184" s="142" t="s">
        <v>295</v>
      </c>
      <c r="H184" s="143">
        <v>6.4989999999999997</v>
      </c>
      <c r="L184" s="140"/>
      <c r="M184" s="144"/>
      <c r="T184" s="145"/>
      <c r="AT184" s="141" t="s">
        <v>132</v>
      </c>
      <c r="AU184" s="141" t="s">
        <v>77</v>
      </c>
      <c r="AV184" s="12" t="s">
        <v>77</v>
      </c>
      <c r="AW184" s="12" t="s">
        <v>4</v>
      </c>
      <c r="AX184" s="12" t="s">
        <v>75</v>
      </c>
      <c r="AY184" s="141" t="s">
        <v>119</v>
      </c>
    </row>
    <row r="185" spans="2:65" s="1" customFormat="1" ht="16.5" customHeight="1">
      <c r="B185" s="122"/>
      <c r="C185" s="123" t="s">
        <v>296</v>
      </c>
      <c r="D185" s="123" t="s">
        <v>121</v>
      </c>
      <c r="E185" s="124" t="s">
        <v>297</v>
      </c>
      <c r="F185" s="125" t="s">
        <v>298</v>
      </c>
      <c r="G185" s="126" t="s">
        <v>144</v>
      </c>
      <c r="H185" s="127">
        <v>32.496000000000002</v>
      </c>
      <c r="I185" s="128"/>
      <c r="J185" s="128">
        <f>ROUND(I185*H185,2)</f>
        <v>0</v>
      </c>
      <c r="K185" s="125" t="s">
        <v>125</v>
      </c>
      <c r="L185" s="28"/>
      <c r="M185" s="129" t="s">
        <v>3</v>
      </c>
      <c r="N185" s="130" t="s">
        <v>38</v>
      </c>
      <c r="O185" s="131">
        <v>0.13300000000000001</v>
      </c>
      <c r="P185" s="131">
        <f>O185*H185</f>
        <v>4.3219680000000009</v>
      </c>
      <c r="Q185" s="131">
        <v>8.0000000000000007E-5</v>
      </c>
      <c r="R185" s="131">
        <f>Q185*H185</f>
        <v>2.5996800000000005E-3</v>
      </c>
      <c r="S185" s="131">
        <v>0</v>
      </c>
      <c r="T185" s="132">
        <f>S185*H185</f>
        <v>0</v>
      </c>
      <c r="AR185" s="133" t="s">
        <v>232</v>
      </c>
      <c r="AT185" s="133" t="s">
        <v>121</v>
      </c>
      <c r="AU185" s="133" t="s">
        <v>77</v>
      </c>
      <c r="AY185" s="16" t="s">
        <v>119</v>
      </c>
      <c r="BE185" s="134">
        <f>IF(N185="základní",J185,0)</f>
        <v>0</v>
      </c>
      <c r="BF185" s="134">
        <f>IF(N185="snížená",J185,0)</f>
        <v>0</v>
      </c>
      <c r="BG185" s="134">
        <f>IF(N185="zákl. přenesená",J185,0)</f>
        <v>0</v>
      </c>
      <c r="BH185" s="134">
        <f>IF(N185="sníž. přenesená",J185,0)</f>
        <v>0</v>
      </c>
      <c r="BI185" s="134">
        <f>IF(N185="nulová",J185,0)</f>
        <v>0</v>
      </c>
      <c r="BJ185" s="16" t="s">
        <v>75</v>
      </c>
      <c r="BK185" s="134">
        <f>ROUND(I185*H185,2)</f>
        <v>0</v>
      </c>
      <c r="BL185" s="16" t="s">
        <v>232</v>
      </c>
      <c r="BM185" s="133" t="s">
        <v>299</v>
      </c>
    </row>
    <row r="186" spans="2:65" s="1" customFormat="1" ht="11.25">
      <c r="B186" s="28"/>
      <c r="D186" s="135" t="s">
        <v>128</v>
      </c>
      <c r="F186" s="136" t="s">
        <v>300</v>
      </c>
      <c r="L186" s="28"/>
      <c r="M186" s="137"/>
      <c r="T186" s="49"/>
      <c r="AT186" s="16" t="s">
        <v>128</v>
      </c>
      <c r="AU186" s="16" t="s">
        <v>77</v>
      </c>
    </row>
    <row r="187" spans="2:65" s="1" customFormat="1" ht="11.25">
      <c r="B187" s="28"/>
      <c r="D187" s="138" t="s">
        <v>130</v>
      </c>
      <c r="F187" s="139" t="s">
        <v>301</v>
      </c>
      <c r="L187" s="28"/>
      <c r="M187" s="137"/>
      <c r="T187" s="49"/>
      <c r="AT187" s="16" t="s">
        <v>130</v>
      </c>
      <c r="AU187" s="16" t="s">
        <v>77</v>
      </c>
    </row>
    <row r="188" spans="2:65" s="12" customFormat="1" ht="11.25">
      <c r="B188" s="140"/>
      <c r="D188" s="135" t="s">
        <v>132</v>
      </c>
      <c r="E188" s="141" t="s">
        <v>3</v>
      </c>
      <c r="F188" s="142" t="s">
        <v>302</v>
      </c>
      <c r="H188" s="143">
        <v>12.32</v>
      </c>
      <c r="L188" s="140"/>
      <c r="M188" s="144"/>
      <c r="T188" s="145"/>
      <c r="AT188" s="141" t="s">
        <v>132</v>
      </c>
      <c r="AU188" s="141" t="s">
        <v>77</v>
      </c>
      <c r="AV188" s="12" t="s">
        <v>77</v>
      </c>
      <c r="AW188" s="12" t="s">
        <v>29</v>
      </c>
      <c r="AX188" s="12" t="s">
        <v>67</v>
      </c>
      <c r="AY188" s="141" t="s">
        <v>119</v>
      </c>
    </row>
    <row r="189" spans="2:65" s="12" customFormat="1" ht="11.25">
      <c r="B189" s="140"/>
      <c r="D189" s="135" t="s">
        <v>132</v>
      </c>
      <c r="E189" s="141" t="s">
        <v>3</v>
      </c>
      <c r="F189" s="142" t="s">
        <v>303</v>
      </c>
      <c r="H189" s="143">
        <v>17.376000000000001</v>
      </c>
      <c r="L189" s="140"/>
      <c r="M189" s="144"/>
      <c r="T189" s="145"/>
      <c r="AT189" s="141" t="s">
        <v>132</v>
      </c>
      <c r="AU189" s="141" t="s">
        <v>77</v>
      </c>
      <c r="AV189" s="12" t="s">
        <v>77</v>
      </c>
      <c r="AW189" s="12" t="s">
        <v>29</v>
      </c>
      <c r="AX189" s="12" t="s">
        <v>67</v>
      </c>
      <c r="AY189" s="141" t="s">
        <v>119</v>
      </c>
    </row>
    <row r="190" spans="2:65" s="12" customFormat="1" ht="11.25">
      <c r="B190" s="140"/>
      <c r="D190" s="135" t="s">
        <v>132</v>
      </c>
      <c r="E190" s="141" t="s">
        <v>3</v>
      </c>
      <c r="F190" s="142" t="s">
        <v>304</v>
      </c>
      <c r="H190" s="143">
        <v>2.8</v>
      </c>
      <c r="L190" s="140"/>
      <c r="M190" s="144"/>
      <c r="T190" s="145"/>
      <c r="AT190" s="141" t="s">
        <v>132</v>
      </c>
      <c r="AU190" s="141" t="s">
        <v>77</v>
      </c>
      <c r="AV190" s="12" t="s">
        <v>77</v>
      </c>
      <c r="AW190" s="12" t="s">
        <v>29</v>
      </c>
      <c r="AX190" s="12" t="s">
        <v>67</v>
      </c>
      <c r="AY190" s="141" t="s">
        <v>119</v>
      </c>
    </row>
    <row r="191" spans="2:65" s="13" customFormat="1" ht="11.25">
      <c r="B191" s="155"/>
      <c r="D191" s="135" t="s">
        <v>132</v>
      </c>
      <c r="E191" s="156" t="s">
        <v>3</v>
      </c>
      <c r="F191" s="157" t="s">
        <v>167</v>
      </c>
      <c r="H191" s="158">
        <v>32.496000000000002</v>
      </c>
      <c r="L191" s="155"/>
      <c r="M191" s="159"/>
      <c r="T191" s="160"/>
      <c r="AT191" s="156" t="s">
        <v>132</v>
      </c>
      <c r="AU191" s="156" t="s">
        <v>77</v>
      </c>
      <c r="AV191" s="13" t="s">
        <v>126</v>
      </c>
      <c r="AW191" s="13" t="s">
        <v>29</v>
      </c>
      <c r="AX191" s="13" t="s">
        <v>75</v>
      </c>
      <c r="AY191" s="156" t="s">
        <v>119</v>
      </c>
    </row>
    <row r="192" spans="2:65" s="1" customFormat="1" ht="16.5" customHeight="1">
      <c r="B192" s="122"/>
      <c r="C192" s="123" t="s">
        <v>305</v>
      </c>
      <c r="D192" s="123" t="s">
        <v>121</v>
      </c>
      <c r="E192" s="124" t="s">
        <v>306</v>
      </c>
      <c r="F192" s="125" t="s">
        <v>307</v>
      </c>
      <c r="G192" s="126" t="s">
        <v>144</v>
      </c>
      <c r="H192" s="127">
        <v>32.496000000000002</v>
      </c>
      <c r="I192" s="128"/>
      <c r="J192" s="128">
        <f>ROUND(I192*H192,2)</f>
        <v>0</v>
      </c>
      <c r="K192" s="125" t="s">
        <v>125</v>
      </c>
      <c r="L192" s="28"/>
      <c r="M192" s="129" t="s">
        <v>3</v>
      </c>
      <c r="N192" s="130" t="s">
        <v>38</v>
      </c>
      <c r="O192" s="131">
        <v>1.0999999999999999E-2</v>
      </c>
      <c r="P192" s="131">
        <f>O192*H192</f>
        <v>0.357456</v>
      </c>
      <c r="Q192" s="131">
        <v>0</v>
      </c>
      <c r="R192" s="131">
        <f>Q192*H192</f>
        <v>0</v>
      </c>
      <c r="S192" s="131">
        <v>0</v>
      </c>
      <c r="T192" s="132">
        <f>S192*H192</f>
        <v>0</v>
      </c>
      <c r="AR192" s="133" t="s">
        <v>232</v>
      </c>
      <c r="AT192" s="133" t="s">
        <v>121</v>
      </c>
      <c r="AU192" s="133" t="s">
        <v>77</v>
      </c>
      <c r="AY192" s="16" t="s">
        <v>119</v>
      </c>
      <c r="BE192" s="134">
        <f>IF(N192="základní",J192,0)</f>
        <v>0</v>
      </c>
      <c r="BF192" s="134">
        <f>IF(N192="snížená",J192,0)</f>
        <v>0</v>
      </c>
      <c r="BG192" s="134">
        <f>IF(N192="zákl. přenesená",J192,0)</f>
        <v>0</v>
      </c>
      <c r="BH192" s="134">
        <f>IF(N192="sníž. přenesená",J192,0)</f>
        <v>0</v>
      </c>
      <c r="BI192" s="134">
        <f>IF(N192="nulová",J192,0)</f>
        <v>0</v>
      </c>
      <c r="BJ192" s="16" t="s">
        <v>75</v>
      </c>
      <c r="BK192" s="134">
        <f>ROUND(I192*H192,2)</f>
        <v>0</v>
      </c>
      <c r="BL192" s="16" t="s">
        <v>232</v>
      </c>
      <c r="BM192" s="133" t="s">
        <v>308</v>
      </c>
    </row>
    <row r="193" spans="2:65" s="1" customFormat="1" ht="11.25">
      <c r="B193" s="28"/>
      <c r="D193" s="135" t="s">
        <v>128</v>
      </c>
      <c r="F193" s="136" t="s">
        <v>309</v>
      </c>
      <c r="L193" s="28"/>
      <c r="M193" s="137"/>
      <c r="T193" s="49"/>
      <c r="AT193" s="16" t="s">
        <v>128</v>
      </c>
      <c r="AU193" s="16" t="s">
        <v>77</v>
      </c>
    </row>
    <row r="194" spans="2:65" s="1" customFormat="1" ht="11.25">
      <c r="B194" s="28"/>
      <c r="D194" s="138" t="s">
        <v>130</v>
      </c>
      <c r="F194" s="139" t="s">
        <v>310</v>
      </c>
      <c r="L194" s="28"/>
      <c r="M194" s="137"/>
      <c r="T194" s="49"/>
      <c r="AT194" s="16" t="s">
        <v>130</v>
      </c>
      <c r="AU194" s="16" t="s">
        <v>77</v>
      </c>
    </row>
    <row r="195" spans="2:65" s="1" customFormat="1" ht="16.5" customHeight="1">
      <c r="B195" s="122"/>
      <c r="C195" s="123" t="s">
        <v>311</v>
      </c>
      <c r="D195" s="123" t="s">
        <v>121</v>
      </c>
      <c r="E195" s="124" t="s">
        <v>312</v>
      </c>
      <c r="F195" s="125" t="s">
        <v>313</v>
      </c>
      <c r="G195" s="126" t="s">
        <v>144</v>
      </c>
      <c r="H195" s="127">
        <v>32.496000000000002</v>
      </c>
      <c r="I195" s="128"/>
      <c r="J195" s="128">
        <f>ROUND(I195*H195,2)</f>
        <v>0</v>
      </c>
      <c r="K195" s="125" t="s">
        <v>125</v>
      </c>
      <c r="L195" s="28"/>
      <c r="M195" s="129" t="s">
        <v>3</v>
      </c>
      <c r="N195" s="130" t="s">
        <v>38</v>
      </c>
      <c r="O195" s="131">
        <v>0.13800000000000001</v>
      </c>
      <c r="P195" s="131">
        <f>O195*H195</f>
        <v>4.4844480000000004</v>
      </c>
      <c r="Q195" s="131">
        <v>1E-4</v>
      </c>
      <c r="R195" s="131">
        <f>Q195*H195</f>
        <v>3.2496000000000005E-3</v>
      </c>
      <c r="S195" s="131">
        <v>0</v>
      </c>
      <c r="T195" s="132">
        <f>S195*H195</f>
        <v>0</v>
      </c>
      <c r="AR195" s="133" t="s">
        <v>232</v>
      </c>
      <c r="AT195" s="133" t="s">
        <v>121</v>
      </c>
      <c r="AU195" s="133" t="s">
        <v>77</v>
      </c>
      <c r="AY195" s="16" t="s">
        <v>119</v>
      </c>
      <c r="BE195" s="134">
        <f>IF(N195="základní",J195,0)</f>
        <v>0</v>
      </c>
      <c r="BF195" s="134">
        <f>IF(N195="snížená",J195,0)</f>
        <v>0</v>
      </c>
      <c r="BG195" s="134">
        <f>IF(N195="zákl. přenesená",J195,0)</f>
        <v>0</v>
      </c>
      <c r="BH195" s="134">
        <f>IF(N195="sníž. přenesená",J195,0)</f>
        <v>0</v>
      </c>
      <c r="BI195" s="134">
        <f>IF(N195="nulová",J195,0)</f>
        <v>0</v>
      </c>
      <c r="BJ195" s="16" t="s">
        <v>75</v>
      </c>
      <c r="BK195" s="134">
        <f>ROUND(I195*H195,2)</f>
        <v>0</v>
      </c>
      <c r="BL195" s="16" t="s">
        <v>232</v>
      </c>
      <c r="BM195" s="133" t="s">
        <v>314</v>
      </c>
    </row>
    <row r="196" spans="2:65" s="1" customFormat="1" ht="11.25">
      <c r="B196" s="28"/>
      <c r="D196" s="135" t="s">
        <v>128</v>
      </c>
      <c r="F196" s="136" t="s">
        <v>315</v>
      </c>
      <c r="L196" s="28"/>
      <c r="M196" s="137"/>
      <c r="T196" s="49"/>
      <c r="AT196" s="16" t="s">
        <v>128</v>
      </c>
      <c r="AU196" s="16" t="s">
        <v>77</v>
      </c>
    </row>
    <row r="197" spans="2:65" s="1" customFormat="1" ht="11.25">
      <c r="B197" s="28"/>
      <c r="D197" s="138" t="s">
        <v>130</v>
      </c>
      <c r="F197" s="139" t="s">
        <v>316</v>
      </c>
      <c r="L197" s="28"/>
      <c r="M197" s="137"/>
      <c r="T197" s="49"/>
      <c r="AT197" s="16" t="s">
        <v>130</v>
      </c>
      <c r="AU197" s="16" t="s">
        <v>77</v>
      </c>
    </row>
    <row r="198" spans="2:65" s="1" customFormat="1" ht="16.5" customHeight="1">
      <c r="B198" s="122"/>
      <c r="C198" s="123" t="s">
        <v>317</v>
      </c>
      <c r="D198" s="123" t="s">
        <v>121</v>
      </c>
      <c r="E198" s="124" t="s">
        <v>318</v>
      </c>
      <c r="F198" s="125" t="s">
        <v>319</v>
      </c>
      <c r="G198" s="126" t="s">
        <v>144</v>
      </c>
      <c r="H198" s="127">
        <v>32.496000000000002</v>
      </c>
      <c r="I198" s="128"/>
      <c r="J198" s="128">
        <f>ROUND(I198*H198,2)</f>
        <v>0</v>
      </c>
      <c r="K198" s="125" t="s">
        <v>125</v>
      </c>
      <c r="L198" s="28"/>
      <c r="M198" s="129" t="s">
        <v>3</v>
      </c>
      <c r="N198" s="130" t="s">
        <v>38</v>
      </c>
      <c r="O198" s="131">
        <v>0.17199999999999999</v>
      </c>
      <c r="P198" s="131">
        <f>O198*H198</f>
        <v>5.5893119999999996</v>
      </c>
      <c r="Q198" s="131">
        <v>9.0000000000000006E-5</v>
      </c>
      <c r="R198" s="131">
        <f>Q198*H198</f>
        <v>2.9246400000000005E-3</v>
      </c>
      <c r="S198" s="131">
        <v>0</v>
      </c>
      <c r="T198" s="132">
        <f>S198*H198</f>
        <v>0</v>
      </c>
      <c r="AR198" s="133" t="s">
        <v>232</v>
      </c>
      <c r="AT198" s="133" t="s">
        <v>121</v>
      </c>
      <c r="AU198" s="133" t="s">
        <v>77</v>
      </c>
      <c r="AY198" s="16" t="s">
        <v>119</v>
      </c>
      <c r="BE198" s="134">
        <f>IF(N198="základní",J198,0)</f>
        <v>0</v>
      </c>
      <c r="BF198" s="134">
        <f>IF(N198="snížená",J198,0)</f>
        <v>0</v>
      </c>
      <c r="BG198" s="134">
        <f>IF(N198="zákl. přenesená",J198,0)</f>
        <v>0</v>
      </c>
      <c r="BH198" s="134">
        <f>IF(N198="sníž. přenesená",J198,0)</f>
        <v>0</v>
      </c>
      <c r="BI198" s="134">
        <f>IF(N198="nulová",J198,0)</f>
        <v>0</v>
      </c>
      <c r="BJ198" s="16" t="s">
        <v>75</v>
      </c>
      <c r="BK198" s="134">
        <f>ROUND(I198*H198,2)</f>
        <v>0</v>
      </c>
      <c r="BL198" s="16" t="s">
        <v>232</v>
      </c>
      <c r="BM198" s="133" t="s">
        <v>320</v>
      </c>
    </row>
    <row r="199" spans="2:65" s="1" customFormat="1" ht="11.25">
      <c r="B199" s="28"/>
      <c r="D199" s="135" t="s">
        <v>128</v>
      </c>
      <c r="F199" s="136" t="s">
        <v>321</v>
      </c>
      <c r="L199" s="28"/>
      <c r="M199" s="137"/>
      <c r="T199" s="49"/>
      <c r="AT199" s="16" t="s">
        <v>128</v>
      </c>
      <c r="AU199" s="16" t="s">
        <v>77</v>
      </c>
    </row>
    <row r="200" spans="2:65" s="1" customFormat="1" ht="11.25">
      <c r="B200" s="28"/>
      <c r="D200" s="138" t="s">
        <v>130</v>
      </c>
      <c r="F200" s="139" t="s">
        <v>322</v>
      </c>
      <c r="L200" s="28"/>
      <c r="M200" s="137"/>
      <c r="T200" s="49"/>
      <c r="AT200" s="16" t="s">
        <v>130</v>
      </c>
      <c r="AU200" s="16" t="s">
        <v>77</v>
      </c>
    </row>
    <row r="201" spans="2:65" s="11" customFormat="1" ht="25.9" customHeight="1">
      <c r="B201" s="111"/>
      <c r="D201" s="112" t="s">
        <v>66</v>
      </c>
      <c r="E201" s="113" t="s">
        <v>323</v>
      </c>
      <c r="F201" s="113" t="s">
        <v>324</v>
      </c>
      <c r="J201" s="114">
        <f>BK201</f>
        <v>0</v>
      </c>
      <c r="L201" s="111"/>
      <c r="M201" s="115"/>
      <c r="P201" s="116">
        <f>SUM(P202:P217)</f>
        <v>17</v>
      </c>
      <c r="R201" s="116">
        <f>SUM(R202:R217)</f>
        <v>0</v>
      </c>
      <c r="T201" s="117">
        <f>SUM(T202:T217)</f>
        <v>0</v>
      </c>
      <c r="AR201" s="112" t="s">
        <v>126</v>
      </c>
      <c r="AT201" s="118" t="s">
        <v>66</v>
      </c>
      <c r="AU201" s="118" t="s">
        <v>67</v>
      </c>
      <c r="AY201" s="112" t="s">
        <v>119</v>
      </c>
      <c r="BK201" s="119">
        <f>SUM(BK202:BK217)</f>
        <v>0</v>
      </c>
    </row>
    <row r="202" spans="2:65" s="1" customFormat="1" ht="16.5" customHeight="1">
      <c r="B202" s="122"/>
      <c r="C202" s="123" t="s">
        <v>325</v>
      </c>
      <c r="D202" s="123" t="s">
        <v>121</v>
      </c>
      <c r="E202" s="124" t="s">
        <v>326</v>
      </c>
      <c r="F202" s="293" t="s">
        <v>1026</v>
      </c>
      <c r="G202" s="126" t="s">
        <v>1027</v>
      </c>
      <c r="H202" s="127">
        <v>2</v>
      </c>
      <c r="I202" s="128"/>
      <c r="J202" s="128">
        <f>ROUND(I202*H202,2)</f>
        <v>0</v>
      </c>
      <c r="K202" s="125" t="s">
        <v>125</v>
      </c>
      <c r="L202" s="28"/>
      <c r="M202" s="129" t="s">
        <v>3</v>
      </c>
      <c r="N202" s="130" t="s">
        <v>38</v>
      </c>
      <c r="O202" s="131">
        <v>1</v>
      </c>
      <c r="P202" s="131">
        <f>O202*H202</f>
        <v>2</v>
      </c>
      <c r="Q202" s="131">
        <v>0</v>
      </c>
      <c r="R202" s="131">
        <f>Q202*H202</f>
        <v>0</v>
      </c>
      <c r="S202" s="131">
        <v>0</v>
      </c>
      <c r="T202" s="132">
        <f>S202*H202</f>
        <v>0</v>
      </c>
      <c r="AR202" s="133" t="s">
        <v>329</v>
      </c>
      <c r="AT202" s="133" t="s">
        <v>121</v>
      </c>
      <c r="AU202" s="133" t="s">
        <v>75</v>
      </c>
      <c r="AY202" s="16" t="s">
        <v>119</v>
      </c>
      <c r="BE202" s="134">
        <f>IF(N202="základní",J202,0)</f>
        <v>0</v>
      </c>
      <c r="BF202" s="134">
        <f>IF(N202="snížená",J202,0)</f>
        <v>0</v>
      </c>
      <c r="BG202" s="134">
        <f>IF(N202="zákl. přenesená",J202,0)</f>
        <v>0</v>
      </c>
      <c r="BH202" s="134">
        <f>IF(N202="sníž. přenesená",J202,0)</f>
        <v>0</v>
      </c>
      <c r="BI202" s="134">
        <f>IF(N202="nulová",J202,0)</f>
        <v>0</v>
      </c>
      <c r="BJ202" s="16" t="s">
        <v>75</v>
      </c>
      <c r="BK202" s="134">
        <f>ROUND(I202*H202,2)</f>
        <v>0</v>
      </c>
      <c r="BL202" s="16" t="s">
        <v>329</v>
      </c>
      <c r="BM202" s="133" t="s">
        <v>330</v>
      </c>
    </row>
    <row r="203" spans="2:65" s="1" customFormat="1" ht="11.25">
      <c r="B203" s="28"/>
      <c r="D203" s="135" t="s">
        <v>128</v>
      </c>
      <c r="F203" s="136" t="s">
        <v>331</v>
      </c>
      <c r="L203" s="28"/>
      <c r="M203" s="137"/>
      <c r="T203" s="49"/>
      <c r="AT203" s="16" t="s">
        <v>128</v>
      </c>
      <c r="AU203" s="16" t="s">
        <v>75</v>
      </c>
    </row>
    <row r="204" spans="2:65" s="1" customFormat="1" ht="11.25">
      <c r="B204" s="28"/>
      <c r="D204" s="138" t="s">
        <v>130</v>
      </c>
      <c r="F204" s="139" t="s">
        <v>332</v>
      </c>
      <c r="L204" s="28"/>
      <c r="M204" s="137"/>
      <c r="T204" s="49"/>
      <c r="AT204" s="16" t="s">
        <v>130</v>
      </c>
      <c r="AU204" s="16" t="s">
        <v>75</v>
      </c>
    </row>
    <row r="205" spans="2:65" s="12" customFormat="1" ht="11.25">
      <c r="B205" s="140"/>
      <c r="D205" s="135" t="s">
        <v>132</v>
      </c>
      <c r="E205" s="141" t="s">
        <v>3</v>
      </c>
      <c r="F205" s="142" t="s">
        <v>333</v>
      </c>
      <c r="H205" s="143">
        <v>2</v>
      </c>
      <c r="L205" s="140"/>
      <c r="M205" s="144"/>
      <c r="T205" s="145"/>
      <c r="AT205" s="141" t="s">
        <v>132</v>
      </c>
      <c r="AU205" s="141" t="s">
        <v>75</v>
      </c>
      <c r="AV205" s="12" t="s">
        <v>77</v>
      </c>
      <c r="AW205" s="12" t="s">
        <v>29</v>
      </c>
      <c r="AX205" s="12" t="s">
        <v>75</v>
      </c>
      <c r="AY205" s="141" t="s">
        <v>119</v>
      </c>
    </row>
    <row r="206" spans="2:65" s="1" customFormat="1" ht="16.5" customHeight="1">
      <c r="B206" s="122"/>
      <c r="C206" s="123" t="s">
        <v>334</v>
      </c>
      <c r="D206" s="123" t="s">
        <v>121</v>
      </c>
      <c r="E206" s="124" t="s">
        <v>335</v>
      </c>
      <c r="F206" s="125" t="s">
        <v>336</v>
      </c>
      <c r="G206" s="126" t="s">
        <v>328</v>
      </c>
      <c r="H206" s="127">
        <v>7</v>
      </c>
      <c r="I206" s="128"/>
      <c r="J206" s="128">
        <f>ROUND(I206*H206,2)</f>
        <v>0</v>
      </c>
      <c r="K206" s="125" t="s">
        <v>125</v>
      </c>
      <c r="L206" s="28"/>
      <c r="M206" s="129" t="s">
        <v>3</v>
      </c>
      <c r="N206" s="130" t="s">
        <v>38</v>
      </c>
      <c r="O206" s="131">
        <v>1</v>
      </c>
      <c r="P206" s="131">
        <f>O206*H206</f>
        <v>7</v>
      </c>
      <c r="Q206" s="131">
        <v>0</v>
      </c>
      <c r="R206" s="131">
        <f>Q206*H206</f>
        <v>0</v>
      </c>
      <c r="S206" s="131">
        <v>0</v>
      </c>
      <c r="T206" s="132">
        <f>S206*H206</f>
        <v>0</v>
      </c>
      <c r="AR206" s="133" t="s">
        <v>329</v>
      </c>
      <c r="AT206" s="133" t="s">
        <v>121</v>
      </c>
      <c r="AU206" s="133" t="s">
        <v>75</v>
      </c>
      <c r="AY206" s="16" t="s">
        <v>119</v>
      </c>
      <c r="BE206" s="134">
        <f>IF(N206="základní",J206,0)</f>
        <v>0</v>
      </c>
      <c r="BF206" s="134">
        <f>IF(N206="snížená",J206,0)</f>
        <v>0</v>
      </c>
      <c r="BG206" s="134">
        <f>IF(N206="zákl. přenesená",J206,0)</f>
        <v>0</v>
      </c>
      <c r="BH206" s="134">
        <f>IF(N206="sníž. přenesená",J206,0)</f>
        <v>0</v>
      </c>
      <c r="BI206" s="134">
        <f>IF(N206="nulová",J206,0)</f>
        <v>0</v>
      </c>
      <c r="BJ206" s="16" t="s">
        <v>75</v>
      </c>
      <c r="BK206" s="134">
        <f>ROUND(I206*H206,2)</f>
        <v>0</v>
      </c>
      <c r="BL206" s="16" t="s">
        <v>329</v>
      </c>
      <c r="BM206" s="133" t="s">
        <v>337</v>
      </c>
    </row>
    <row r="207" spans="2:65" s="1" customFormat="1" ht="11.25">
      <c r="B207" s="28"/>
      <c r="D207" s="135" t="s">
        <v>128</v>
      </c>
      <c r="F207" s="136" t="s">
        <v>338</v>
      </c>
      <c r="L207" s="28"/>
      <c r="M207" s="137"/>
      <c r="T207" s="49"/>
      <c r="AT207" s="16" t="s">
        <v>128</v>
      </c>
      <c r="AU207" s="16" t="s">
        <v>75</v>
      </c>
    </row>
    <row r="208" spans="2:65" s="1" customFormat="1" ht="11.25">
      <c r="B208" s="28"/>
      <c r="D208" s="138" t="s">
        <v>130</v>
      </c>
      <c r="F208" s="139" t="s">
        <v>339</v>
      </c>
      <c r="L208" s="28"/>
      <c r="M208" s="137"/>
      <c r="T208" s="49"/>
      <c r="AT208" s="16" t="s">
        <v>130</v>
      </c>
      <c r="AU208" s="16" t="s">
        <v>75</v>
      </c>
    </row>
    <row r="209" spans="2:65" s="12" customFormat="1" ht="11.25">
      <c r="B209" s="140"/>
      <c r="D209" s="135" t="s">
        <v>132</v>
      </c>
      <c r="E209" s="141" t="s">
        <v>3</v>
      </c>
      <c r="F209" s="142" t="s">
        <v>340</v>
      </c>
      <c r="H209" s="143">
        <v>7</v>
      </c>
      <c r="L209" s="140"/>
      <c r="M209" s="144"/>
      <c r="T209" s="145"/>
      <c r="AT209" s="141" t="s">
        <v>132</v>
      </c>
      <c r="AU209" s="141" t="s">
        <v>75</v>
      </c>
      <c r="AV209" s="12" t="s">
        <v>77</v>
      </c>
      <c r="AW209" s="12" t="s">
        <v>29</v>
      </c>
      <c r="AX209" s="12" t="s">
        <v>75</v>
      </c>
      <c r="AY209" s="141" t="s">
        <v>119</v>
      </c>
    </row>
    <row r="210" spans="2:65" s="1" customFormat="1" ht="16.5" customHeight="1">
      <c r="B210" s="122"/>
      <c r="C210" s="123" t="s">
        <v>341</v>
      </c>
      <c r="D210" s="123" t="s">
        <v>121</v>
      </c>
      <c r="E210" s="124" t="s">
        <v>342</v>
      </c>
      <c r="F210" s="125" t="s">
        <v>343</v>
      </c>
      <c r="G210" s="126" t="s">
        <v>328</v>
      </c>
      <c r="H210" s="127">
        <v>4</v>
      </c>
      <c r="I210" s="128"/>
      <c r="J210" s="128">
        <f>ROUND(I210*H210,2)</f>
        <v>0</v>
      </c>
      <c r="K210" s="125" t="s">
        <v>125</v>
      </c>
      <c r="L210" s="28"/>
      <c r="M210" s="129" t="s">
        <v>3</v>
      </c>
      <c r="N210" s="130" t="s">
        <v>38</v>
      </c>
      <c r="O210" s="131">
        <v>1</v>
      </c>
      <c r="P210" s="131">
        <f>O210*H210</f>
        <v>4</v>
      </c>
      <c r="Q210" s="131">
        <v>0</v>
      </c>
      <c r="R210" s="131">
        <f>Q210*H210</f>
        <v>0</v>
      </c>
      <c r="S210" s="131">
        <v>0</v>
      </c>
      <c r="T210" s="132">
        <f>S210*H210</f>
        <v>0</v>
      </c>
      <c r="AR210" s="133" t="s">
        <v>329</v>
      </c>
      <c r="AT210" s="133" t="s">
        <v>121</v>
      </c>
      <c r="AU210" s="133" t="s">
        <v>75</v>
      </c>
      <c r="AY210" s="16" t="s">
        <v>119</v>
      </c>
      <c r="BE210" s="134">
        <f>IF(N210="základní",J210,0)</f>
        <v>0</v>
      </c>
      <c r="BF210" s="134">
        <f>IF(N210="snížená",J210,0)</f>
        <v>0</v>
      </c>
      <c r="BG210" s="134">
        <f>IF(N210="zákl. přenesená",J210,0)</f>
        <v>0</v>
      </c>
      <c r="BH210" s="134">
        <f>IF(N210="sníž. přenesená",J210,0)</f>
        <v>0</v>
      </c>
      <c r="BI210" s="134">
        <f>IF(N210="nulová",J210,0)</f>
        <v>0</v>
      </c>
      <c r="BJ210" s="16" t="s">
        <v>75</v>
      </c>
      <c r="BK210" s="134">
        <f>ROUND(I210*H210,2)</f>
        <v>0</v>
      </c>
      <c r="BL210" s="16" t="s">
        <v>329</v>
      </c>
      <c r="BM210" s="133" t="s">
        <v>344</v>
      </c>
    </row>
    <row r="211" spans="2:65" s="1" customFormat="1" ht="11.25">
      <c r="B211" s="28"/>
      <c r="D211" s="135" t="s">
        <v>128</v>
      </c>
      <c r="F211" s="136" t="s">
        <v>345</v>
      </c>
      <c r="L211" s="28"/>
      <c r="M211" s="137"/>
      <c r="T211" s="49"/>
      <c r="AT211" s="16" t="s">
        <v>128</v>
      </c>
      <c r="AU211" s="16" t="s">
        <v>75</v>
      </c>
    </row>
    <row r="212" spans="2:65" s="1" customFormat="1" ht="11.25">
      <c r="B212" s="28"/>
      <c r="D212" s="138" t="s">
        <v>130</v>
      </c>
      <c r="F212" s="139" t="s">
        <v>346</v>
      </c>
      <c r="L212" s="28"/>
      <c r="M212" s="137"/>
      <c r="T212" s="49"/>
      <c r="AT212" s="16" t="s">
        <v>130</v>
      </c>
      <c r="AU212" s="16" t="s">
        <v>75</v>
      </c>
    </row>
    <row r="213" spans="2:65" s="12" customFormat="1" ht="11.25">
      <c r="B213" s="140"/>
      <c r="D213" s="135" t="s">
        <v>132</v>
      </c>
      <c r="E213" s="141" t="s">
        <v>3</v>
      </c>
      <c r="F213" s="142" t="s">
        <v>347</v>
      </c>
      <c r="H213" s="143">
        <v>4</v>
      </c>
      <c r="L213" s="140"/>
      <c r="M213" s="144"/>
      <c r="T213" s="145"/>
      <c r="AT213" s="141" t="s">
        <v>132</v>
      </c>
      <c r="AU213" s="141" t="s">
        <v>75</v>
      </c>
      <c r="AV213" s="12" t="s">
        <v>77</v>
      </c>
      <c r="AW213" s="12" t="s">
        <v>29</v>
      </c>
      <c r="AX213" s="12" t="s">
        <v>75</v>
      </c>
      <c r="AY213" s="141" t="s">
        <v>119</v>
      </c>
    </row>
    <row r="214" spans="2:65" s="1" customFormat="1" ht="16.5" customHeight="1">
      <c r="B214" s="122"/>
      <c r="C214" s="123" t="s">
        <v>348</v>
      </c>
      <c r="D214" s="123" t="s">
        <v>121</v>
      </c>
      <c r="E214" s="124" t="s">
        <v>349</v>
      </c>
      <c r="F214" s="125" t="s">
        <v>350</v>
      </c>
      <c r="G214" s="126" t="s">
        <v>328</v>
      </c>
      <c r="H214" s="127">
        <v>4</v>
      </c>
      <c r="I214" s="128"/>
      <c r="J214" s="128">
        <f>ROUND(I214*H214,2)</f>
        <v>0</v>
      </c>
      <c r="K214" s="125" t="s">
        <v>125</v>
      </c>
      <c r="L214" s="28"/>
      <c r="M214" s="129" t="s">
        <v>3</v>
      </c>
      <c r="N214" s="130" t="s">
        <v>38</v>
      </c>
      <c r="O214" s="131">
        <v>1</v>
      </c>
      <c r="P214" s="131">
        <f>O214*H214</f>
        <v>4</v>
      </c>
      <c r="Q214" s="131">
        <v>0</v>
      </c>
      <c r="R214" s="131">
        <f>Q214*H214</f>
        <v>0</v>
      </c>
      <c r="S214" s="131">
        <v>0</v>
      </c>
      <c r="T214" s="132">
        <f>S214*H214</f>
        <v>0</v>
      </c>
      <c r="AR214" s="133" t="s">
        <v>329</v>
      </c>
      <c r="AT214" s="133" t="s">
        <v>121</v>
      </c>
      <c r="AU214" s="133" t="s">
        <v>75</v>
      </c>
      <c r="AY214" s="16" t="s">
        <v>119</v>
      </c>
      <c r="BE214" s="134">
        <f>IF(N214="základní",J214,0)</f>
        <v>0</v>
      </c>
      <c r="BF214" s="134">
        <f>IF(N214="snížená",J214,0)</f>
        <v>0</v>
      </c>
      <c r="BG214" s="134">
        <f>IF(N214="zákl. přenesená",J214,0)</f>
        <v>0</v>
      </c>
      <c r="BH214" s="134">
        <f>IF(N214="sníž. přenesená",J214,0)</f>
        <v>0</v>
      </c>
      <c r="BI214" s="134">
        <f>IF(N214="nulová",J214,0)</f>
        <v>0</v>
      </c>
      <c r="BJ214" s="16" t="s">
        <v>75</v>
      </c>
      <c r="BK214" s="134">
        <f>ROUND(I214*H214,2)</f>
        <v>0</v>
      </c>
      <c r="BL214" s="16" t="s">
        <v>329</v>
      </c>
      <c r="BM214" s="133" t="s">
        <v>351</v>
      </c>
    </row>
    <row r="215" spans="2:65" s="1" customFormat="1" ht="11.25">
      <c r="B215" s="28"/>
      <c r="D215" s="135" t="s">
        <v>128</v>
      </c>
      <c r="F215" s="136" t="s">
        <v>352</v>
      </c>
      <c r="L215" s="28"/>
      <c r="M215" s="137"/>
      <c r="T215" s="49"/>
      <c r="AT215" s="16" t="s">
        <v>128</v>
      </c>
      <c r="AU215" s="16" t="s">
        <v>75</v>
      </c>
    </row>
    <row r="216" spans="2:65" s="1" customFormat="1" ht="11.25">
      <c r="B216" s="28"/>
      <c r="D216" s="138" t="s">
        <v>130</v>
      </c>
      <c r="F216" s="139" t="s">
        <v>353</v>
      </c>
      <c r="L216" s="28"/>
      <c r="M216" s="137"/>
      <c r="T216" s="49"/>
      <c r="AT216" s="16" t="s">
        <v>130</v>
      </c>
      <c r="AU216" s="16" t="s">
        <v>75</v>
      </c>
    </row>
    <row r="217" spans="2:65" s="12" customFormat="1" ht="11.25">
      <c r="B217" s="140"/>
      <c r="D217" s="135" t="s">
        <v>132</v>
      </c>
      <c r="E217" s="141" t="s">
        <v>3</v>
      </c>
      <c r="F217" s="142" t="s">
        <v>347</v>
      </c>
      <c r="H217" s="143">
        <v>4</v>
      </c>
      <c r="L217" s="140"/>
      <c r="M217" s="161"/>
      <c r="N217" s="162"/>
      <c r="O217" s="162"/>
      <c r="P217" s="162"/>
      <c r="Q217" s="162"/>
      <c r="R217" s="162"/>
      <c r="S217" s="162"/>
      <c r="T217" s="163"/>
      <c r="AT217" s="141" t="s">
        <v>132</v>
      </c>
      <c r="AU217" s="141" t="s">
        <v>75</v>
      </c>
      <c r="AV217" s="12" t="s">
        <v>77</v>
      </c>
      <c r="AW217" s="12" t="s">
        <v>29</v>
      </c>
      <c r="AX217" s="12" t="s">
        <v>75</v>
      </c>
      <c r="AY217" s="141" t="s">
        <v>119</v>
      </c>
    </row>
    <row r="218" spans="2:65" s="1" customFormat="1" ht="6.95" customHeight="1">
      <c r="B218" s="37"/>
      <c r="C218" s="38"/>
      <c r="D218" s="38"/>
      <c r="E218" s="38"/>
      <c r="F218" s="38"/>
      <c r="G218" s="38"/>
      <c r="H218" s="38"/>
      <c r="I218" s="38"/>
      <c r="J218" s="38"/>
      <c r="K218" s="38"/>
      <c r="L218" s="28"/>
    </row>
  </sheetData>
  <autoFilter ref="C88:K217" xr:uid="{00000000-0009-0000-0000-000001000000}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4" r:id="rId1" xr:uid="{00000000-0004-0000-0100-000000000000}"/>
    <hyperlink ref="F101" r:id="rId2" xr:uid="{00000000-0004-0000-0100-000001000000}"/>
    <hyperlink ref="F107" r:id="rId3" xr:uid="{00000000-0004-0000-0100-000002000000}"/>
    <hyperlink ref="F111" r:id="rId4" xr:uid="{00000000-0004-0000-0100-000003000000}"/>
    <hyperlink ref="F117" r:id="rId5" xr:uid="{00000000-0004-0000-0100-000004000000}"/>
    <hyperlink ref="F125" r:id="rId6" xr:uid="{00000000-0004-0000-0100-000005000000}"/>
    <hyperlink ref="F129" r:id="rId7" xr:uid="{00000000-0004-0000-0100-000006000000}"/>
    <hyperlink ref="F134" r:id="rId8" xr:uid="{00000000-0004-0000-0100-000007000000}"/>
    <hyperlink ref="F137" r:id="rId9" xr:uid="{00000000-0004-0000-0100-000008000000}"/>
    <hyperlink ref="F141" r:id="rId10" xr:uid="{00000000-0004-0000-0100-000009000000}"/>
    <hyperlink ref="F145" r:id="rId11" xr:uid="{00000000-0004-0000-0100-00000A000000}"/>
    <hyperlink ref="F150" r:id="rId12" xr:uid="{00000000-0004-0000-0100-00000B000000}"/>
    <hyperlink ref="F154" r:id="rId13" xr:uid="{00000000-0004-0000-0100-00000C000000}"/>
    <hyperlink ref="F158" r:id="rId14" xr:uid="{00000000-0004-0000-0100-00000D000000}"/>
    <hyperlink ref="F162" r:id="rId15" xr:uid="{00000000-0004-0000-0100-00000E000000}"/>
    <hyperlink ref="F166" r:id="rId16" xr:uid="{00000000-0004-0000-0100-00000F000000}"/>
    <hyperlink ref="F169" r:id="rId17" xr:uid="{00000000-0004-0000-0100-000010000000}"/>
    <hyperlink ref="F173" r:id="rId18" xr:uid="{00000000-0004-0000-0100-000011000000}"/>
    <hyperlink ref="F177" r:id="rId19" xr:uid="{00000000-0004-0000-0100-000012000000}"/>
    <hyperlink ref="F180" r:id="rId20" xr:uid="{00000000-0004-0000-0100-000013000000}"/>
    <hyperlink ref="F183" r:id="rId21" xr:uid="{00000000-0004-0000-0100-000014000000}"/>
    <hyperlink ref="F187" r:id="rId22" xr:uid="{00000000-0004-0000-0100-000015000000}"/>
    <hyperlink ref="F194" r:id="rId23" xr:uid="{00000000-0004-0000-0100-000016000000}"/>
    <hyperlink ref="F197" r:id="rId24" xr:uid="{00000000-0004-0000-0100-000017000000}"/>
    <hyperlink ref="F200" r:id="rId25" xr:uid="{00000000-0004-0000-0100-000018000000}"/>
    <hyperlink ref="F204" r:id="rId26" xr:uid="{00000000-0004-0000-0100-000019000000}"/>
    <hyperlink ref="F208" r:id="rId27" xr:uid="{00000000-0004-0000-0100-00001A000000}"/>
    <hyperlink ref="F212" r:id="rId28" xr:uid="{00000000-0004-0000-0100-00001B000000}"/>
    <hyperlink ref="F216" r:id="rId29" xr:uid="{00000000-0004-0000-0100-00001C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M120"/>
  <sheetViews>
    <sheetView showGridLines="0" tabSelected="1" topLeftCell="A91" workbookViewId="0">
      <selection activeCell="F113" sqref="F113"/>
    </sheetView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281" t="s">
        <v>6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80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77</v>
      </c>
    </row>
    <row r="4" spans="2:46" ht="24.95" customHeight="1">
      <c r="B4" s="19"/>
      <c r="D4" s="20" t="s">
        <v>87</v>
      </c>
      <c r="L4" s="19"/>
      <c r="M4" s="81" t="s">
        <v>11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5" t="s">
        <v>15</v>
      </c>
      <c r="L6" s="19"/>
    </row>
    <row r="7" spans="2:46" ht="16.5" customHeight="1">
      <c r="B7" s="19"/>
      <c r="E7" s="282" t="str">
        <f>'Rekapitulace stavby'!K6</f>
        <v>demolice zastávky Třešť město</v>
      </c>
      <c r="F7" s="283"/>
      <c r="G7" s="283"/>
      <c r="H7" s="283"/>
      <c r="L7" s="19"/>
    </row>
    <row r="8" spans="2:46" s="1" customFormat="1" ht="12" customHeight="1">
      <c r="B8" s="28"/>
      <c r="D8" s="25" t="s">
        <v>88</v>
      </c>
      <c r="L8" s="28"/>
    </row>
    <row r="9" spans="2:46" s="1" customFormat="1" ht="16.5" customHeight="1">
      <c r="B9" s="28"/>
      <c r="E9" s="249" t="s">
        <v>354</v>
      </c>
      <c r="F9" s="284"/>
      <c r="G9" s="284"/>
      <c r="H9" s="284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5" t="s">
        <v>17</v>
      </c>
      <c r="F11" s="23" t="s">
        <v>3</v>
      </c>
      <c r="I11" s="25" t="s">
        <v>18</v>
      </c>
      <c r="J11" s="23" t="s">
        <v>3</v>
      </c>
      <c r="L11" s="28"/>
    </row>
    <row r="12" spans="2:46" s="1" customFormat="1" ht="12" customHeight="1">
      <c r="B12" s="28"/>
      <c r="D12" s="25" t="s">
        <v>19</v>
      </c>
      <c r="F12" s="23" t="s">
        <v>20</v>
      </c>
      <c r="I12" s="25" t="s">
        <v>21</v>
      </c>
      <c r="J12" s="45" t="str">
        <f>'Rekapitulace stavby'!AN8</f>
        <v>27. 6. 2022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5" t="s">
        <v>23</v>
      </c>
      <c r="I14" s="25" t="s">
        <v>24</v>
      </c>
      <c r="J14" s="23" t="str">
        <f>IF('Rekapitulace stavby'!AN10="","",'Rekapitulace stavby'!AN10)</f>
        <v/>
      </c>
      <c r="L14" s="28"/>
    </row>
    <row r="15" spans="2:46" s="1" customFormat="1" ht="18" customHeight="1">
      <c r="B15" s="28"/>
      <c r="E15" s="23" t="str">
        <f>IF('Rekapitulace stavby'!E11="","",'Rekapitulace stavby'!E11)</f>
        <v xml:space="preserve"> </v>
      </c>
      <c r="I15" s="25" t="s">
        <v>26</v>
      </c>
      <c r="J15" s="23" t="str">
        <f>IF('Rekapitulace stavby'!AN11="","",'Rekapitulace stavby'!AN11)</f>
        <v/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5" t="s">
        <v>27</v>
      </c>
      <c r="I17" s="25" t="s">
        <v>24</v>
      </c>
      <c r="J17" s="23" t="str">
        <f>'Rekapitulace stavby'!AN13</f>
        <v/>
      </c>
      <c r="L17" s="28"/>
    </row>
    <row r="18" spans="2:12" s="1" customFormat="1" ht="18" customHeight="1">
      <c r="B18" s="28"/>
      <c r="E18" s="267" t="str">
        <f>'Rekapitulace stavby'!E14</f>
        <v xml:space="preserve"> </v>
      </c>
      <c r="F18" s="267"/>
      <c r="G18" s="267"/>
      <c r="H18" s="267"/>
      <c r="I18" s="25" t="s">
        <v>26</v>
      </c>
      <c r="J18" s="23" t="str">
        <f>'Rekapitulace stavby'!AN14</f>
        <v/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28</v>
      </c>
      <c r="I20" s="25" t="s">
        <v>24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26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30</v>
      </c>
      <c r="I23" s="25" t="s">
        <v>24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 xml:space="preserve"> </v>
      </c>
      <c r="I24" s="25" t="s">
        <v>26</v>
      </c>
      <c r="J24" s="23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31</v>
      </c>
      <c r="L26" s="28"/>
    </row>
    <row r="27" spans="2:12" s="7" customFormat="1" ht="16.5" customHeight="1">
      <c r="B27" s="82"/>
      <c r="E27" s="270" t="s">
        <v>3</v>
      </c>
      <c r="F27" s="270"/>
      <c r="G27" s="270"/>
      <c r="H27" s="270"/>
      <c r="L27" s="82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6"/>
      <c r="E29" s="46"/>
      <c r="F29" s="46"/>
      <c r="G29" s="46"/>
      <c r="H29" s="46"/>
      <c r="I29" s="46"/>
      <c r="J29" s="46"/>
      <c r="K29" s="46"/>
      <c r="L29" s="28"/>
    </row>
    <row r="30" spans="2:12" s="1" customFormat="1" ht="25.35" customHeight="1">
      <c r="B30" s="28"/>
      <c r="D30" s="83" t="s">
        <v>33</v>
      </c>
      <c r="J30" s="59">
        <f>ROUND(J83, 2)</f>
        <v>0</v>
      </c>
      <c r="L30" s="28"/>
    </row>
    <row r="31" spans="2:12" s="1" customFormat="1" ht="6.95" customHeight="1">
      <c r="B31" s="28"/>
      <c r="D31" s="46"/>
      <c r="E31" s="46"/>
      <c r="F31" s="46"/>
      <c r="G31" s="46"/>
      <c r="H31" s="46"/>
      <c r="I31" s="46"/>
      <c r="J31" s="46"/>
      <c r="K31" s="46"/>
      <c r="L31" s="28"/>
    </row>
    <row r="32" spans="2:12" s="1" customFormat="1" ht="14.45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5" customHeight="1">
      <c r="B33" s="28"/>
      <c r="D33" s="48" t="s">
        <v>37</v>
      </c>
      <c r="E33" s="25" t="s">
        <v>38</v>
      </c>
      <c r="F33" s="84">
        <f>ROUND((SUM(BE83:BE119)),  2)</f>
        <v>0</v>
      </c>
      <c r="I33" s="85">
        <v>0.21</v>
      </c>
      <c r="J33" s="84">
        <f>ROUND(((SUM(BE83:BE119))*I33),  2)</f>
        <v>0</v>
      </c>
      <c r="L33" s="28"/>
    </row>
    <row r="34" spans="2:12" s="1" customFormat="1" ht="14.45" customHeight="1">
      <c r="B34" s="28"/>
      <c r="E34" s="25" t="s">
        <v>39</v>
      </c>
      <c r="F34" s="84">
        <f>ROUND((SUM(BF83:BF119)),  2)</f>
        <v>0</v>
      </c>
      <c r="I34" s="85">
        <v>0.15</v>
      </c>
      <c r="J34" s="84">
        <f>ROUND(((SUM(BF83:BF119))*I34),  2)</f>
        <v>0</v>
      </c>
      <c r="L34" s="28"/>
    </row>
    <row r="35" spans="2:12" s="1" customFormat="1" ht="14.45" hidden="1" customHeight="1">
      <c r="B35" s="28"/>
      <c r="E35" s="25" t="s">
        <v>40</v>
      </c>
      <c r="F35" s="84">
        <f>ROUND((SUM(BG83:BG119)),  2)</f>
        <v>0</v>
      </c>
      <c r="I35" s="85">
        <v>0.21</v>
      </c>
      <c r="J35" s="84">
        <f>0</f>
        <v>0</v>
      </c>
      <c r="L35" s="28"/>
    </row>
    <row r="36" spans="2:12" s="1" customFormat="1" ht="14.45" hidden="1" customHeight="1">
      <c r="B36" s="28"/>
      <c r="E36" s="25" t="s">
        <v>41</v>
      </c>
      <c r="F36" s="84">
        <f>ROUND((SUM(BH83:BH119)),  2)</f>
        <v>0</v>
      </c>
      <c r="I36" s="85">
        <v>0.15</v>
      </c>
      <c r="J36" s="84">
        <f>0</f>
        <v>0</v>
      </c>
      <c r="L36" s="28"/>
    </row>
    <row r="37" spans="2:12" s="1" customFormat="1" ht="14.45" hidden="1" customHeight="1">
      <c r="B37" s="28"/>
      <c r="E37" s="25" t="s">
        <v>42</v>
      </c>
      <c r="F37" s="84">
        <f>ROUND((SUM(BI83:BI119)),  2)</f>
        <v>0</v>
      </c>
      <c r="I37" s="85">
        <v>0</v>
      </c>
      <c r="J37" s="84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6"/>
      <c r="D39" s="87" t="s">
        <v>43</v>
      </c>
      <c r="E39" s="50"/>
      <c r="F39" s="50"/>
      <c r="G39" s="88" t="s">
        <v>44</v>
      </c>
      <c r="H39" s="89" t="s">
        <v>45</v>
      </c>
      <c r="I39" s="50"/>
      <c r="J39" s="90">
        <f>SUM(J30:J37)</f>
        <v>0</v>
      </c>
      <c r="K39" s="91"/>
      <c r="L39" s="28"/>
    </row>
    <row r="40" spans="2:12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8"/>
    </row>
    <row r="44" spans="2:12" s="1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8"/>
    </row>
    <row r="45" spans="2:12" s="1" customFormat="1" ht="24.95" customHeight="1">
      <c r="B45" s="28"/>
      <c r="C45" s="20" t="s">
        <v>90</v>
      </c>
      <c r="L45" s="28"/>
    </row>
    <row r="46" spans="2:12" s="1" customFormat="1" ht="6.95" customHeight="1">
      <c r="B46" s="28"/>
      <c r="L46" s="28"/>
    </row>
    <row r="47" spans="2:12" s="1" customFormat="1" ht="12" customHeight="1">
      <c r="B47" s="28"/>
      <c r="C47" s="25" t="s">
        <v>15</v>
      </c>
      <c r="L47" s="28"/>
    </row>
    <row r="48" spans="2:12" s="1" customFormat="1" ht="16.5" customHeight="1">
      <c r="B48" s="28"/>
      <c r="E48" s="282" t="str">
        <f>E7</f>
        <v>demolice zastávky Třešť město</v>
      </c>
      <c r="F48" s="283"/>
      <c r="G48" s="283"/>
      <c r="H48" s="283"/>
      <c r="L48" s="28"/>
    </row>
    <row r="49" spans="2:47" s="1" customFormat="1" ht="12" customHeight="1">
      <c r="B49" s="28"/>
      <c r="C49" s="25" t="s">
        <v>88</v>
      </c>
      <c r="L49" s="28"/>
    </row>
    <row r="50" spans="2:47" s="1" customFormat="1" ht="16.5" customHeight="1">
      <c r="B50" s="28"/>
      <c r="E50" s="249" t="str">
        <f>E9</f>
        <v>02 - doplnění plotu</v>
      </c>
      <c r="F50" s="284"/>
      <c r="G50" s="284"/>
      <c r="H50" s="284"/>
      <c r="L50" s="28"/>
    </row>
    <row r="51" spans="2:47" s="1" customFormat="1" ht="6.95" customHeight="1">
      <c r="B51" s="28"/>
      <c r="L51" s="28"/>
    </row>
    <row r="52" spans="2:47" s="1" customFormat="1" ht="12" customHeight="1">
      <c r="B52" s="28"/>
      <c r="C52" s="25" t="s">
        <v>19</v>
      </c>
      <c r="F52" s="23" t="str">
        <f>F12</f>
        <v>Třešť</v>
      </c>
      <c r="I52" s="25" t="s">
        <v>21</v>
      </c>
      <c r="J52" s="45" t="str">
        <f>IF(J12="","",J12)</f>
        <v>27. 6. 2022</v>
      </c>
      <c r="L52" s="28"/>
    </row>
    <row r="53" spans="2:47" s="1" customFormat="1" ht="6.95" customHeight="1">
      <c r="B53" s="28"/>
      <c r="L53" s="28"/>
    </row>
    <row r="54" spans="2:47" s="1" customFormat="1" ht="15.2" customHeight="1">
      <c r="B54" s="28"/>
      <c r="C54" s="25" t="s">
        <v>23</v>
      </c>
      <c r="F54" s="23" t="str">
        <f>E15</f>
        <v xml:space="preserve"> </v>
      </c>
      <c r="I54" s="25" t="s">
        <v>28</v>
      </c>
      <c r="J54" s="26" t="str">
        <f>E21</f>
        <v xml:space="preserve"> </v>
      </c>
      <c r="L54" s="28"/>
    </row>
    <row r="55" spans="2:47" s="1" customFormat="1" ht="15.2" customHeight="1">
      <c r="B55" s="28"/>
      <c r="C55" s="25" t="s">
        <v>27</v>
      </c>
      <c r="F55" s="23" t="str">
        <f>IF(E18="","",E18)</f>
        <v xml:space="preserve"> </v>
      </c>
      <c r="I55" s="25" t="s">
        <v>30</v>
      </c>
      <c r="J55" s="26" t="str">
        <f>E24</f>
        <v xml:space="preserve"> </v>
      </c>
      <c r="L55" s="28"/>
    </row>
    <row r="56" spans="2:47" s="1" customFormat="1" ht="10.35" customHeight="1">
      <c r="B56" s="28"/>
      <c r="L56" s="28"/>
    </row>
    <row r="57" spans="2:47" s="1" customFormat="1" ht="29.25" customHeight="1">
      <c r="B57" s="28"/>
      <c r="C57" s="92" t="s">
        <v>91</v>
      </c>
      <c r="D57" s="86"/>
      <c r="E57" s="86"/>
      <c r="F57" s="86"/>
      <c r="G57" s="86"/>
      <c r="H57" s="86"/>
      <c r="I57" s="86"/>
      <c r="J57" s="93" t="s">
        <v>92</v>
      </c>
      <c r="K57" s="86"/>
      <c r="L57" s="28"/>
    </row>
    <row r="58" spans="2:47" s="1" customFormat="1" ht="10.35" customHeight="1">
      <c r="B58" s="28"/>
      <c r="L58" s="28"/>
    </row>
    <row r="59" spans="2:47" s="1" customFormat="1" ht="22.9" customHeight="1">
      <c r="B59" s="28"/>
      <c r="C59" s="94" t="s">
        <v>65</v>
      </c>
      <c r="J59" s="59">
        <f>J83</f>
        <v>0</v>
      </c>
      <c r="L59" s="28"/>
      <c r="AU59" s="16" t="s">
        <v>93</v>
      </c>
    </row>
    <row r="60" spans="2:47" s="8" customFormat="1" ht="24.95" customHeight="1">
      <c r="B60" s="95"/>
      <c r="D60" s="96" t="s">
        <v>94</v>
      </c>
      <c r="E60" s="97"/>
      <c r="F60" s="97"/>
      <c r="G60" s="97"/>
      <c r="H60" s="97"/>
      <c r="I60" s="97"/>
      <c r="J60" s="98">
        <f>J84</f>
        <v>0</v>
      </c>
      <c r="L60" s="95"/>
    </row>
    <row r="61" spans="2:47" s="9" customFormat="1" ht="19.899999999999999" customHeight="1">
      <c r="B61" s="99"/>
      <c r="D61" s="100" t="s">
        <v>95</v>
      </c>
      <c r="E61" s="101"/>
      <c r="F61" s="101"/>
      <c r="G61" s="101"/>
      <c r="H61" s="101"/>
      <c r="I61" s="101"/>
      <c r="J61" s="102">
        <f>J85</f>
        <v>0</v>
      </c>
      <c r="L61" s="99"/>
    </row>
    <row r="62" spans="2:47" s="9" customFormat="1" ht="19.899999999999999" customHeight="1">
      <c r="B62" s="99"/>
      <c r="D62" s="100" t="s">
        <v>355</v>
      </c>
      <c r="E62" s="101"/>
      <c r="F62" s="101"/>
      <c r="G62" s="101"/>
      <c r="H62" s="101"/>
      <c r="I62" s="101"/>
      <c r="J62" s="102">
        <f>J97</f>
        <v>0</v>
      </c>
      <c r="L62" s="99"/>
    </row>
    <row r="63" spans="2:47" s="9" customFormat="1" ht="19.899999999999999" customHeight="1">
      <c r="B63" s="99"/>
      <c r="D63" s="100" t="s">
        <v>99</v>
      </c>
      <c r="E63" s="101"/>
      <c r="F63" s="101"/>
      <c r="G63" s="101"/>
      <c r="H63" s="101"/>
      <c r="I63" s="101"/>
      <c r="J63" s="102">
        <f>J116</f>
        <v>0</v>
      </c>
      <c r="L63" s="99"/>
    </row>
    <row r="64" spans="2:47" s="1" customFormat="1" ht="21.75" customHeight="1">
      <c r="B64" s="28"/>
      <c r="L64" s="28"/>
    </row>
    <row r="65" spans="2:12" s="1" customFormat="1" ht="6.95" customHeight="1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28"/>
    </row>
    <row r="69" spans="2:12" s="1" customFormat="1" ht="6.95" customHeight="1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28"/>
    </row>
    <row r="70" spans="2:12" s="1" customFormat="1" ht="24.95" customHeight="1">
      <c r="B70" s="28"/>
      <c r="C70" s="20" t="s">
        <v>104</v>
      </c>
      <c r="L70" s="28"/>
    </row>
    <row r="71" spans="2:12" s="1" customFormat="1" ht="6.95" customHeight="1">
      <c r="B71" s="28"/>
      <c r="L71" s="28"/>
    </row>
    <row r="72" spans="2:12" s="1" customFormat="1" ht="12" customHeight="1">
      <c r="B72" s="28"/>
      <c r="C72" s="25" t="s">
        <v>15</v>
      </c>
      <c r="L72" s="28"/>
    </row>
    <row r="73" spans="2:12" s="1" customFormat="1" ht="16.5" customHeight="1">
      <c r="B73" s="28"/>
      <c r="E73" s="282" t="str">
        <f>E7</f>
        <v>demolice zastávky Třešť město</v>
      </c>
      <c r="F73" s="283"/>
      <c r="G73" s="283"/>
      <c r="H73" s="283"/>
      <c r="L73" s="28"/>
    </row>
    <row r="74" spans="2:12" s="1" customFormat="1" ht="12" customHeight="1">
      <c r="B74" s="28"/>
      <c r="C74" s="25" t="s">
        <v>88</v>
      </c>
      <c r="L74" s="28"/>
    </row>
    <row r="75" spans="2:12" s="1" customFormat="1" ht="16.5" customHeight="1">
      <c r="B75" s="28"/>
      <c r="E75" s="249" t="str">
        <f>E9</f>
        <v>02 - doplnění plotu</v>
      </c>
      <c r="F75" s="284"/>
      <c r="G75" s="284"/>
      <c r="H75" s="284"/>
      <c r="L75" s="28"/>
    </row>
    <row r="76" spans="2:12" s="1" customFormat="1" ht="6.95" customHeight="1">
      <c r="B76" s="28"/>
      <c r="L76" s="28"/>
    </row>
    <row r="77" spans="2:12" s="1" customFormat="1" ht="12" customHeight="1">
      <c r="B77" s="28"/>
      <c r="C77" s="25" t="s">
        <v>19</v>
      </c>
      <c r="F77" s="23" t="str">
        <f>F12</f>
        <v>Třešť</v>
      </c>
      <c r="I77" s="25" t="s">
        <v>21</v>
      </c>
      <c r="J77" s="45" t="str">
        <f>IF(J12="","",J12)</f>
        <v>27. 6. 2022</v>
      </c>
      <c r="L77" s="28"/>
    </row>
    <row r="78" spans="2:12" s="1" customFormat="1" ht="6.95" customHeight="1">
      <c r="B78" s="28"/>
      <c r="L78" s="28"/>
    </row>
    <row r="79" spans="2:12" s="1" customFormat="1" ht="15.2" customHeight="1">
      <c r="B79" s="28"/>
      <c r="C79" s="25" t="s">
        <v>23</v>
      </c>
      <c r="F79" s="23" t="str">
        <f>E15</f>
        <v xml:space="preserve"> </v>
      </c>
      <c r="I79" s="25" t="s">
        <v>28</v>
      </c>
      <c r="J79" s="26" t="str">
        <f>E21</f>
        <v xml:space="preserve"> </v>
      </c>
      <c r="L79" s="28"/>
    </row>
    <row r="80" spans="2:12" s="1" customFormat="1" ht="15.2" customHeight="1">
      <c r="B80" s="28"/>
      <c r="C80" s="25" t="s">
        <v>27</v>
      </c>
      <c r="F80" s="23" t="str">
        <f>IF(E18="","",E18)</f>
        <v xml:space="preserve"> </v>
      </c>
      <c r="I80" s="25" t="s">
        <v>30</v>
      </c>
      <c r="J80" s="26" t="str">
        <f>E24</f>
        <v xml:space="preserve"> </v>
      </c>
      <c r="L80" s="28"/>
    </row>
    <row r="81" spans="2:65" s="1" customFormat="1" ht="10.35" customHeight="1">
      <c r="B81" s="28"/>
      <c r="L81" s="28"/>
    </row>
    <row r="82" spans="2:65" s="10" customFormat="1" ht="29.25" customHeight="1">
      <c r="B82" s="103"/>
      <c r="C82" s="104" t="s">
        <v>105</v>
      </c>
      <c r="D82" s="105" t="s">
        <v>52</v>
      </c>
      <c r="E82" s="105" t="s">
        <v>48</v>
      </c>
      <c r="F82" s="105" t="s">
        <v>49</v>
      </c>
      <c r="G82" s="105" t="s">
        <v>106</v>
      </c>
      <c r="H82" s="105" t="s">
        <v>107</v>
      </c>
      <c r="I82" s="105" t="s">
        <v>108</v>
      </c>
      <c r="J82" s="105" t="s">
        <v>92</v>
      </c>
      <c r="K82" s="106" t="s">
        <v>109</v>
      </c>
      <c r="L82" s="103"/>
      <c r="M82" s="52" t="s">
        <v>3</v>
      </c>
      <c r="N82" s="53" t="s">
        <v>37</v>
      </c>
      <c r="O82" s="53" t="s">
        <v>110</v>
      </c>
      <c r="P82" s="53" t="s">
        <v>111</v>
      </c>
      <c r="Q82" s="53" t="s">
        <v>112</v>
      </c>
      <c r="R82" s="53" t="s">
        <v>113</v>
      </c>
      <c r="S82" s="53" t="s">
        <v>114</v>
      </c>
      <c r="T82" s="54" t="s">
        <v>115</v>
      </c>
    </row>
    <row r="83" spans="2:65" s="1" customFormat="1" ht="22.9" customHeight="1">
      <c r="B83" s="28"/>
      <c r="C83" s="57" t="s">
        <v>116</v>
      </c>
      <c r="J83" s="107">
        <f>BK83</f>
        <v>0</v>
      </c>
      <c r="L83" s="28"/>
      <c r="M83" s="55"/>
      <c r="N83" s="46"/>
      <c r="O83" s="46"/>
      <c r="P83" s="108">
        <f>P84</f>
        <v>47.293399999999998</v>
      </c>
      <c r="Q83" s="46"/>
      <c r="R83" s="108">
        <f>R84</f>
        <v>2.01416</v>
      </c>
      <c r="S83" s="46"/>
      <c r="T83" s="109">
        <f>T84</f>
        <v>0</v>
      </c>
      <c r="AT83" s="16" t="s">
        <v>66</v>
      </c>
      <c r="AU83" s="16" t="s">
        <v>93</v>
      </c>
      <c r="BK83" s="110">
        <f>BK84</f>
        <v>0</v>
      </c>
    </row>
    <row r="84" spans="2:65" s="11" customFormat="1" ht="25.9" customHeight="1">
      <c r="B84" s="111"/>
      <c r="D84" s="112" t="s">
        <v>66</v>
      </c>
      <c r="E84" s="113" t="s">
        <v>117</v>
      </c>
      <c r="F84" s="113" t="s">
        <v>118</v>
      </c>
      <c r="J84" s="114">
        <f>BK84</f>
        <v>0</v>
      </c>
      <c r="L84" s="111"/>
      <c r="M84" s="115"/>
      <c r="P84" s="116">
        <f>P85+P97+P116</f>
        <v>47.293399999999998</v>
      </c>
      <c r="R84" s="116">
        <f>R85+R97+R116</f>
        <v>2.01416</v>
      </c>
      <c r="T84" s="117">
        <f>T85+T97+T116</f>
        <v>0</v>
      </c>
      <c r="AR84" s="112" t="s">
        <v>75</v>
      </c>
      <c r="AT84" s="118" t="s">
        <v>66</v>
      </c>
      <c r="AU84" s="118" t="s">
        <v>67</v>
      </c>
      <c r="AY84" s="112" t="s">
        <v>119</v>
      </c>
      <c r="BK84" s="119">
        <f>BK85+BK97+BK116</f>
        <v>0</v>
      </c>
    </row>
    <row r="85" spans="2:65" s="11" customFormat="1" ht="22.9" customHeight="1">
      <c r="B85" s="111"/>
      <c r="D85" s="112" t="s">
        <v>66</v>
      </c>
      <c r="E85" s="120" t="s">
        <v>75</v>
      </c>
      <c r="F85" s="120" t="s">
        <v>120</v>
      </c>
      <c r="J85" s="121">
        <f>BK85</f>
        <v>0</v>
      </c>
      <c r="L85" s="111"/>
      <c r="M85" s="115"/>
      <c r="P85" s="116">
        <f>SUM(P86:P96)</f>
        <v>14.527799999999999</v>
      </c>
      <c r="R85" s="116">
        <f>SUM(R86:R96)</f>
        <v>0</v>
      </c>
      <c r="T85" s="117">
        <f>SUM(T86:T96)</f>
        <v>0</v>
      </c>
      <c r="AR85" s="112" t="s">
        <v>75</v>
      </c>
      <c r="AT85" s="118" t="s">
        <v>66</v>
      </c>
      <c r="AU85" s="118" t="s">
        <v>75</v>
      </c>
      <c r="AY85" s="112" t="s">
        <v>119</v>
      </c>
      <c r="BK85" s="119">
        <f>SUM(BK86:BK96)</f>
        <v>0</v>
      </c>
    </row>
    <row r="86" spans="2:65" s="1" customFormat="1" ht="16.5" customHeight="1">
      <c r="B86" s="122"/>
      <c r="C86" s="123" t="s">
        <v>75</v>
      </c>
      <c r="D86" s="123" t="s">
        <v>121</v>
      </c>
      <c r="E86" s="124" t="s">
        <v>356</v>
      </c>
      <c r="F86" s="125" t="s">
        <v>357</v>
      </c>
      <c r="G86" s="126" t="s">
        <v>124</v>
      </c>
      <c r="H86" s="127">
        <v>1.8</v>
      </c>
      <c r="I86" s="128"/>
      <c r="J86" s="128">
        <f>ROUND(I86*H86,2)</f>
        <v>0</v>
      </c>
      <c r="K86" s="125" t="s">
        <v>125</v>
      </c>
      <c r="L86" s="28"/>
      <c r="M86" s="129" t="s">
        <v>3</v>
      </c>
      <c r="N86" s="130" t="s">
        <v>38</v>
      </c>
      <c r="O86" s="131">
        <v>5.3330000000000002</v>
      </c>
      <c r="P86" s="131">
        <f>O86*H86</f>
        <v>9.599400000000001</v>
      </c>
      <c r="Q86" s="131">
        <v>0</v>
      </c>
      <c r="R86" s="131">
        <f>Q86*H86</f>
        <v>0</v>
      </c>
      <c r="S86" s="131">
        <v>0</v>
      </c>
      <c r="T86" s="132">
        <f>S86*H86</f>
        <v>0</v>
      </c>
      <c r="AR86" s="133" t="s">
        <v>126</v>
      </c>
      <c r="AT86" s="133" t="s">
        <v>121</v>
      </c>
      <c r="AU86" s="133" t="s">
        <v>77</v>
      </c>
      <c r="AY86" s="16" t="s">
        <v>119</v>
      </c>
      <c r="BE86" s="134">
        <f>IF(N86="základní",J86,0)</f>
        <v>0</v>
      </c>
      <c r="BF86" s="134">
        <f>IF(N86="snížená",J86,0)</f>
        <v>0</v>
      </c>
      <c r="BG86" s="134">
        <f>IF(N86="zákl. přenesená",J86,0)</f>
        <v>0</v>
      </c>
      <c r="BH86" s="134">
        <f>IF(N86="sníž. přenesená",J86,0)</f>
        <v>0</v>
      </c>
      <c r="BI86" s="134">
        <f>IF(N86="nulová",J86,0)</f>
        <v>0</v>
      </c>
      <c r="BJ86" s="16" t="s">
        <v>75</v>
      </c>
      <c r="BK86" s="134">
        <f>ROUND(I86*H86,2)</f>
        <v>0</v>
      </c>
      <c r="BL86" s="16" t="s">
        <v>126</v>
      </c>
      <c r="BM86" s="133" t="s">
        <v>358</v>
      </c>
    </row>
    <row r="87" spans="2:65" s="1" customFormat="1" ht="19.5">
      <c r="B87" s="28"/>
      <c r="D87" s="135" t="s">
        <v>128</v>
      </c>
      <c r="F87" s="136" t="s">
        <v>359</v>
      </c>
      <c r="L87" s="28"/>
      <c r="M87" s="137"/>
      <c r="T87" s="49"/>
      <c r="AT87" s="16" t="s">
        <v>128</v>
      </c>
      <c r="AU87" s="16" t="s">
        <v>77</v>
      </c>
    </row>
    <row r="88" spans="2:65" s="1" customFormat="1" ht="11.25">
      <c r="B88" s="28"/>
      <c r="D88" s="138" t="s">
        <v>130</v>
      </c>
      <c r="F88" s="139" t="s">
        <v>360</v>
      </c>
      <c r="L88" s="28"/>
      <c r="M88" s="137"/>
      <c r="T88" s="49"/>
      <c r="AT88" s="16" t="s">
        <v>130</v>
      </c>
      <c r="AU88" s="16" t="s">
        <v>77</v>
      </c>
    </row>
    <row r="89" spans="2:65" s="12" customFormat="1" ht="11.25">
      <c r="B89" s="140"/>
      <c r="D89" s="135" t="s">
        <v>132</v>
      </c>
      <c r="E89" s="141" t="s">
        <v>3</v>
      </c>
      <c r="F89" s="142" t="s">
        <v>361</v>
      </c>
      <c r="H89" s="143">
        <v>1.8</v>
      </c>
      <c r="L89" s="140"/>
      <c r="M89" s="144"/>
      <c r="T89" s="145"/>
      <c r="AT89" s="141" t="s">
        <v>132</v>
      </c>
      <c r="AU89" s="141" t="s">
        <v>77</v>
      </c>
      <c r="AV89" s="12" t="s">
        <v>77</v>
      </c>
      <c r="AW89" s="12" t="s">
        <v>29</v>
      </c>
      <c r="AX89" s="12" t="s">
        <v>75</v>
      </c>
      <c r="AY89" s="141" t="s">
        <v>119</v>
      </c>
    </row>
    <row r="90" spans="2:65" s="1" customFormat="1" ht="21.75" customHeight="1">
      <c r="B90" s="122"/>
      <c r="C90" s="123" t="s">
        <v>77</v>
      </c>
      <c r="D90" s="123" t="s">
        <v>121</v>
      </c>
      <c r="E90" s="124" t="s">
        <v>362</v>
      </c>
      <c r="F90" s="125" t="s">
        <v>363</v>
      </c>
      <c r="G90" s="126" t="s">
        <v>124</v>
      </c>
      <c r="H90" s="127">
        <v>1.8</v>
      </c>
      <c r="I90" s="128"/>
      <c r="J90" s="128">
        <f>ROUND(I90*H90,2)</f>
        <v>0</v>
      </c>
      <c r="K90" s="125" t="s">
        <v>125</v>
      </c>
      <c r="L90" s="28"/>
      <c r="M90" s="129" t="s">
        <v>3</v>
      </c>
      <c r="N90" s="130" t="s">
        <v>38</v>
      </c>
      <c r="O90" s="131">
        <v>0.48799999999999999</v>
      </c>
      <c r="P90" s="131">
        <f>O90*H90</f>
        <v>0.87839999999999996</v>
      </c>
      <c r="Q90" s="131">
        <v>0</v>
      </c>
      <c r="R90" s="131">
        <f>Q90*H90</f>
        <v>0</v>
      </c>
      <c r="S90" s="131">
        <v>0</v>
      </c>
      <c r="T90" s="132">
        <f>S90*H90</f>
        <v>0</v>
      </c>
      <c r="AR90" s="133" t="s">
        <v>126</v>
      </c>
      <c r="AT90" s="133" t="s">
        <v>121</v>
      </c>
      <c r="AU90" s="133" t="s">
        <v>77</v>
      </c>
      <c r="AY90" s="16" t="s">
        <v>119</v>
      </c>
      <c r="BE90" s="134">
        <f>IF(N90="základní",J90,0)</f>
        <v>0</v>
      </c>
      <c r="BF90" s="134">
        <f>IF(N90="snížená",J90,0)</f>
        <v>0</v>
      </c>
      <c r="BG90" s="134">
        <f>IF(N90="zákl. přenesená",J90,0)</f>
        <v>0</v>
      </c>
      <c r="BH90" s="134">
        <f>IF(N90="sníž. přenesená",J90,0)</f>
        <v>0</v>
      </c>
      <c r="BI90" s="134">
        <f>IF(N90="nulová",J90,0)</f>
        <v>0</v>
      </c>
      <c r="BJ90" s="16" t="s">
        <v>75</v>
      </c>
      <c r="BK90" s="134">
        <f>ROUND(I90*H90,2)</f>
        <v>0</v>
      </c>
      <c r="BL90" s="16" t="s">
        <v>126</v>
      </c>
      <c r="BM90" s="133" t="s">
        <v>364</v>
      </c>
    </row>
    <row r="91" spans="2:65" s="1" customFormat="1" ht="19.5">
      <c r="B91" s="28"/>
      <c r="D91" s="135" t="s">
        <v>128</v>
      </c>
      <c r="F91" s="136" t="s">
        <v>365</v>
      </c>
      <c r="L91" s="28"/>
      <c r="M91" s="137"/>
      <c r="T91" s="49"/>
      <c r="AT91" s="16" t="s">
        <v>128</v>
      </c>
      <c r="AU91" s="16" t="s">
        <v>77</v>
      </c>
    </row>
    <row r="92" spans="2:65" s="1" customFormat="1" ht="11.25">
      <c r="B92" s="28"/>
      <c r="D92" s="138" t="s">
        <v>130</v>
      </c>
      <c r="F92" s="139" t="s">
        <v>366</v>
      </c>
      <c r="L92" s="28"/>
      <c r="M92" s="137"/>
      <c r="T92" s="49"/>
      <c r="AT92" s="16" t="s">
        <v>130</v>
      </c>
      <c r="AU92" s="16" t="s">
        <v>77</v>
      </c>
    </row>
    <row r="93" spans="2:65" s="1" customFormat="1" ht="24.2" customHeight="1">
      <c r="B93" s="122"/>
      <c r="C93" s="123" t="s">
        <v>141</v>
      </c>
      <c r="D93" s="123" t="s">
        <v>121</v>
      </c>
      <c r="E93" s="124" t="s">
        <v>367</v>
      </c>
      <c r="F93" s="125" t="s">
        <v>368</v>
      </c>
      <c r="G93" s="126" t="s">
        <v>124</v>
      </c>
      <c r="H93" s="127">
        <v>9</v>
      </c>
      <c r="I93" s="128"/>
      <c r="J93" s="128">
        <f>ROUND(I93*H93,2)</f>
        <v>0</v>
      </c>
      <c r="K93" s="125" t="s">
        <v>125</v>
      </c>
      <c r="L93" s="28"/>
      <c r="M93" s="129" t="s">
        <v>3</v>
      </c>
      <c r="N93" s="130" t="s">
        <v>38</v>
      </c>
      <c r="O93" s="131">
        <v>0.45</v>
      </c>
      <c r="P93" s="131">
        <f>O93*H93</f>
        <v>4.05</v>
      </c>
      <c r="Q93" s="131">
        <v>0</v>
      </c>
      <c r="R93" s="131">
        <f>Q93*H93</f>
        <v>0</v>
      </c>
      <c r="S93" s="131">
        <v>0</v>
      </c>
      <c r="T93" s="132">
        <f>S93*H93</f>
        <v>0</v>
      </c>
      <c r="AR93" s="133" t="s">
        <v>126</v>
      </c>
      <c r="AT93" s="133" t="s">
        <v>121</v>
      </c>
      <c r="AU93" s="133" t="s">
        <v>77</v>
      </c>
      <c r="AY93" s="16" t="s">
        <v>119</v>
      </c>
      <c r="BE93" s="134">
        <f>IF(N93="základní",J93,0)</f>
        <v>0</v>
      </c>
      <c r="BF93" s="134">
        <f>IF(N93="snížená",J93,0)</f>
        <v>0</v>
      </c>
      <c r="BG93" s="134">
        <f>IF(N93="zákl. přenesená",J93,0)</f>
        <v>0</v>
      </c>
      <c r="BH93" s="134">
        <f>IF(N93="sníž. přenesená",J93,0)</f>
        <v>0</v>
      </c>
      <c r="BI93" s="134">
        <f>IF(N93="nulová",J93,0)</f>
        <v>0</v>
      </c>
      <c r="BJ93" s="16" t="s">
        <v>75</v>
      </c>
      <c r="BK93" s="134">
        <f>ROUND(I93*H93,2)</f>
        <v>0</v>
      </c>
      <c r="BL93" s="16" t="s">
        <v>126</v>
      </c>
      <c r="BM93" s="133" t="s">
        <v>369</v>
      </c>
    </row>
    <row r="94" spans="2:65" s="1" customFormat="1" ht="19.5">
      <c r="B94" s="28"/>
      <c r="D94" s="135" t="s">
        <v>128</v>
      </c>
      <c r="F94" s="136" t="s">
        <v>370</v>
      </c>
      <c r="L94" s="28"/>
      <c r="M94" s="137"/>
      <c r="T94" s="49"/>
      <c r="AT94" s="16" t="s">
        <v>128</v>
      </c>
      <c r="AU94" s="16" t="s">
        <v>77</v>
      </c>
    </row>
    <row r="95" spans="2:65" s="1" customFormat="1" ht="11.25">
      <c r="B95" s="28"/>
      <c r="D95" s="138" t="s">
        <v>130</v>
      </c>
      <c r="F95" s="139" t="s">
        <v>371</v>
      </c>
      <c r="L95" s="28"/>
      <c r="M95" s="137"/>
      <c r="T95" s="49"/>
      <c r="AT95" s="16" t="s">
        <v>130</v>
      </c>
      <c r="AU95" s="16" t="s">
        <v>77</v>
      </c>
    </row>
    <row r="96" spans="2:65" s="12" customFormat="1" ht="11.25">
      <c r="B96" s="140"/>
      <c r="D96" s="135" t="s">
        <v>132</v>
      </c>
      <c r="F96" s="142" t="s">
        <v>372</v>
      </c>
      <c r="H96" s="143">
        <v>9</v>
      </c>
      <c r="L96" s="140"/>
      <c r="M96" s="144"/>
      <c r="T96" s="145"/>
      <c r="AT96" s="141" t="s">
        <v>132</v>
      </c>
      <c r="AU96" s="141" t="s">
        <v>77</v>
      </c>
      <c r="AV96" s="12" t="s">
        <v>77</v>
      </c>
      <c r="AW96" s="12" t="s">
        <v>4</v>
      </c>
      <c r="AX96" s="12" t="s">
        <v>75</v>
      </c>
      <c r="AY96" s="141" t="s">
        <v>119</v>
      </c>
    </row>
    <row r="97" spans="2:65" s="11" customFormat="1" ht="22.9" customHeight="1">
      <c r="B97" s="111"/>
      <c r="D97" s="112" t="s">
        <v>66</v>
      </c>
      <c r="E97" s="120" t="s">
        <v>141</v>
      </c>
      <c r="F97" s="120" t="s">
        <v>373</v>
      </c>
      <c r="J97" s="121">
        <f>BK97</f>
        <v>0</v>
      </c>
      <c r="L97" s="111"/>
      <c r="M97" s="115"/>
      <c r="P97" s="116">
        <f>SUM(P98:P115)</f>
        <v>31.456499999999998</v>
      </c>
      <c r="R97" s="116">
        <f>SUM(R98:R115)</f>
        <v>2.01416</v>
      </c>
      <c r="T97" s="117">
        <f>SUM(T98:T115)</f>
        <v>0</v>
      </c>
      <c r="AR97" s="112" t="s">
        <v>75</v>
      </c>
      <c r="AT97" s="118" t="s">
        <v>66</v>
      </c>
      <c r="AU97" s="118" t="s">
        <v>75</v>
      </c>
      <c r="AY97" s="112" t="s">
        <v>119</v>
      </c>
      <c r="BK97" s="119">
        <f>SUM(BK98:BK115)</f>
        <v>0</v>
      </c>
    </row>
    <row r="98" spans="2:65" s="1" customFormat="1" ht="16.5" customHeight="1">
      <c r="B98" s="122"/>
      <c r="C98" s="123" t="s">
        <v>126</v>
      </c>
      <c r="D98" s="123" t="s">
        <v>121</v>
      </c>
      <c r="E98" s="124" t="s">
        <v>374</v>
      </c>
      <c r="F98" s="295" t="s">
        <v>375</v>
      </c>
      <c r="G98" s="126" t="s">
        <v>178</v>
      </c>
      <c r="H98" s="127">
        <v>9</v>
      </c>
      <c r="I98" s="128"/>
      <c r="J98" s="128">
        <f>ROUND(I98*H98,2)</f>
        <v>0</v>
      </c>
      <c r="K98" s="125" t="s">
        <v>125</v>
      </c>
      <c r="L98" s="28"/>
      <c r="M98" s="129" t="s">
        <v>3</v>
      </c>
      <c r="N98" s="130" t="s">
        <v>38</v>
      </c>
      <c r="O98" s="131">
        <v>0.36</v>
      </c>
      <c r="P98" s="131">
        <f>O98*H98</f>
        <v>3.2399999999999998</v>
      </c>
      <c r="Q98" s="131">
        <v>0.17488999999999999</v>
      </c>
      <c r="R98" s="131">
        <f>Q98*H98</f>
        <v>1.5740099999999999</v>
      </c>
      <c r="S98" s="131">
        <v>0</v>
      </c>
      <c r="T98" s="132">
        <f>S98*H98</f>
        <v>0</v>
      </c>
      <c r="AR98" s="133" t="s">
        <v>126</v>
      </c>
      <c r="AT98" s="133" t="s">
        <v>121</v>
      </c>
      <c r="AU98" s="133" t="s">
        <v>77</v>
      </c>
      <c r="AY98" s="16" t="s">
        <v>119</v>
      </c>
      <c r="BE98" s="134">
        <f>IF(N98="základní",J98,0)</f>
        <v>0</v>
      </c>
      <c r="BF98" s="134">
        <f>IF(N98="snížená",J98,0)</f>
        <v>0</v>
      </c>
      <c r="BG98" s="134">
        <f>IF(N98="zákl. přenesená",J98,0)</f>
        <v>0</v>
      </c>
      <c r="BH98" s="134">
        <f>IF(N98="sníž. přenesená",J98,0)</f>
        <v>0</v>
      </c>
      <c r="BI98" s="134">
        <f>IF(N98="nulová",J98,0)</f>
        <v>0</v>
      </c>
      <c r="BJ98" s="16" t="s">
        <v>75</v>
      </c>
      <c r="BK98" s="134">
        <f>ROUND(I98*H98,2)</f>
        <v>0</v>
      </c>
      <c r="BL98" s="16" t="s">
        <v>126</v>
      </c>
      <c r="BM98" s="133" t="s">
        <v>376</v>
      </c>
    </row>
    <row r="99" spans="2:65" s="1" customFormat="1" ht="19.5">
      <c r="B99" s="28"/>
      <c r="D99" s="135" t="s">
        <v>128</v>
      </c>
      <c r="F99" s="136" t="s">
        <v>377</v>
      </c>
      <c r="L99" s="28"/>
      <c r="M99" s="137"/>
      <c r="T99" s="49"/>
      <c r="AT99" s="16" t="s">
        <v>128</v>
      </c>
      <c r="AU99" s="16" t="s">
        <v>77</v>
      </c>
    </row>
    <row r="100" spans="2:65" s="1" customFormat="1" ht="11.25">
      <c r="B100" s="28"/>
      <c r="D100" s="138" t="s">
        <v>130</v>
      </c>
      <c r="F100" s="139" t="s">
        <v>378</v>
      </c>
      <c r="L100" s="28"/>
      <c r="M100" s="137"/>
      <c r="T100" s="49"/>
      <c r="AT100" s="16" t="s">
        <v>130</v>
      </c>
      <c r="AU100" s="16" t="s">
        <v>77</v>
      </c>
    </row>
    <row r="101" spans="2:65" s="1" customFormat="1" ht="16.5" customHeight="1">
      <c r="B101" s="122"/>
      <c r="C101" s="146" t="s">
        <v>153</v>
      </c>
      <c r="D101" s="146" t="s">
        <v>134</v>
      </c>
      <c r="E101" s="147" t="s">
        <v>379</v>
      </c>
      <c r="F101" s="294" t="s">
        <v>380</v>
      </c>
      <c r="G101" s="149" t="s">
        <v>178</v>
      </c>
      <c r="H101" s="150">
        <v>9</v>
      </c>
      <c r="I101" s="151"/>
      <c r="J101" s="151">
        <f>ROUND(I101*H101,2)</f>
        <v>0</v>
      </c>
      <c r="K101" s="148" t="s">
        <v>125</v>
      </c>
      <c r="L101" s="152"/>
      <c r="M101" s="153" t="s">
        <v>3</v>
      </c>
      <c r="N101" s="154" t="s">
        <v>38</v>
      </c>
      <c r="O101" s="131">
        <v>0</v>
      </c>
      <c r="P101" s="131">
        <f>O101*H101</f>
        <v>0</v>
      </c>
      <c r="Q101" s="131">
        <v>3.5000000000000001E-3</v>
      </c>
      <c r="R101" s="131">
        <f>Q101*H101</f>
        <v>3.15E-2</v>
      </c>
      <c r="S101" s="131">
        <v>0</v>
      </c>
      <c r="T101" s="132">
        <f>S101*H101</f>
        <v>0</v>
      </c>
      <c r="AR101" s="133" t="s">
        <v>138</v>
      </c>
      <c r="AT101" s="133" t="s">
        <v>134</v>
      </c>
      <c r="AU101" s="133" t="s">
        <v>77</v>
      </c>
      <c r="AY101" s="16" t="s">
        <v>119</v>
      </c>
      <c r="BE101" s="134">
        <f>IF(N101="základní",J101,0)</f>
        <v>0</v>
      </c>
      <c r="BF101" s="134">
        <f>IF(N101="snížená",J101,0)</f>
        <v>0</v>
      </c>
      <c r="BG101" s="134">
        <f>IF(N101="zákl. přenesená",J101,0)</f>
        <v>0</v>
      </c>
      <c r="BH101" s="134">
        <f>IF(N101="sníž. přenesená",J101,0)</f>
        <v>0</v>
      </c>
      <c r="BI101" s="134">
        <f>IF(N101="nulová",J101,0)</f>
        <v>0</v>
      </c>
      <c r="BJ101" s="16" t="s">
        <v>75</v>
      </c>
      <c r="BK101" s="134">
        <f>ROUND(I101*H101,2)</f>
        <v>0</v>
      </c>
      <c r="BL101" s="16" t="s">
        <v>126</v>
      </c>
      <c r="BM101" s="133" t="s">
        <v>381</v>
      </c>
    </row>
    <row r="102" spans="2:65" s="1" customFormat="1" ht="11.25">
      <c r="B102" s="28"/>
      <c r="D102" s="135" t="s">
        <v>128</v>
      </c>
      <c r="F102" s="136" t="s">
        <v>380</v>
      </c>
      <c r="L102" s="28"/>
      <c r="M102" s="137"/>
      <c r="T102" s="49"/>
      <c r="AT102" s="16" t="s">
        <v>128</v>
      </c>
      <c r="AU102" s="16" t="s">
        <v>77</v>
      </c>
    </row>
    <row r="103" spans="2:65" s="1" customFormat="1" ht="16.5" customHeight="1">
      <c r="B103" s="122"/>
      <c r="C103" s="123" t="s">
        <v>160</v>
      </c>
      <c r="D103" s="123" t="s">
        <v>121</v>
      </c>
      <c r="E103" s="124" t="s">
        <v>382</v>
      </c>
      <c r="F103" s="293" t="s">
        <v>383</v>
      </c>
      <c r="G103" s="126" t="s">
        <v>231</v>
      </c>
      <c r="H103" s="127">
        <v>39</v>
      </c>
      <c r="I103" s="128"/>
      <c r="J103" s="128">
        <f>ROUND(I103*H103,2)</f>
        <v>0</v>
      </c>
      <c r="K103" s="125" t="s">
        <v>125</v>
      </c>
      <c r="L103" s="28"/>
      <c r="M103" s="129" t="s">
        <v>3</v>
      </c>
      <c r="N103" s="130" t="s">
        <v>38</v>
      </c>
      <c r="O103" s="131">
        <v>0.51700000000000002</v>
      </c>
      <c r="P103" s="131">
        <f>O103*H103</f>
        <v>20.163</v>
      </c>
      <c r="Q103" s="131">
        <v>0</v>
      </c>
      <c r="R103" s="131">
        <f>Q103*H103</f>
        <v>0</v>
      </c>
      <c r="S103" s="131">
        <v>0</v>
      </c>
      <c r="T103" s="132">
        <f>S103*H103</f>
        <v>0</v>
      </c>
      <c r="AR103" s="133" t="s">
        <v>126</v>
      </c>
      <c r="AT103" s="133" t="s">
        <v>121</v>
      </c>
      <c r="AU103" s="133" t="s">
        <v>77</v>
      </c>
      <c r="AY103" s="16" t="s">
        <v>119</v>
      </c>
      <c r="BE103" s="134">
        <f>IF(N103="základní",J103,0)</f>
        <v>0</v>
      </c>
      <c r="BF103" s="134">
        <f>IF(N103="snížená",J103,0)</f>
        <v>0</v>
      </c>
      <c r="BG103" s="134">
        <f>IF(N103="zákl. přenesená",J103,0)</f>
        <v>0</v>
      </c>
      <c r="BH103" s="134">
        <f>IF(N103="sníž. přenesená",J103,0)</f>
        <v>0</v>
      </c>
      <c r="BI103" s="134">
        <f>IF(N103="nulová",J103,0)</f>
        <v>0</v>
      </c>
      <c r="BJ103" s="16" t="s">
        <v>75</v>
      </c>
      <c r="BK103" s="134">
        <f>ROUND(I103*H103,2)</f>
        <v>0</v>
      </c>
      <c r="BL103" s="16" t="s">
        <v>126</v>
      </c>
      <c r="BM103" s="133" t="s">
        <v>384</v>
      </c>
    </row>
    <row r="104" spans="2:65" s="1" customFormat="1" ht="11.25">
      <c r="B104" s="28"/>
      <c r="D104" s="135" t="s">
        <v>128</v>
      </c>
      <c r="F104" s="136" t="s">
        <v>385</v>
      </c>
      <c r="L104" s="28"/>
      <c r="M104" s="137"/>
      <c r="T104" s="49"/>
      <c r="AT104" s="16" t="s">
        <v>128</v>
      </c>
      <c r="AU104" s="16" t="s">
        <v>77</v>
      </c>
    </row>
    <row r="105" spans="2:65" s="1" customFormat="1" ht="11.25">
      <c r="B105" s="28"/>
      <c r="D105" s="138" t="s">
        <v>130</v>
      </c>
      <c r="F105" s="139" t="s">
        <v>386</v>
      </c>
      <c r="L105" s="28"/>
      <c r="M105" s="137"/>
      <c r="T105" s="49"/>
      <c r="AT105" s="16" t="s">
        <v>130</v>
      </c>
      <c r="AU105" s="16" t="s">
        <v>77</v>
      </c>
    </row>
    <row r="106" spans="2:65" s="12" customFormat="1" ht="11.25">
      <c r="B106" s="140"/>
      <c r="D106" s="135" t="s">
        <v>132</v>
      </c>
      <c r="E106" s="141" t="s">
        <v>3</v>
      </c>
      <c r="F106" s="142" t="s">
        <v>387</v>
      </c>
      <c r="H106" s="143">
        <v>39</v>
      </c>
      <c r="L106" s="140"/>
      <c r="M106" s="144"/>
      <c r="T106" s="145"/>
      <c r="AT106" s="141" t="s">
        <v>132</v>
      </c>
      <c r="AU106" s="141" t="s">
        <v>77</v>
      </c>
      <c r="AV106" s="12" t="s">
        <v>77</v>
      </c>
      <c r="AW106" s="12" t="s">
        <v>29</v>
      </c>
      <c r="AX106" s="12" t="s">
        <v>75</v>
      </c>
      <c r="AY106" s="141" t="s">
        <v>119</v>
      </c>
    </row>
    <row r="107" spans="2:65" s="1" customFormat="1" ht="16.5" customHeight="1">
      <c r="B107" s="122"/>
      <c r="C107" s="146" t="s">
        <v>169</v>
      </c>
      <c r="D107" s="146" t="s">
        <v>134</v>
      </c>
      <c r="E107" s="147" t="s">
        <v>388</v>
      </c>
      <c r="F107" s="294" t="s">
        <v>389</v>
      </c>
      <c r="G107" s="149" t="s">
        <v>137</v>
      </c>
      <c r="H107" s="150">
        <v>0.161</v>
      </c>
      <c r="I107" s="151"/>
      <c r="J107" s="151">
        <f>ROUND(I107*H107,2)</f>
        <v>0</v>
      </c>
      <c r="K107" s="148" t="s">
        <v>125</v>
      </c>
      <c r="L107" s="152"/>
      <c r="M107" s="153" t="s">
        <v>3</v>
      </c>
      <c r="N107" s="154" t="s">
        <v>38</v>
      </c>
      <c r="O107" s="131">
        <v>0</v>
      </c>
      <c r="P107" s="131">
        <f>O107*H107</f>
        <v>0</v>
      </c>
      <c r="Q107" s="131">
        <v>1</v>
      </c>
      <c r="R107" s="131">
        <f>Q107*H107</f>
        <v>0.161</v>
      </c>
      <c r="S107" s="131">
        <v>0</v>
      </c>
      <c r="T107" s="132">
        <f>S107*H107</f>
        <v>0</v>
      </c>
      <c r="AR107" s="133" t="s">
        <v>138</v>
      </c>
      <c r="AT107" s="133" t="s">
        <v>134</v>
      </c>
      <c r="AU107" s="133" t="s">
        <v>77</v>
      </c>
      <c r="AY107" s="16" t="s">
        <v>119</v>
      </c>
      <c r="BE107" s="134">
        <f>IF(N107="základní",J107,0)</f>
        <v>0</v>
      </c>
      <c r="BF107" s="134">
        <f>IF(N107="snížená",J107,0)</f>
        <v>0</v>
      </c>
      <c r="BG107" s="134">
        <f>IF(N107="zákl. přenesená",J107,0)</f>
        <v>0</v>
      </c>
      <c r="BH107" s="134">
        <f>IF(N107="sníž. přenesená",J107,0)</f>
        <v>0</v>
      </c>
      <c r="BI107" s="134">
        <f>IF(N107="nulová",J107,0)</f>
        <v>0</v>
      </c>
      <c r="BJ107" s="16" t="s">
        <v>75</v>
      </c>
      <c r="BK107" s="134">
        <f>ROUND(I107*H107,2)</f>
        <v>0</v>
      </c>
      <c r="BL107" s="16" t="s">
        <v>126</v>
      </c>
      <c r="BM107" s="133" t="s">
        <v>390</v>
      </c>
    </row>
    <row r="108" spans="2:65" s="1" customFormat="1" ht="11.25">
      <c r="B108" s="28"/>
      <c r="D108" s="135" t="s">
        <v>128</v>
      </c>
      <c r="F108" s="136" t="s">
        <v>389</v>
      </c>
      <c r="L108" s="28"/>
      <c r="M108" s="137"/>
      <c r="T108" s="49"/>
      <c r="AT108" s="16" t="s">
        <v>128</v>
      </c>
      <c r="AU108" s="16" t="s">
        <v>77</v>
      </c>
    </row>
    <row r="109" spans="2:65" s="12" customFormat="1" ht="11.25">
      <c r="B109" s="140"/>
      <c r="D109" s="135" t="s">
        <v>132</v>
      </c>
      <c r="E109" s="141" t="s">
        <v>3</v>
      </c>
      <c r="F109" s="142" t="s">
        <v>391</v>
      </c>
      <c r="H109" s="143">
        <v>0.161</v>
      </c>
      <c r="L109" s="140"/>
      <c r="M109" s="144"/>
      <c r="T109" s="145"/>
      <c r="AT109" s="141" t="s">
        <v>132</v>
      </c>
      <c r="AU109" s="141" t="s">
        <v>77</v>
      </c>
      <c r="AV109" s="12" t="s">
        <v>77</v>
      </c>
      <c r="AW109" s="12" t="s">
        <v>29</v>
      </c>
      <c r="AX109" s="12" t="s">
        <v>75</v>
      </c>
      <c r="AY109" s="141" t="s">
        <v>119</v>
      </c>
    </row>
    <row r="110" spans="2:65" s="1" customFormat="1" ht="16.5" customHeight="1">
      <c r="B110" s="122"/>
      <c r="C110" s="123" t="s">
        <v>138</v>
      </c>
      <c r="D110" s="123" t="s">
        <v>121</v>
      </c>
      <c r="E110" s="124" t="s">
        <v>392</v>
      </c>
      <c r="F110" s="293" t="s">
        <v>393</v>
      </c>
      <c r="G110" s="126" t="s">
        <v>231</v>
      </c>
      <c r="H110" s="127">
        <v>19.5</v>
      </c>
      <c r="I110" s="128"/>
      <c r="J110" s="128">
        <f>ROUND(I110*H110,2)</f>
        <v>0</v>
      </c>
      <c r="K110" s="125" t="s">
        <v>125</v>
      </c>
      <c r="L110" s="28"/>
      <c r="M110" s="129" t="s">
        <v>3</v>
      </c>
      <c r="N110" s="130" t="s">
        <v>38</v>
      </c>
      <c r="O110" s="131">
        <v>0.41299999999999998</v>
      </c>
      <c r="P110" s="131">
        <f>O110*H110</f>
        <v>8.0534999999999997</v>
      </c>
      <c r="Q110" s="131">
        <v>2.0000000000000001E-4</v>
      </c>
      <c r="R110" s="131">
        <f>Q110*H110</f>
        <v>3.9000000000000003E-3</v>
      </c>
      <c r="S110" s="131">
        <v>0</v>
      </c>
      <c r="T110" s="132">
        <f>S110*H110</f>
        <v>0</v>
      </c>
      <c r="AR110" s="133" t="s">
        <v>126</v>
      </c>
      <c r="AT110" s="133" t="s">
        <v>121</v>
      </c>
      <c r="AU110" s="133" t="s">
        <v>77</v>
      </c>
      <c r="AY110" s="16" t="s">
        <v>119</v>
      </c>
      <c r="BE110" s="134">
        <f>IF(N110="základní",J110,0)</f>
        <v>0</v>
      </c>
      <c r="BF110" s="134">
        <f>IF(N110="snížená",J110,0)</f>
        <v>0</v>
      </c>
      <c r="BG110" s="134">
        <f>IF(N110="zákl. přenesená",J110,0)</f>
        <v>0</v>
      </c>
      <c r="BH110" s="134">
        <f>IF(N110="sníž. přenesená",J110,0)</f>
        <v>0</v>
      </c>
      <c r="BI110" s="134">
        <f>IF(N110="nulová",J110,0)</f>
        <v>0</v>
      </c>
      <c r="BJ110" s="16" t="s">
        <v>75</v>
      </c>
      <c r="BK110" s="134">
        <f>ROUND(I110*H110,2)</f>
        <v>0</v>
      </c>
      <c r="BL110" s="16" t="s">
        <v>126</v>
      </c>
      <c r="BM110" s="133" t="s">
        <v>394</v>
      </c>
    </row>
    <row r="111" spans="2:65" s="1" customFormat="1" ht="11.25">
      <c r="B111" s="28"/>
      <c r="D111" s="135" t="s">
        <v>128</v>
      </c>
      <c r="F111" s="136" t="s">
        <v>395</v>
      </c>
      <c r="L111" s="28"/>
      <c r="M111" s="137"/>
      <c r="T111" s="49"/>
      <c r="AT111" s="16" t="s">
        <v>128</v>
      </c>
      <c r="AU111" s="16" t="s">
        <v>77</v>
      </c>
    </row>
    <row r="112" spans="2:65" s="1" customFormat="1" ht="11.25">
      <c r="B112" s="28"/>
      <c r="D112" s="138" t="s">
        <v>130</v>
      </c>
      <c r="F112" s="139" t="s">
        <v>396</v>
      </c>
      <c r="L112" s="28"/>
      <c r="M112" s="137"/>
      <c r="T112" s="49"/>
      <c r="AT112" s="16" t="s">
        <v>130</v>
      </c>
      <c r="AU112" s="16" t="s">
        <v>77</v>
      </c>
    </row>
    <row r="113" spans="2:65" s="1" customFormat="1" ht="16.5" customHeight="1">
      <c r="B113" s="122"/>
      <c r="C113" s="146" t="s">
        <v>181</v>
      </c>
      <c r="D113" s="146" t="s">
        <v>134</v>
      </c>
      <c r="E113" s="147" t="s">
        <v>397</v>
      </c>
      <c r="F113" s="294" t="s">
        <v>398</v>
      </c>
      <c r="G113" s="149" t="s">
        <v>144</v>
      </c>
      <c r="H113" s="150">
        <v>48.75</v>
      </c>
      <c r="I113" s="151"/>
      <c r="J113" s="151">
        <f>ROUND(I113*H113,2)</f>
        <v>0</v>
      </c>
      <c r="K113" s="148" t="s">
        <v>125</v>
      </c>
      <c r="L113" s="152"/>
      <c r="M113" s="153" t="s">
        <v>3</v>
      </c>
      <c r="N113" s="154" t="s">
        <v>38</v>
      </c>
      <c r="O113" s="131">
        <v>0</v>
      </c>
      <c r="P113" s="131">
        <f>O113*H113</f>
        <v>0</v>
      </c>
      <c r="Q113" s="131">
        <v>5.0000000000000001E-3</v>
      </c>
      <c r="R113" s="131">
        <f>Q113*H113</f>
        <v>0.24374999999999999</v>
      </c>
      <c r="S113" s="131">
        <v>0</v>
      </c>
      <c r="T113" s="132">
        <f>S113*H113</f>
        <v>0</v>
      </c>
      <c r="AR113" s="133" t="s">
        <v>138</v>
      </c>
      <c r="AT113" s="133" t="s">
        <v>134</v>
      </c>
      <c r="AU113" s="133" t="s">
        <v>77</v>
      </c>
      <c r="AY113" s="16" t="s">
        <v>119</v>
      </c>
      <c r="BE113" s="134">
        <f>IF(N113="základní",J113,0)</f>
        <v>0</v>
      </c>
      <c r="BF113" s="134">
        <f>IF(N113="snížená",J113,0)</f>
        <v>0</v>
      </c>
      <c r="BG113" s="134">
        <f>IF(N113="zákl. přenesená",J113,0)</f>
        <v>0</v>
      </c>
      <c r="BH113" s="134">
        <f>IF(N113="sníž. přenesená",J113,0)</f>
        <v>0</v>
      </c>
      <c r="BI113" s="134">
        <f>IF(N113="nulová",J113,0)</f>
        <v>0</v>
      </c>
      <c r="BJ113" s="16" t="s">
        <v>75</v>
      </c>
      <c r="BK113" s="134">
        <f>ROUND(I113*H113,2)</f>
        <v>0</v>
      </c>
      <c r="BL113" s="16" t="s">
        <v>126</v>
      </c>
      <c r="BM113" s="133" t="s">
        <v>399</v>
      </c>
    </row>
    <row r="114" spans="2:65" s="1" customFormat="1" ht="11.25">
      <c r="B114" s="28"/>
      <c r="D114" s="135" t="s">
        <v>128</v>
      </c>
      <c r="F114" s="136" t="s">
        <v>398</v>
      </c>
      <c r="L114" s="28"/>
      <c r="M114" s="137"/>
      <c r="T114" s="49"/>
      <c r="AT114" s="16" t="s">
        <v>128</v>
      </c>
      <c r="AU114" s="16" t="s">
        <v>77</v>
      </c>
    </row>
    <row r="115" spans="2:65" s="12" customFormat="1" ht="11.25">
      <c r="B115" s="140"/>
      <c r="D115" s="135" t="s">
        <v>132</v>
      </c>
      <c r="F115" s="142" t="s">
        <v>400</v>
      </c>
      <c r="H115" s="143">
        <v>48.75</v>
      </c>
      <c r="L115" s="140"/>
      <c r="M115" s="144"/>
      <c r="T115" s="145"/>
      <c r="AT115" s="141" t="s">
        <v>132</v>
      </c>
      <c r="AU115" s="141" t="s">
        <v>77</v>
      </c>
      <c r="AV115" s="12" t="s">
        <v>77</v>
      </c>
      <c r="AW115" s="12" t="s">
        <v>4</v>
      </c>
      <c r="AX115" s="12" t="s">
        <v>75</v>
      </c>
      <c r="AY115" s="141" t="s">
        <v>119</v>
      </c>
    </row>
    <row r="116" spans="2:65" s="11" customFormat="1" ht="22.9" customHeight="1">
      <c r="B116" s="111"/>
      <c r="D116" s="112" t="s">
        <v>66</v>
      </c>
      <c r="E116" s="120" t="s">
        <v>217</v>
      </c>
      <c r="F116" s="120" t="s">
        <v>218</v>
      </c>
      <c r="J116" s="121">
        <f>BK116</f>
        <v>0</v>
      </c>
      <c r="L116" s="111"/>
      <c r="M116" s="115"/>
      <c r="P116" s="116">
        <f>SUM(P117:P119)</f>
        <v>1.3090999999999999</v>
      </c>
      <c r="R116" s="116">
        <f>SUM(R117:R119)</f>
        <v>0</v>
      </c>
      <c r="T116" s="117">
        <f>SUM(T117:T119)</f>
        <v>0</v>
      </c>
      <c r="AR116" s="112" t="s">
        <v>75</v>
      </c>
      <c r="AT116" s="118" t="s">
        <v>66</v>
      </c>
      <c r="AU116" s="118" t="s">
        <v>75</v>
      </c>
      <c r="AY116" s="112" t="s">
        <v>119</v>
      </c>
      <c r="BK116" s="119">
        <f>SUM(BK117:BK119)</f>
        <v>0</v>
      </c>
    </row>
    <row r="117" spans="2:65" s="1" customFormat="1" ht="16.5" customHeight="1">
      <c r="B117" s="122"/>
      <c r="C117" s="123" t="s">
        <v>189</v>
      </c>
      <c r="D117" s="123" t="s">
        <v>121</v>
      </c>
      <c r="E117" s="124" t="s">
        <v>401</v>
      </c>
      <c r="F117" s="125" t="s">
        <v>402</v>
      </c>
      <c r="G117" s="126" t="s">
        <v>137</v>
      </c>
      <c r="H117" s="127">
        <v>2.0139999999999998</v>
      </c>
      <c r="I117" s="128"/>
      <c r="J117" s="128">
        <f>ROUND(I117*H117,2)</f>
        <v>0</v>
      </c>
      <c r="K117" s="125" t="s">
        <v>125</v>
      </c>
      <c r="L117" s="28"/>
      <c r="M117" s="129" t="s">
        <v>3</v>
      </c>
      <c r="N117" s="130" t="s">
        <v>38</v>
      </c>
      <c r="O117" s="131">
        <v>0.65</v>
      </c>
      <c r="P117" s="131">
        <f>O117*H117</f>
        <v>1.3090999999999999</v>
      </c>
      <c r="Q117" s="131">
        <v>0</v>
      </c>
      <c r="R117" s="131">
        <f>Q117*H117</f>
        <v>0</v>
      </c>
      <c r="S117" s="131">
        <v>0</v>
      </c>
      <c r="T117" s="132">
        <f>S117*H117</f>
        <v>0</v>
      </c>
      <c r="AR117" s="133" t="s">
        <v>126</v>
      </c>
      <c r="AT117" s="133" t="s">
        <v>121</v>
      </c>
      <c r="AU117" s="133" t="s">
        <v>77</v>
      </c>
      <c r="AY117" s="16" t="s">
        <v>119</v>
      </c>
      <c r="BE117" s="134">
        <f>IF(N117="základní",J117,0)</f>
        <v>0</v>
      </c>
      <c r="BF117" s="134">
        <f>IF(N117="snížená",J117,0)</f>
        <v>0</v>
      </c>
      <c r="BG117" s="134">
        <f>IF(N117="zákl. přenesená",J117,0)</f>
        <v>0</v>
      </c>
      <c r="BH117" s="134">
        <f>IF(N117="sníž. přenesená",J117,0)</f>
        <v>0</v>
      </c>
      <c r="BI117" s="134">
        <f>IF(N117="nulová",J117,0)</f>
        <v>0</v>
      </c>
      <c r="BJ117" s="16" t="s">
        <v>75</v>
      </c>
      <c r="BK117" s="134">
        <f>ROUND(I117*H117,2)</f>
        <v>0</v>
      </c>
      <c r="BL117" s="16" t="s">
        <v>126</v>
      </c>
      <c r="BM117" s="133" t="s">
        <v>403</v>
      </c>
    </row>
    <row r="118" spans="2:65" s="1" customFormat="1" ht="19.5">
      <c r="B118" s="28"/>
      <c r="D118" s="135" t="s">
        <v>128</v>
      </c>
      <c r="F118" s="136" t="s">
        <v>404</v>
      </c>
      <c r="L118" s="28"/>
      <c r="M118" s="137"/>
      <c r="T118" s="49"/>
      <c r="AT118" s="16" t="s">
        <v>128</v>
      </c>
      <c r="AU118" s="16" t="s">
        <v>77</v>
      </c>
    </row>
    <row r="119" spans="2:65" s="1" customFormat="1" ht="11.25">
      <c r="B119" s="28"/>
      <c r="D119" s="138" t="s">
        <v>130</v>
      </c>
      <c r="F119" s="139" t="s">
        <v>405</v>
      </c>
      <c r="L119" s="28"/>
      <c r="M119" s="164"/>
      <c r="N119" s="165"/>
      <c r="O119" s="165"/>
      <c r="P119" s="165"/>
      <c r="Q119" s="165"/>
      <c r="R119" s="165"/>
      <c r="S119" s="165"/>
      <c r="T119" s="166"/>
      <c r="AT119" s="16" t="s">
        <v>130</v>
      </c>
      <c r="AU119" s="16" t="s">
        <v>77</v>
      </c>
    </row>
    <row r="120" spans="2:65" s="1" customFormat="1" ht="6.9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28"/>
    </row>
  </sheetData>
  <autoFilter ref="C82:K119" xr:uid="{00000000-0009-0000-0000-000002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xr:uid="{00000000-0004-0000-0200-000000000000}"/>
    <hyperlink ref="F92" r:id="rId2" xr:uid="{00000000-0004-0000-0200-000001000000}"/>
    <hyperlink ref="F95" r:id="rId3" xr:uid="{00000000-0004-0000-0200-000002000000}"/>
    <hyperlink ref="F100" r:id="rId4" xr:uid="{00000000-0004-0000-0200-000003000000}"/>
    <hyperlink ref="F105" r:id="rId5" xr:uid="{00000000-0004-0000-0200-000004000000}"/>
    <hyperlink ref="F112" r:id="rId6" xr:uid="{00000000-0004-0000-0200-000005000000}"/>
    <hyperlink ref="F119" r:id="rId7" xr:uid="{00000000-0004-0000-0200-000006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M367"/>
  <sheetViews>
    <sheetView showGridLines="0" topLeftCell="A83" workbookViewId="0">
      <selection activeCell="I101" sqref="I101:I366"/>
    </sheetView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281" t="s">
        <v>6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83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77</v>
      </c>
    </row>
    <row r="4" spans="2:46" ht="24.95" customHeight="1">
      <c r="B4" s="19"/>
      <c r="D4" s="20" t="s">
        <v>87</v>
      </c>
      <c r="L4" s="19"/>
      <c r="M4" s="81" t="s">
        <v>11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5" t="s">
        <v>15</v>
      </c>
      <c r="L6" s="19"/>
    </row>
    <row r="7" spans="2:46" ht="16.5" customHeight="1">
      <c r="B7" s="19"/>
      <c r="E7" s="282" t="str">
        <f>'Rekapitulace stavby'!K6</f>
        <v>demolice zastávky Třešť město</v>
      </c>
      <c r="F7" s="283"/>
      <c r="G7" s="283"/>
      <c r="H7" s="283"/>
      <c r="L7" s="19"/>
    </row>
    <row r="8" spans="2:46" s="1" customFormat="1" ht="12" customHeight="1">
      <c r="B8" s="28"/>
      <c r="D8" s="25" t="s">
        <v>88</v>
      </c>
      <c r="L8" s="28"/>
    </row>
    <row r="9" spans="2:46" s="1" customFormat="1" ht="16.5" customHeight="1">
      <c r="B9" s="28"/>
      <c r="E9" s="249" t="s">
        <v>406</v>
      </c>
      <c r="F9" s="284"/>
      <c r="G9" s="284"/>
      <c r="H9" s="284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5" t="s">
        <v>17</v>
      </c>
      <c r="F11" s="23" t="s">
        <v>3</v>
      </c>
      <c r="I11" s="25" t="s">
        <v>18</v>
      </c>
      <c r="J11" s="23" t="s">
        <v>3</v>
      </c>
      <c r="L11" s="28"/>
    </row>
    <row r="12" spans="2:46" s="1" customFormat="1" ht="12" customHeight="1">
      <c r="B12" s="28"/>
      <c r="D12" s="25" t="s">
        <v>19</v>
      </c>
      <c r="F12" s="23" t="s">
        <v>20</v>
      </c>
      <c r="I12" s="25" t="s">
        <v>21</v>
      </c>
      <c r="J12" s="45" t="str">
        <f>'Rekapitulace stavby'!AN8</f>
        <v>27. 6. 2022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5" t="s">
        <v>23</v>
      </c>
      <c r="I14" s="25" t="s">
        <v>24</v>
      </c>
      <c r="J14" s="23" t="str">
        <f>IF('Rekapitulace stavby'!AN10="","",'Rekapitulace stavby'!AN10)</f>
        <v/>
      </c>
      <c r="L14" s="28"/>
    </row>
    <row r="15" spans="2:46" s="1" customFormat="1" ht="18" customHeight="1">
      <c r="B15" s="28"/>
      <c r="E15" s="23" t="str">
        <f>IF('Rekapitulace stavby'!E11="","",'Rekapitulace stavby'!E11)</f>
        <v xml:space="preserve"> </v>
      </c>
      <c r="I15" s="25" t="s">
        <v>26</v>
      </c>
      <c r="J15" s="23" t="str">
        <f>IF('Rekapitulace stavby'!AN11="","",'Rekapitulace stavby'!AN11)</f>
        <v/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5" t="s">
        <v>27</v>
      </c>
      <c r="I17" s="25" t="s">
        <v>24</v>
      </c>
      <c r="J17" s="23" t="str">
        <f>'Rekapitulace stavby'!AN13</f>
        <v/>
      </c>
      <c r="L17" s="28"/>
    </row>
    <row r="18" spans="2:12" s="1" customFormat="1" ht="18" customHeight="1">
      <c r="B18" s="28"/>
      <c r="E18" s="267" t="str">
        <f>'Rekapitulace stavby'!E14</f>
        <v xml:space="preserve"> </v>
      </c>
      <c r="F18" s="267"/>
      <c r="G18" s="267"/>
      <c r="H18" s="267"/>
      <c r="I18" s="25" t="s">
        <v>26</v>
      </c>
      <c r="J18" s="23" t="str">
        <f>'Rekapitulace stavby'!AN14</f>
        <v/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28</v>
      </c>
      <c r="I20" s="25" t="s">
        <v>24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26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30</v>
      </c>
      <c r="I23" s="25" t="s">
        <v>24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 xml:space="preserve"> </v>
      </c>
      <c r="I24" s="25" t="s">
        <v>26</v>
      </c>
      <c r="J24" s="23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31</v>
      </c>
      <c r="L26" s="28"/>
    </row>
    <row r="27" spans="2:12" s="7" customFormat="1" ht="16.5" customHeight="1">
      <c r="B27" s="82"/>
      <c r="E27" s="270" t="s">
        <v>3</v>
      </c>
      <c r="F27" s="270"/>
      <c r="G27" s="270"/>
      <c r="H27" s="270"/>
      <c r="L27" s="82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6"/>
      <c r="E29" s="46"/>
      <c r="F29" s="46"/>
      <c r="G29" s="46"/>
      <c r="H29" s="46"/>
      <c r="I29" s="46"/>
      <c r="J29" s="46"/>
      <c r="K29" s="46"/>
      <c r="L29" s="28"/>
    </row>
    <row r="30" spans="2:12" s="1" customFormat="1" ht="25.35" customHeight="1">
      <c r="B30" s="28"/>
      <c r="D30" s="83" t="s">
        <v>33</v>
      </c>
      <c r="J30" s="59">
        <f>ROUND(J98, 2)</f>
        <v>0</v>
      </c>
      <c r="L30" s="28"/>
    </row>
    <row r="31" spans="2:12" s="1" customFormat="1" ht="6.95" customHeight="1">
      <c r="B31" s="28"/>
      <c r="D31" s="46"/>
      <c r="E31" s="46"/>
      <c r="F31" s="46"/>
      <c r="G31" s="46"/>
      <c r="H31" s="46"/>
      <c r="I31" s="46"/>
      <c r="J31" s="46"/>
      <c r="K31" s="46"/>
      <c r="L31" s="28"/>
    </row>
    <row r="32" spans="2:12" s="1" customFormat="1" ht="14.45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5" customHeight="1">
      <c r="B33" s="28"/>
      <c r="D33" s="48" t="s">
        <v>37</v>
      </c>
      <c r="E33" s="25" t="s">
        <v>38</v>
      </c>
      <c r="F33" s="84">
        <f>ROUND((SUM(BE98:BE366)),  2)</f>
        <v>0</v>
      </c>
      <c r="I33" s="85">
        <v>0.21</v>
      </c>
      <c r="J33" s="84">
        <f>ROUND(((SUM(BE98:BE366))*I33),  2)</f>
        <v>0</v>
      </c>
      <c r="L33" s="28"/>
    </row>
    <row r="34" spans="2:12" s="1" customFormat="1" ht="14.45" customHeight="1">
      <c r="B34" s="28"/>
      <c r="E34" s="25" t="s">
        <v>39</v>
      </c>
      <c r="F34" s="84">
        <f>ROUND((SUM(BF98:BF366)),  2)</f>
        <v>0</v>
      </c>
      <c r="I34" s="85">
        <v>0.15</v>
      </c>
      <c r="J34" s="84">
        <f>ROUND(((SUM(BF98:BF366))*I34),  2)</f>
        <v>0</v>
      </c>
      <c r="L34" s="28"/>
    </row>
    <row r="35" spans="2:12" s="1" customFormat="1" ht="14.45" hidden="1" customHeight="1">
      <c r="B35" s="28"/>
      <c r="E35" s="25" t="s">
        <v>40</v>
      </c>
      <c r="F35" s="84">
        <f>ROUND((SUM(BG98:BG366)),  2)</f>
        <v>0</v>
      </c>
      <c r="I35" s="85">
        <v>0.21</v>
      </c>
      <c r="J35" s="84">
        <f>0</f>
        <v>0</v>
      </c>
      <c r="L35" s="28"/>
    </row>
    <row r="36" spans="2:12" s="1" customFormat="1" ht="14.45" hidden="1" customHeight="1">
      <c r="B36" s="28"/>
      <c r="E36" s="25" t="s">
        <v>41</v>
      </c>
      <c r="F36" s="84">
        <f>ROUND((SUM(BH98:BH366)),  2)</f>
        <v>0</v>
      </c>
      <c r="I36" s="85">
        <v>0.15</v>
      </c>
      <c r="J36" s="84">
        <f>0</f>
        <v>0</v>
      </c>
      <c r="L36" s="28"/>
    </row>
    <row r="37" spans="2:12" s="1" customFormat="1" ht="14.45" hidden="1" customHeight="1">
      <c r="B37" s="28"/>
      <c r="E37" s="25" t="s">
        <v>42</v>
      </c>
      <c r="F37" s="84">
        <f>ROUND((SUM(BI98:BI366)),  2)</f>
        <v>0</v>
      </c>
      <c r="I37" s="85">
        <v>0</v>
      </c>
      <c r="J37" s="84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6"/>
      <c r="D39" s="87" t="s">
        <v>43</v>
      </c>
      <c r="E39" s="50"/>
      <c r="F39" s="50"/>
      <c r="G39" s="88" t="s">
        <v>44</v>
      </c>
      <c r="H39" s="89" t="s">
        <v>45</v>
      </c>
      <c r="I39" s="50"/>
      <c r="J39" s="90">
        <f>SUM(J30:J37)</f>
        <v>0</v>
      </c>
      <c r="K39" s="91"/>
      <c r="L39" s="28"/>
    </row>
    <row r="40" spans="2:12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8"/>
    </row>
    <row r="44" spans="2:12" s="1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8"/>
    </row>
    <row r="45" spans="2:12" s="1" customFormat="1" ht="24.95" customHeight="1">
      <c r="B45" s="28"/>
      <c r="C45" s="20" t="s">
        <v>90</v>
      </c>
      <c r="L45" s="28"/>
    </row>
    <row r="46" spans="2:12" s="1" customFormat="1" ht="6.95" customHeight="1">
      <c r="B46" s="28"/>
      <c r="L46" s="28"/>
    </row>
    <row r="47" spans="2:12" s="1" customFormat="1" ht="12" customHeight="1">
      <c r="B47" s="28"/>
      <c r="C47" s="25" t="s">
        <v>15</v>
      </c>
      <c r="L47" s="28"/>
    </row>
    <row r="48" spans="2:12" s="1" customFormat="1" ht="16.5" customHeight="1">
      <c r="B48" s="28"/>
      <c r="E48" s="282" t="str">
        <f>E7</f>
        <v>demolice zastávky Třešť město</v>
      </c>
      <c r="F48" s="283"/>
      <c r="G48" s="283"/>
      <c r="H48" s="283"/>
      <c r="L48" s="28"/>
    </row>
    <row r="49" spans="2:47" s="1" customFormat="1" ht="12" customHeight="1">
      <c r="B49" s="28"/>
      <c r="C49" s="25" t="s">
        <v>88</v>
      </c>
      <c r="L49" s="28"/>
    </row>
    <row r="50" spans="2:47" s="1" customFormat="1" ht="16.5" customHeight="1">
      <c r="B50" s="28"/>
      <c r="E50" s="249" t="str">
        <f>E9</f>
        <v>03 - vlastní demolice</v>
      </c>
      <c r="F50" s="284"/>
      <c r="G50" s="284"/>
      <c r="H50" s="284"/>
      <c r="L50" s="28"/>
    </row>
    <row r="51" spans="2:47" s="1" customFormat="1" ht="6.95" customHeight="1">
      <c r="B51" s="28"/>
      <c r="L51" s="28"/>
    </row>
    <row r="52" spans="2:47" s="1" customFormat="1" ht="12" customHeight="1">
      <c r="B52" s="28"/>
      <c r="C52" s="25" t="s">
        <v>19</v>
      </c>
      <c r="F52" s="23" t="str">
        <f>F12</f>
        <v>Třešť</v>
      </c>
      <c r="I52" s="25" t="s">
        <v>21</v>
      </c>
      <c r="J52" s="45" t="str">
        <f>IF(J12="","",J12)</f>
        <v>27. 6. 2022</v>
      </c>
      <c r="L52" s="28"/>
    </row>
    <row r="53" spans="2:47" s="1" customFormat="1" ht="6.95" customHeight="1">
      <c r="B53" s="28"/>
      <c r="L53" s="28"/>
    </row>
    <row r="54" spans="2:47" s="1" customFormat="1" ht="15.2" customHeight="1">
      <c r="B54" s="28"/>
      <c r="C54" s="25" t="s">
        <v>23</v>
      </c>
      <c r="F54" s="23" t="str">
        <f>E15</f>
        <v xml:space="preserve"> </v>
      </c>
      <c r="I54" s="25" t="s">
        <v>28</v>
      </c>
      <c r="J54" s="26" t="str">
        <f>E21</f>
        <v xml:space="preserve"> </v>
      </c>
      <c r="L54" s="28"/>
    </row>
    <row r="55" spans="2:47" s="1" customFormat="1" ht="15.2" customHeight="1">
      <c r="B55" s="28"/>
      <c r="C55" s="25" t="s">
        <v>27</v>
      </c>
      <c r="F55" s="23" t="str">
        <f>IF(E18="","",E18)</f>
        <v xml:space="preserve"> </v>
      </c>
      <c r="I55" s="25" t="s">
        <v>30</v>
      </c>
      <c r="J55" s="26" t="str">
        <f>E24</f>
        <v xml:space="preserve"> </v>
      </c>
      <c r="L55" s="28"/>
    </row>
    <row r="56" spans="2:47" s="1" customFormat="1" ht="10.35" customHeight="1">
      <c r="B56" s="28"/>
      <c r="L56" s="28"/>
    </row>
    <row r="57" spans="2:47" s="1" customFormat="1" ht="29.25" customHeight="1">
      <c r="B57" s="28"/>
      <c r="C57" s="92" t="s">
        <v>91</v>
      </c>
      <c r="D57" s="86"/>
      <c r="E57" s="86"/>
      <c r="F57" s="86"/>
      <c r="G57" s="86"/>
      <c r="H57" s="86"/>
      <c r="I57" s="86"/>
      <c r="J57" s="93" t="s">
        <v>92</v>
      </c>
      <c r="K57" s="86"/>
      <c r="L57" s="28"/>
    </row>
    <row r="58" spans="2:47" s="1" customFormat="1" ht="10.35" customHeight="1">
      <c r="B58" s="28"/>
      <c r="L58" s="28"/>
    </row>
    <row r="59" spans="2:47" s="1" customFormat="1" ht="22.9" customHeight="1">
      <c r="B59" s="28"/>
      <c r="C59" s="94" t="s">
        <v>65</v>
      </c>
      <c r="J59" s="59">
        <f>J98</f>
        <v>0</v>
      </c>
      <c r="L59" s="28"/>
      <c r="AU59" s="16" t="s">
        <v>93</v>
      </c>
    </row>
    <row r="60" spans="2:47" s="8" customFormat="1" ht="24.95" customHeight="1">
      <c r="B60" s="95"/>
      <c r="D60" s="96" t="s">
        <v>94</v>
      </c>
      <c r="E60" s="97"/>
      <c r="F60" s="97"/>
      <c r="G60" s="97"/>
      <c r="H60" s="97"/>
      <c r="I60" s="97"/>
      <c r="J60" s="98">
        <f>J99</f>
        <v>0</v>
      </c>
      <c r="L60" s="95"/>
    </row>
    <row r="61" spans="2:47" s="9" customFormat="1" ht="19.899999999999999" customHeight="1">
      <c r="B61" s="99"/>
      <c r="D61" s="100" t="s">
        <v>95</v>
      </c>
      <c r="E61" s="101"/>
      <c r="F61" s="101"/>
      <c r="G61" s="101"/>
      <c r="H61" s="101"/>
      <c r="I61" s="101"/>
      <c r="J61" s="102">
        <f>J100</f>
        <v>0</v>
      </c>
      <c r="L61" s="99"/>
    </row>
    <row r="62" spans="2:47" s="9" customFormat="1" ht="19.899999999999999" customHeight="1">
      <c r="B62" s="99"/>
      <c r="D62" s="100" t="s">
        <v>96</v>
      </c>
      <c r="E62" s="101"/>
      <c r="F62" s="101"/>
      <c r="G62" s="101"/>
      <c r="H62" s="101"/>
      <c r="I62" s="101"/>
      <c r="J62" s="102">
        <f>J129</f>
        <v>0</v>
      </c>
      <c r="L62" s="99"/>
    </row>
    <row r="63" spans="2:47" s="9" customFormat="1" ht="19.899999999999999" customHeight="1">
      <c r="B63" s="99"/>
      <c r="D63" s="100" t="s">
        <v>355</v>
      </c>
      <c r="E63" s="101"/>
      <c r="F63" s="101"/>
      <c r="G63" s="101"/>
      <c r="H63" s="101"/>
      <c r="I63" s="101"/>
      <c r="J63" s="102">
        <f>J146</f>
        <v>0</v>
      </c>
      <c r="L63" s="99"/>
    </row>
    <row r="64" spans="2:47" s="9" customFormat="1" ht="19.899999999999999" customHeight="1">
      <c r="B64" s="99"/>
      <c r="D64" s="100" t="s">
        <v>407</v>
      </c>
      <c r="E64" s="101"/>
      <c r="F64" s="101"/>
      <c r="G64" s="101"/>
      <c r="H64" s="101"/>
      <c r="I64" s="101"/>
      <c r="J64" s="102">
        <f>J151</f>
        <v>0</v>
      </c>
      <c r="L64" s="99"/>
    </row>
    <row r="65" spans="2:12" s="9" customFormat="1" ht="19.899999999999999" customHeight="1">
      <c r="B65" s="99"/>
      <c r="D65" s="100" t="s">
        <v>408</v>
      </c>
      <c r="E65" s="101"/>
      <c r="F65" s="101"/>
      <c r="G65" s="101"/>
      <c r="H65" s="101"/>
      <c r="I65" s="101"/>
      <c r="J65" s="102">
        <f>J155</f>
        <v>0</v>
      </c>
      <c r="L65" s="99"/>
    </row>
    <row r="66" spans="2:12" s="9" customFormat="1" ht="19.899999999999999" customHeight="1">
      <c r="B66" s="99"/>
      <c r="D66" s="100" t="s">
        <v>409</v>
      </c>
      <c r="E66" s="101"/>
      <c r="F66" s="101"/>
      <c r="G66" s="101"/>
      <c r="H66" s="101"/>
      <c r="I66" s="101"/>
      <c r="J66" s="102">
        <f>J160</f>
        <v>0</v>
      </c>
      <c r="L66" s="99"/>
    </row>
    <row r="67" spans="2:12" s="9" customFormat="1" ht="19.899999999999999" customHeight="1">
      <c r="B67" s="99"/>
      <c r="D67" s="100" t="s">
        <v>97</v>
      </c>
      <c r="E67" s="101"/>
      <c r="F67" s="101"/>
      <c r="G67" s="101"/>
      <c r="H67" s="101"/>
      <c r="I67" s="101"/>
      <c r="J67" s="102">
        <f>J165</f>
        <v>0</v>
      </c>
      <c r="L67" s="99"/>
    </row>
    <row r="68" spans="2:12" s="9" customFormat="1" ht="19.899999999999999" customHeight="1">
      <c r="B68" s="99"/>
      <c r="D68" s="100" t="s">
        <v>98</v>
      </c>
      <c r="E68" s="101"/>
      <c r="F68" s="101"/>
      <c r="G68" s="101"/>
      <c r="H68" s="101"/>
      <c r="I68" s="101"/>
      <c r="J68" s="102">
        <f>J184</f>
        <v>0</v>
      </c>
      <c r="L68" s="99"/>
    </row>
    <row r="69" spans="2:12" s="9" customFormat="1" ht="19.899999999999999" customHeight="1">
      <c r="B69" s="99"/>
      <c r="D69" s="100" t="s">
        <v>99</v>
      </c>
      <c r="E69" s="101"/>
      <c r="F69" s="101"/>
      <c r="G69" s="101"/>
      <c r="H69" s="101"/>
      <c r="I69" s="101"/>
      <c r="J69" s="102">
        <f>J219</f>
        <v>0</v>
      </c>
      <c r="L69" s="99"/>
    </row>
    <row r="70" spans="2:12" s="8" customFormat="1" ht="24.95" customHeight="1">
      <c r="B70" s="95"/>
      <c r="D70" s="96" t="s">
        <v>100</v>
      </c>
      <c r="E70" s="97"/>
      <c r="F70" s="97"/>
      <c r="G70" s="97"/>
      <c r="H70" s="97"/>
      <c r="I70" s="97"/>
      <c r="J70" s="98">
        <f>J226</f>
        <v>0</v>
      </c>
      <c r="L70" s="95"/>
    </row>
    <row r="71" spans="2:12" s="9" customFormat="1" ht="19.899999999999999" customHeight="1">
      <c r="B71" s="99"/>
      <c r="D71" s="100" t="s">
        <v>410</v>
      </c>
      <c r="E71" s="101"/>
      <c r="F71" s="101"/>
      <c r="G71" s="101"/>
      <c r="H71" s="101"/>
      <c r="I71" s="101"/>
      <c r="J71" s="102">
        <f>J227</f>
        <v>0</v>
      </c>
      <c r="L71" s="99"/>
    </row>
    <row r="72" spans="2:12" s="9" customFormat="1" ht="19.899999999999999" customHeight="1">
      <c r="B72" s="99"/>
      <c r="D72" s="100" t="s">
        <v>411</v>
      </c>
      <c r="E72" s="101"/>
      <c r="F72" s="101"/>
      <c r="G72" s="101"/>
      <c r="H72" s="101"/>
      <c r="I72" s="101"/>
      <c r="J72" s="102">
        <f>J242</f>
        <v>0</v>
      </c>
      <c r="L72" s="99"/>
    </row>
    <row r="73" spans="2:12" s="9" customFormat="1" ht="19.899999999999999" customHeight="1">
      <c r="B73" s="99"/>
      <c r="D73" s="100" t="s">
        <v>412</v>
      </c>
      <c r="E73" s="101"/>
      <c r="F73" s="101"/>
      <c r="G73" s="101"/>
      <c r="H73" s="101"/>
      <c r="I73" s="101"/>
      <c r="J73" s="102">
        <f>J278</f>
        <v>0</v>
      </c>
      <c r="L73" s="99"/>
    </row>
    <row r="74" spans="2:12" s="9" customFormat="1" ht="19.899999999999999" customHeight="1">
      <c r="B74" s="99"/>
      <c r="D74" s="100" t="s">
        <v>413</v>
      </c>
      <c r="E74" s="101"/>
      <c r="F74" s="101"/>
      <c r="G74" s="101"/>
      <c r="H74" s="101"/>
      <c r="I74" s="101"/>
      <c r="J74" s="102">
        <f>J307</f>
        <v>0</v>
      </c>
      <c r="L74" s="99"/>
    </row>
    <row r="75" spans="2:12" s="9" customFormat="1" ht="19.899999999999999" customHeight="1">
      <c r="B75" s="99"/>
      <c r="D75" s="100" t="s">
        <v>414</v>
      </c>
      <c r="E75" s="101"/>
      <c r="F75" s="101"/>
      <c r="G75" s="101"/>
      <c r="H75" s="101"/>
      <c r="I75" s="101"/>
      <c r="J75" s="102">
        <f>J324</f>
        <v>0</v>
      </c>
      <c r="L75" s="99"/>
    </row>
    <row r="76" spans="2:12" s="8" customFormat="1" ht="24.95" customHeight="1">
      <c r="B76" s="95"/>
      <c r="D76" s="96" t="s">
        <v>415</v>
      </c>
      <c r="E76" s="97"/>
      <c r="F76" s="97"/>
      <c r="G76" s="97"/>
      <c r="H76" s="97"/>
      <c r="I76" s="97"/>
      <c r="J76" s="98">
        <f>J335</f>
        <v>0</v>
      </c>
      <c r="L76" s="95"/>
    </row>
    <row r="77" spans="2:12" s="9" customFormat="1" ht="19.899999999999999" customHeight="1">
      <c r="B77" s="99"/>
      <c r="D77" s="100" t="s">
        <v>416</v>
      </c>
      <c r="E77" s="101"/>
      <c r="F77" s="101"/>
      <c r="G77" s="101"/>
      <c r="H77" s="101"/>
      <c r="I77" s="101"/>
      <c r="J77" s="102">
        <f>J336</f>
        <v>0</v>
      </c>
      <c r="L77" s="99"/>
    </row>
    <row r="78" spans="2:12" s="8" customFormat="1" ht="24.95" customHeight="1">
      <c r="B78" s="95"/>
      <c r="D78" s="96" t="s">
        <v>103</v>
      </c>
      <c r="E78" s="97"/>
      <c r="F78" s="97"/>
      <c r="G78" s="97"/>
      <c r="H78" s="97"/>
      <c r="I78" s="97"/>
      <c r="J78" s="98">
        <f>J343</f>
        <v>0</v>
      </c>
      <c r="L78" s="95"/>
    </row>
    <row r="79" spans="2:12" s="1" customFormat="1" ht="21.75" customHeight="1">
      <c r="B79" s="28"/>
      <c r="L79" s="28"/>
    </row>
    <row r="80" spans="2:12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28"/>
    </row>
    <row r="84" spans="2:12" s="1" customFormat="1" ht="6.95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28"/>
    </row>
    <row r="85" spans="2:12" s="1" customFormat="1" ht="24.95" customHeight="1">
      <c r="B85" s="28"/>
      <c r="C85" s="20" t="s">
        <v>104</v>
      </c>
      <c r="L85" s="28"/>
    </row>
    <row r="86" spans="2:12" s="1" customFormat="1" ht="6.95" customHeight="1">
      <c r="B86" s="28"/>
      <c r="L86" s="28"/>
    </row>
    <row r="87" spans="2:12" s="1" customFormat="1" ht="12" customHeight="1">
      <c r="B87" s="28"/>
      <c r="C87" s="25" t="s">
        <v>15</v>
      </c>
      <c r="L87" s="28"/>
    </row>
    <row r="88" spans="2:12" s="1" customFormat="1" ht="16.5" customHeight="1">
      <c r="B88" s="28"/>
      <c r="E88" s="282" t="str">
        <f>E7</f>
        <v>demolice zastávky Třešť město</v>
      </c>
      <c r="F88" s="283"/>
      <c r="G88" s="283"/>
      <c r="H88" s="283"/>
      <c r="L88" s="28"/>
    </row>
    <row r="89" spans="2:12" s="1" customFormat="1" ht="12" customHeight="1">
      <c r="B89" s="28"/>
      <c r="C89" s="25" t="s">
        <v>88</v>
      </c>
      <c r="L89" s="28"/>
    </row>
    <row r="90" spans="2:12" s="1" customFormat="1" ht="16.5" customHeight="1">
      <c r="B90" s="28"/>
      <c r="E90" s="249" t="str">
        <f>E9</f>
        <v>03 - vlastní demolice</v>
      </c>
      <c r="F90" s="284"/>
      <c r="G90" s="284"/>
      <c r="H90" s="284"/>
      <c r="L90" s="28"/>
    </row>
    <row r="91" spans="2:12" s="1" customFormat="1" ht="6.95" customHeight="1">
      <c r="B91" s="28"/>
      <c r="L91" s="28"/>
    </row>
    <row r="92" spans="2:12" s="1" customFormat="1" ht="12" customHeight="1">
      <c r="B92" s="28"/>
      <c r="C92" s="25" t="s">
        <v>19</v>
      </c>
      <c r="F92" s="23" t="str">
        <f>F12</f>
        <v>Třešť</v>
      </c>
      <c r="I92" s="25" t="s">
        <v>21</v>
      </c>
      <c r="J92" s="45" t="str">
        <f>IF(J12="","",J12)</f>
        <v>27. 6. 2022</v>
      </c>
      <c r="L92" s="28"/>
    </row>
    <row r="93" spans="2:12" s="1" customFormat="1" ht="6.95" customHeight="1">
      <c r="B93" s="28"/>
      <c r="L93" s="28"/>
    </row>
    <row r="94" spans="2:12" s="1" customFormat="1" ht="15.2" customHeight="1">
      <c r="B94" s="28"/>
      <c r="C94" s="25" t="s">
        <v>23</v>
      </c>
      <c r="F94" s="23" t="str">
        <f>E15</f>
        <v xml:space="preserve"> </v>
      </c>
      <c r="I94" s="25" t="s">
        <v>28</v>
      </c>
      <c r="J94" s="26" t="str">
        <f>E21</f>
        <v xml:space="preserve"> </v>
      </c>
      <c r="L94" s="28"/>
    </row>
    <row r="95" spans="2:12" s="1" customFormat="1" ht="15.2" customHeight="1">
      <c r="B95" s="28"/>
      <c r="C95" s="25" t="s">
        <v>27</v>
      </c>
      <c r="F95" s="23" t="str">
        <f>IF(E18="","",E18)</f>
        <v xml:space="preserve"> </v>
      </c>
      <c r="I95" s="25" t="s">
        <v>30</v>
      </c>
      <c r="J95" s="26" t="str">
        <f>E24</f>
        <v xml:space="preserve"> </v>
      </c>
      <c r="L95" s="28"/>
    </row>
    <row r="96" spans="2:12" s="1" customFormat="1" ht="10.35" customHeight="1">
      <c r="B96" s="28"/>
      <c r="L96" s="28"/>
    </row>
    <row r="97" spans="2:65" s="10" customFormat="1" ht="29.25" customHeight="1">
      <c r="B97" s="103"/>
      <c r="C97" s="104" t="s">
        <v>105</v>
      </c>
      <c r="D97" s="105" t="s">
        <v>52</v>
      </c>
      <c r="E97" s="105" t="s">
        <v>48</v>
      </c>
      <c r="F97" s="105" t="s">
        <v>49</v>
      </c>
      <c r="G97" s="105" t="s">
        <v>106</v>
      </c>
      <c r="H97" s="105" t="s">
        <v>107</v>
      </c>
      <c r="I97" s="105" t="s">
        <v>108</v>
      </c>
      <c r="J97" s="105" t="s">
        <v>92</v>
      </c>
      <c r="K97" s="106" t="s">
        <v>109</v>
      </c>
      <c r="L97" s="103"/>
      <c r="M97" s="52" t="s">
        <v>3</v>
      </c>
      <c r="N97" s="53" t="s">
        <v>37</v>
      </c>
      <c r="O97" s="53" t="s">
        <v>110</v>
      </c>
      <c r="P97" s="53" t="s">
        <v>111</v>
      </c>
      <c r="Q97" s="53" t="s">
        <v>112</v>
      </c>
      <c r="R97" s="53" t="s">
        <v>113</v>
      </c>
      <c r="S97" s="53" t="s">
        <v>114</v>
      </c>
      <c r="T97" s="54" t="s">
        <v>115</v>
      </c>
    </row>
    <row r="98" spans="2:65" s="1" customFormat="1" ht="22.9" customHeight="1">
      <c r="B98" s="28"/>
      <c r="C98" s="57" t="s">
        <v>116</v>
      </c>
      <c r="J98" s="107">
        <f>BK98</f>
        <v>0</v>
      </c>
      <c r="L98" s="28"/>
      <c r="M98" s="55"/>
      <c r="N98" s="46"/>
      <c r="O98" s="46"/>
      <c r="P98" s="108">
        <f>P99+P226+P335+P343</f>
        <v>1008.0714259999999</v>
      </c>
      <c r="Q98" s="46"/>
      <c r="R98" s="108">
        <f>R99+R226+R335+R343</f>
        <v>10.440808860000001</v>
      </c>
      <c r="S98" s="46"/>
      <c r="T98" s="109">
        <f>T99+T226+T335+T343</f>
        <v>210.01317224999997</v>
      </c>
      <c r="AT98" s="16" t="s">
        <v>66</v>
      </c>
      <c r="AU98" s="16" t="s">
        <v>93</v>
      </c>
      <c r="BK98" s="110">
        <f>BK99+BK226+BK335+BK343</f>
        <v>0</v>
      </c>
    </row>
    <row r="99" spans="2:65" s="11" customFormat="1" ht="25.9" customHeight="1">
      <c r="B99" s="111"/>
      <c r="D99" s="112" t="s">
        <v>66</v>
      </c>
      <c r="E99" s="113" t="s">
        <v>117</v>
      </c>
      <c r="F99" s="113" t="s">
        <v>118</v>
      </c>
      <c r="J99" s="114">
        <f>BK99</f>
        <v>0</v>
      </c>
      <c r="L99" s="111"/>
      <c r="M99" s="115"/>
      <c r="P99" s="116">
        <f>P100+P129+P146+P151+P155+P160+P165+P184+P219</f>
        <v>835.28915799999993</v>
      </c>
      <c r="R99" s="116">
        <f>R100+R129+R146+R151+R155+R160+R165+R184+R219</f>
        <v>10.01800656</v>
      </c>
      <c r="T99" s="117">
        <f>T100+T129+T146+T151+T155+T160+T165+T184+T219</f>
        <v>199.49105999999998</v>
      </c>
      <c r="AR99" s="112" t="s">
        <v>75</v>
      </c>
      <c r="AT99" s="118" t="s">
        <v>66</v>
      </c>
      <c r="AU99" s="118" t="s">
        <v>67</v>
      </c>
      <c r="AY99" s="112" t="s">
        <v>119</v>
      </c>
      <c r="BK99" s="119">
        <f>BK100+BK129+BK146+BK151+BK155+BK160+BK165+BK184+BK219</f>
        <v>0</v>
      </c>
    </row>
    <row r="100" spans="2:65" s="11" customFormat="1" ht="22.9" customHeight="1">
      <c r="B100" s="111"/>
      <c r="D100" s="112" t="s">
        <v>66</v>
      </c>
      <c r="E100" s="120" t="s">
        <v>75</v>
      </c>
      <c r="F100" s="120" t="s">
        <v>120</v>
      </c>
      <c r="J100" s="121">
        <f>BK100</f>
        <v>0</v>
      </c>
      <c r="L100" s="111"/>
      <c r="M100" s="115"/>
      <c r="P100" s="116">
        <f>SUM(P101:P128)</f>
        <v>27.194459999999999</v>
      </c>
      <c r="R100" s="116">
        <f>SUM(R101:R128)</f>
        <v>0</v>
      </c>
      <c r="T100" s="117">
        <f>SUM(T101:T128)</f>
        <v>7.9607999999999999</v>
      </c>
      <c r="AR100" s="112" t="s">
        <v>75</v>
      </c>
      <c r="AT100" s="118" t="s">
        <v>66</v>
      </c>
      <c r="AU100" s="118" t="s">
        <v>75</v>
      </c>
      <c r="AY100" s="112" t="s">
        <v>119</v>
      </c>
      <c r="BK100" s="119">
        <f>SUM(BK101:BK128)</f>
        <v>0</v>
      </c>
    </row>
    <row r="101" spans="2:65" s="1" customFormat="1" ht="16.5" customHeight="1">
      <c r="B101" s="122"/>
      <c r="C101" s="123" t="s">
        <v>75</v>
      </c>
      <c r="D101" s="123" t="s">
        <v>121</v>
      </c>
      <c r="E101" s="124" t="s">
        <v>417</v>
      </c>
      <c r="F101" s="125" t="s">
        <v>418</v>
      </c>
      <c r="G101" s="126" t="s">
        <v>144</v>
      </c>
      <c r="H101" s="127">
        <v>22.56</v>
      </c>
      <c r="I101" s="128"/>
      <c r="J101" s="128">
        <f>ROUND(I101*H101,2)</f>
        <v>0</v>
      </c>
      <c r="K101" s="125" t="s">
        <v>125</v>
      </c>
      <c r="L101" s="28"/>
      <c r="M101" s="129" t="s">
        <v>3</v>
      </c>
      <c r="N101" s="130" t="s">
        <v>38</v>
      </c>
      <c r="O101" s="131">
        <v>0.20799999999999999</v>
      </c>
      <c r="P101" s="131">
        <f>O101*H101</f>
        <v>4.6924799999999998</v>
      </c>
      <c r="Q101" s="131">
        <v>0</v>
      </c>
      <c r="R101" s="131">
        <f>Q101*H101</f>
        <v>0</v>
      </c>
      <c r="S101" s="131">
        <v>0.255</v>
      </c>
      <c r="T101" s="132">
        <f>S101*H101</f>
        <v>5.7527999999999997</v>
      </c>
      <c r="AR101" s="133" t="s">
        <v>126</v>
      </c>
      <c r="AT101" s="133" t="s">
        <v>121</v>
      </c>
      <c r="AU101" s="133" t="s">
        <v>77</v>
      </c>
      <c r="AY101" s="16" t="s">
        <v>119</v>
      </c>
      <c r="BE101" s="134">
        <f>IF(N101="základní",J101,0)</f>
        <v>0</v>
      </c>
      <c r="BF101" s="134">
        <f>IF(N101="snížená",J101,0)</f>
        <v>0</v>
      </c>
      <c r="BG101" s="134">
        <f>IF(N101="zákl. přenesená",J101,0)</f>
        <v>0</v>
      </c>
      <c r="BH101" s="134">
        <f>IF(N101="sníž. přenesená",J101,0)</f>
        <v>0</v>
      </c>
      <c r="BI101" s="134">
        <f>IF(N101="nulová",J101,0)</f>
        <v>0</v>
      </c>
      <c r="BJ101" s="16" t="s">
        <v>75</v>
      </c>
      <c r="BK101" s="134">
        <f>ROUND(I101*H101,2)</f>
        <v>0</v>
      </c>
      <c r="BL101" s="16" t="s">
        <v>126</v>
      </c>
      <c r="BM101" s="133" t="s">
        <v>419</v>
      </c>
    </row>
    <row r="102" spans="2:65" s="1" customFormat="1" ht="19.5">
      <c r="B102" s="28"/>
      <c r="D102" s="135" t="s">
        <v>128</v>
      </c>
      <c r="F102" s="136" t="s">
        <v>420</v>
      </c>
      <c r="L102" s="28"/>
      <c r="M102" s="137"/>
      <c r="T102" s="49"/>
      <c r="AT102" s="16" t="s">
        <v>128</v>
      </c>
      <c r="AU102" s="16" t="s">
        <v>77</v>
      </c>
    </row>
    <row r="103" spans="2:65" s="1" customFormat="1" ht="11.25">
      <c r="B103" s="28"/>
      <c r="D103" s="138" t="s">
        <v>130</v>
      </c>
      <c r="F103" s="139" t="s">
        <v>421</v>
      </c>
      <c r="L103" s="28"/>
      <c r="M103" s="137"/>
      <c r="T103" s="49"/>
      <c r="AT103" s="16" t="s">
        <v>130</v>
      </c>
      <c r="AU103" s="16" t="s">
        <v>77</v>
      </c>
    </row>
    <row r="104" spans="2:65" s="12" customFormat="1" ht="11.25">
      <c r="B104" s="140"/>
      <c r="D104" s="135" t="s">
        <v>132</v>
      </c>
      <c r="E104" s="141" t="s">
        <v>3</v>
      </c>
      <c r="F104" s="142" t="s">
        <v>422</v>
      </c>
      <c r="H104" s="143">
        <v>7.2</v>
      </c>
      <c r="L104" s="140"/>
      <c r="M104" s="144"/>
      <c r="T104" s="145"/>
      <c r="AT104" s="141" t="s">
        <v>132</v>
      </c>
      <c r="AU104" s="141" t="s">
        <v>77</v>
      </c>
      <c r="AV104" s="12" t="s">
        <v>77</v>
      </c>
      <c r="AW104" s="12" t="s">
        <v>29</v>
      </c>
      <c r="AX104" s="12" t="s">
        <v>67</v>
      </c>
      <c r="AY104" s="141" t="s">
        <v>119</v>
      </c>
    </row>
    <row r="105" spans="2:65" s="12" customFormat="1" ht="11.25">
      <c r="B105" s="140"/>
      <c r="D105" s="135" t="s">
        <v>132</v>
      </c>
      <c r="E105" s="141" t="s">
        <v>3</v>
      </c>
      <c r="F105" s="142" t="s">
        <v>423</v>
      </c>
      <c r="H105" s="143">
        <v>15.36</v>
      </c>
      <c r="L105" s="140"/>
      <c r="M105" s="144"/>
      <c r="T105" s="145"/>
      <c r="AT105" s="141" t="s">
        <v>132</v>
      </c>
      <c r="AU105" s="141" t="s">
        <v>77</v>
      </c>
      <c r="AV105" s="12" t="s">
        <v>77</v>
      </c>
      <c r="AW105" s="12" t="s">
        <v>29</v>
      </c>
      <c r="AX105" s="12" t="s">
        <v>67</v>
      </c>
      <c r="AY105" s="141" t="s">
        <v>119</v>
      </c>
    </row>
    <row r="106" spans="2:65" s="13" customFormat="1" ht="11.25">
      <c r="B106" s="155"/>
      <c r="D106" s="135" t="s">
        <v>132</v>
      </c>
      <c r="E106" s="156" t="s">
        <v>3</v>
      </c>
      <c r="F106" s="157" t="s">
        <v>167</v>
      </c>
      <c r="H106" s="158">
        <v>22.56</v>
      </c>
      <c r="L106" s="155"/>
      <c r="M106" s="159"/>
      <c r="T106" s="160"/>
      <c r="AT106" s="156" t="s">
        <v>132</v>
      </c>
      <c r="AU106" s="156" t="s">
        <v>77</v>
      </c>
      <c r="AV106" s="13" t="s">
        <v>126</v>
      </c>
      <c r="AW106" s="13" t="s">
        <v>29</v>
      </c>
      <c r="AX106" s="13" t="s">
        <v>75</v>
      </c>
      <c r="AY106" s="156" t="s">
        <v>119</v>
      </c>
    </row>
    <row r="107" spans="2:65" s="1" customFormat="1" ht="16.5" customHeight="1">
      <c r="B107" s="122"/>
      <c r="C107" s="123" t="s">
        <v>77</v>
      </c>
      <c r="D107" s="123" t="s">
        <v>121</v>
      </c>
      <c r="E107" s="124" t="s">
        <v>424</v>
      </c>
      <c r="F107" s="125" t="s">
        <v>425</v>
      </c>
      <c r="G107" s="126" t="s">
        <v>231</v>
      </c>
      <c r="H107" s="127">
        <v>9.6</v>
      </c>
      <c r="I107" s="128"/>
      <c r="J107" s="128">
        <f>ROUND(I107*H107,2)</f>
        <v>0</v>
      </c>
      <c r="K107" s="125" t="s">
        <v>125</v>
      </c>
      <c r="L107" s="28"/>
      <c r="M107" s="129" t="s">
        <v>3</v>
      </c>
      <c r="N107" s="130" t="s">
        <v>38</v>
      </c>
      <c r="O107" s="131">
        <v>0.22700000000000001</v>
      </c>
      <c r="P107" s="131">
        <f>O107*H107</f>
        <v>2.1791999999999998</v>
      </c>
      <c r="Q107" s="131">
        <v>0</v>
      </c>
      <c r="R107" s="131">
        <f>Q107*H107</f>
        <v>0</v>
      </c>
      <c r="S107" s="131">
        <v>0.23</v>
      </c>
      <c r="T107" s="132">
        <f>S107*H107</f>
        <v>2.2080000000000002</v>
      </c>
      <c r="AR107" s="133" t="s">
        <v>126</v>
      </c>
      <c r="AT107" s="133" t="s">
        <v>121</v>
      </c>
      <c r="AU107" s="133" t="s">
        <v>77</v>
      </c>
      <c r="AY107" s="16" t="s">
        <v>119</v>
      </c>
      <c r="BE107" s="134">
        <f>IF(N107="základní",J107,0)</f>
        <v>0</v>
      </c>
      <c r="BF107" s="134">
        <f>IF(N107="snížená",J107,0)</f>
        <v>0</v>
      </c>
      <c r="BG107" s="134">
        <f>IF(N107="zákl. přenesená",J107,0)</f>
        <v>0</v>
      </c>
      <c r="BH107" s="134">
        <f>IF(N107="sníž. přenesená",J107,0)</f>
        <v>0</v>
      </c>
      <c r="BI107" s="134">
        <f>IF(N107="nulová",J107,0)</f>
        <v>0</v>
      </c>
      <c r="BJ107" s="16" t="s">
        <v>75</v>
      </c>
      <c r="BK107" s="134">
        <f>ROUND(I107*H107,2)</f>
        <v>0</v>
      </c>
      <c r="BL107" s="16" t="s">
        <v>126</v>
      </c>
      <c r="BM107" s="133" t="s">
        <v>426</v>
      </c>
    </row>
    <row r="108" spans="2:65" s="1" customFormat="1" ht="19.5">
      <c r="B108" s="28"/>
      <c r="D108" s="135" t="s">
        <v>128</v>
      </c>
      <c r="F108" s="136" t="s">
        <v>427</v>
      </c>
      <c r="L108" s="28"/>
      <c r="M108" s="137"/>
      <c r="T108" s="49"/>
      <c r="AT108" s="16" t="s">
        <v>128</v>
      </c>
      <c r="AU108" s="16" t="s">
        <v>77</v>
      </c>
    </row>
    <row r="109" spans="2:65" s="1" customFormat="1" ht="11.25">
      <c r="B109" s="28"/>
      <c r="D109" s="138" t="s">
        <v>130</v>
      </c>
      <c r="F109" s="139" t="s">
        <v>428</v>
      </c>
      <c r="L109" s="28"/>
      <c r="M109" s="137"/>
      <c r="T109" s="49"/>
      <c r="AT109" s="16" t="s">
        <v>130</v>
      </c>
      <c r="AU109" s="16" t="s">
        <v>77</v>
      </c>
    </row>
    <row r="110" spans="2:65" s="12" customFormat="1" ht="11.25">
      <c r="B110" s="140"/>
      <c r="D110" s="135" t="s">
        <v>132</v>
      </c>
      <c r="E110" s="141" t="s">
        <v>3</v>
      </c>
      <c r="F110" s="142" t="s">
        <v>429</v>
      </c>
      <c r="H110" s="143">
        <v>9.6</v>
      </c>
      <c r="L110" s="140"/>
      <c r="M110" s="144"/>
      <c r="T110" s="145"/>
      <c r="AT110" s="141" t="s">
        <v>132</v>
      </c>
      <c r="AU110" s="141" t="s">
        <v>77</v>
      </c>
      <c r="AV110" s="12" t="s">
        <v>77</v>
      </c>
      <c r="AW110" s="12" t="s">
        <v>29</v>
      </c>
      <c r="AX110" s="12" t="s">
        <v>75</v>
      </c>
      <c r="AY110" s="141" t="s">
        <v>119</v>
      </c>
    </row>
    <row r="111" spans="2:65" s="1" customFormat="1" ht="21.75" customHeight="1">
      <c r="B111" s="122"/>
      <c r="C111" s="123" t="s">
        <v>141</v>
      </c>
      <c r="D111" s="123" t="s">
        <v>121</v>
      </c>
      <c r="E111" s="124" t="s">
        <v>430</v>
      </c>
      <c r="F111" s="125" t="s">
        <v>431</v>
      </c>
      <c r="G111" s="126" t="s">
        <v>124</v>
      </c>
      <c r="H111" s="127">
        <v>1.05</v>
      </c>
      <c r="I111" s="128"/>
      <c r="J111" s="128">
        <f>ROUND(I111*H111,2)</f>
        <v>0</v>
      </c>
      <c r="K111" s="125" t="s">
        <v>125</v>
      </c>
      <c r="L111" s="28"/>
      <c r="M111" s="129" t="s">
        <v>3</v>
      </c>
      <c r="N111" s="130" t="s">
        <v>38</v>
      </c>
      <c r="O111" s="131">
        <v>1.72</v>
      </c>
      <c r="P111" s="131">
        <f>O111*H111</f>
        <v>1.806</v>
      </c>
      <c r="Q111" s="131">
        <v>0</v>
      </c>
      <c r="R111" s="131">
        <f>Q111*H111</f>
        <v>0</v>
      </c>
      <c r="S111" s="131">
        <v>0</v>
      </c>
      <c r="T111" s="132">
        <f>S111*H111</f>
        <v>0</v>
      </c>
      <c r="AR111" s="133" t="s">
        <v>126</v>
      </c>
      <c r="AT111" s="133" t="s">
        <v>121</v>
      </c>
      <c r="AU111" s="133" t="s">
        <v>77</v>
      </c>
      <c r="AY111" s="16" t="s">
        <v>119</v>
      </c>
      <c r="BE111" s="134">
        <f>IF(N111="základní",J111,0)</f>
        <v>0</v>
      </c>
      <c r="BF111" s="134">
        <f>IF(N111="snížená",J111,0)</f>
        <v>0</v>
      </c>
      <c r="BG111" s="134">
        <f>IF(N111="zákl. přenesená",J111,0)</f>
        <v>0</v>
      </c>
      <c r="BH111" s="134">
        <f>IF(N111="sníž. přenesená",J111,0)</f>
        <v>0</v>
      </c>
      <c r="BI111" s="134">
        <f>IF(N111="nulová",J111,0)</f>
        <v>0</v>
      </c>
      <c r="BJ111" s="16" t="s">
        <v>75</v>
      </c>
      <c r="BK111" s="134">
        <f>ROUND(I111*H111,2)</f>
        <v>0</v>
      </c>
      <c r="BL111" s="16" t="s">
        <v>126</v>
      </c>
      <c r="BM111" s="133" t="s">
        <v>432</v>
      </c>
    </row>
    <row r="112" spans="2:65" s="1" customFormat="1" ht="19.5">
      <c r="B112" s="28"/>
      <c r="D112" s="135" t="s">
        <v>128</v>
      </c>
      <c r="F112" s="136" t="s">
        <v>433</v>
      </c>
      <c r="L112" s="28"/>
      <c r="M112" s="137"/>
      <c r="T112" s="49"/>
      <c r="AT112" s="16" t="s">
        <v>128</v>
      </c>
      <c r="AU112" s="16" t="s">
        <v>77</v>
      </c>
    </row>
    <row r="113" spans="2:65" s="1" customFormat="1" ht="11.25">
      <c r="B113" s="28"/>
      <c r="D113" s="138" t="s">
        <v>130</v>
      </c>
      <c r="F113" s="139" t="s">
        <v>434</v>
      </c>
      <c r="L113" s="28"/>
      <c r="M113" s="137"/>
      <c r="T113" s="49"/>
      <c r="AT113" s="16" t="s">
        <v>130</v>
      </c>
      <c r="AU113" s="16" t="s">
        <v>77</v>
      </c>
    </row>
    <row r="114" spans="2:65" s="12" customFormat="1" ht="11.25">
      <c r="B114" s="140"/>
      <c r="D114" s="135" t="s">
        <v>132</v>
      </c>
      <c r="E114" s="141" t="s">
        <v>3</v>
      </c>
      <c r="F114" s="142" t="s">
        <v>435</v>
      </c>
      <c r="H114" s="143">
        <v>1.05</v>
      </c>
      <c r="L114" s="140"/>
      <c r="M114" s="144"/>
      <c r="T114" s="145"/>
      <c r="AT114" s="141" t="s">
        <v>132</v>
      </c>
      <c r="AU114" s="141" t="s">
        <v>77</v>
      </c>
      <c r="AV114" s="12" t="s">
        <v>77</v>
      </c>
      <c r="AW114" s="12" t="s">
        <v>29</v>
      </c>
      <c r="AX114" s="12" t="s">
        <v>75</v>
      </c>
      <c r="AY114" s="141" t="s">
        <v>119</v>
      </c>
    </row>
    <row r="115" spans="2:65" s="1" customFormat="1" ht="21.75" customHeight="1">
      <c r="B115" s="122"/>
      <c r="C115" s="123" t="s">
        <v>126</v>
      </c>
      <c r="D115" s="123" t="s">
        <v>121</v>
      </c>
      <c r="E115" s="124" t="s">
        <v>362</v>
      </c>
      <c r="F115" s="125" t="s">
        <v>363</v>
      </c>
      <c r="G115" s="126" t="s">
        <v>124</v>
      </c>
      <c r="H115" s="127">
        <v>1.05</v>
      </c>
      <c r="I115" s="128"/>
      <c r="J115" s="128">
        <f>ROUND(I115*H115,2)</f>
        <v>0</v>
      </c>
      <c r="K115" s="125" t="s">
        <v>125</v>
      </c>
      <c r="L115" s="28"/>
      <c r="M115" s="129" t="s">
        <v>3</v>
      </c>
      <c r="N115" s="130" t="s">
        <v>38</v>
      </c>
      <c r="O115" s="131">
        <v>0.48799999999999999</v>
      </c>
      <c r="P115" s="131">
        <f>O115*H115</f>
        <v>0.51239999999999997</v>
      </c>
      <c r="Q115" s="131">
        <v>0</v>
      </c>
      <c r="R115" s="131">
        <f>Q115*H115</f>
        <v>0</v>
      </c>
      <c r="S115" s="131">
        <v>0</v>
      </c>
      <c r="T115" s="132">
        <f>S115*H115</f>
        <v>0</v>
      </c>
      <c r="AR115" s="133" t="s">
        <v>126</v>
      </c>
      <c r="AT115" s="133" t="s">
        <v>121</v>
      </c>
      <c r="AU115" s="133" t="s">
        <v>77</v>
      </c>
      <c r="AY115" s="16" t="s">
        <v>119</v>
      </c>
      <c r="BE115" s="134">
        <f>IF(N115="základní",J115,0)</f>
        <v>0</v>
      </c>
      <c r="BF115" s="134">
        <f>IF(N115="snížená",J115,0)</f>
        <v>0</v>
      </c>
      <c r="BG115" s="134">
        <f>IF(N115="zákl. přenesená",J115,0)</f>
        <v>0</v>
      </c>
      <c r="BH115" s="134">
        <f>IF(N115="sníž. přenesená",J115,0)</f>
        <v>0</v>
      </c>
      <c r="BI115" s="134">
        <f>IF(N115="nulová",J115,0)</f>
        <v>0</v>
      </c>
      <c r="BJ115" s="16" t="s">
        <v>75</v>
      </c>
      <c r="BK115" s="134">
        <f>ROUND(I115*H115,2)</f>
        <v>0</v>
      </c>
      <c r="BL115" s="16" t="s">
        <v>126</v>
      </c>
      <c r="BM115" s="133" t="s">
        <v>436</v>
      </c>
    </row>
    <row r="116" spans="2:65" s="1" customFormat="1" ht="19.5">
      <c r="B116" s="28"/>
      <c r="D116" s="135" t="s">
        <v>128</v>
      </c>
      <c r="F116" s="136" t="s">
        <v>365</v>
      </c>
      <c r="L116" s="28"/>
      <c r="M116" s="137"/>
      <c r="T116" s="49"/>
      <c r="AT116" s="16" t="s">
        <v>128</v>
      </c>
      <c r="AU116" s="16" t="s">
        <v>77</v>
      </c>
    </row>
    <row r="117" spans="2:65" s="1" customFormat="1" ht="11.25">
      <c r="B117" s="28"/>
      <c r="D117" s="138" t="s">
        <v>130</v>
      </c>
      <c r="F117" s="139" t="s">
        <v>366</v>
      </c>
      <c r="L117" s="28"/>
      <c r="M117" s="137"/>
      <c r="T117" s="49"/>
      <c r="AT117" s="16" t="s">
        <v>130</v>
      </c>
      <c r="AU117" s="16" t="s">
        <v>77</v>
      </c>
    </row>
    <row r="118" spans="2:65" s="1" customFormat="1" ht="24.2" customHeight="1">
      <c r="B118" s="122"/>
      <c r="C118" s="123" t="s">
        <v>153</v>
      </c>
      <c r="D118" s="123" t="s">
        <v>121</v>
      </c>
      <c r="E118" s="124" t="s">
        <v>367</v>
      </c>
      <c r="F118" s="125" t="s">
        <v>368</v>
      </c>
      <c r="G118" s="126" t="s">
        <v>124</v>
      </c>
      <c r="H118" s="127">
        <v>5.25</v>
      </c>
      <c r="I118" s="128"/>
      <c r="J118" s="128">
        <f>ROUND(I118*H118,2)</f>
        <v>0</v>
      </c>
      <c r="K118" s="125" t="s">
        <v>125</v>
      </c>
      <c r="L118" s="28"/>
      <c r="M118" s="129" t="s">
        <v>3</v>
      </c>
      <c r="N118" s="130" t="s">
        <v>38</v>
      </c>
      <c r="O118" s="131">
        <v>0.45</v>
      </c>
      <c r="P118" s="131">
        <f>O118*H118</f>
        <v>2.3625000000000003</v>
      </c>
      <c r="Q118" s="131">
        <v>0</v>
      </c>
      <c r="R118" s="131">
        <f>Q118*H118</f>
        <v>0</v>
      </c>
      <c r="S118" s="131">
        <v>0</v>
      </c>
      <c r="T118" s="132">
        <f>S118*H118</f>
        <v>0</v>
      </c>
      <c r="AR118" s="133" t="s">
        <v>126</v>
      </c>
      <c r="AT118" s="133" t="s">
        <v>121</v>
      </c>
      <c r="AU118" s="133" t="s">
        <v>77</v>
      </c>
      <c r="AY118" s="16" t="s">
        <v>119</v>
      </c>
      <c r="BE118" s="134">
        <f>IF(N118="základní",J118,0)</f>
        <v>0</v>
      </c>
      <c r="BF118" s="134">
        <f>IF(N118="snížená",J118,0)</f>
        <v>0</v>
      </c>
      <c r="BG118" s="134">
        <f>IF(N118="zákl. přenesená",J118,0)</f>
        <v>0</v>
      </c>
      <c r="BH118" s="134">
        <f>IF(N118="sníž. přenesená",J118,0)</f>
        <v>0</v>
      </c>
      <c r="BI118" s="134">
        <f>IF(N118="nulová",J118,0)</f>
        <v>0</v>
      </c>
      <c r="BJ118" s="16" t="s">
        <v>75</v>
      </c>
      <c r="BK118" s="134">
        <f>ROUND(I118*H118,2)</f>
        <v>0</v>
      </c>
      <c r="BL118" s="16" t="s">
        <v>126</v>
      </c>
      <c r="BM118" s="133" t="s">
        <v>437</v>
      </c>
    </row>
    <row r="119" spans="2:65" s="1" customFormat="1" ht="19.5">
      <c r="B119" s="28"/>
      <c r="D119" s="135" t="s">
        <v>128</v>
      </c>
      <c r="F119" s="136" t="s">
        <v>370</v>
      </c>
      <c r="L119" s="28"/>
      <c r="M119" s="137"/>
      <c r="T119" s="49"/>
      <c r="AT119" s="16" t="s">
        <v>128</v>
      </c>
      <c r="AU119" s="16" t="s">
        <v>77</v>
      </c>
    </row>
    <row r="120" spans="2:65" s="1" customFormat="1" ht="11.25">
      <c r="B120" s="28"/>
      <c r="D120" s="138" t="s">
        <v>130</v>
      </c>
      <c r="F120" s="139" t="s">
        <v>371</v>
      </c>
      <c r="L120" s="28"/>
      <c r="M120" s="137"/>
      <c r="T120" s="49"/>
      <c r="AT120" s="16" t="s">
        <v>130</v>
      </c>
      <c r="AU120" s="16" t="s">
        <v>77</v>
      </c>
    </row>
    <row r="121" spans="2:65" s="12" customFormat="1" ht="11.25">
      <c r="B121" s="140"/>
      <c r="D121" s="135" t="s">
        <v>132</v>
      </c>
      <c r="F121" s="142" t="s">
        <v>438</v>
      </c>
      <c r="H121" s="143">
        <v>5.25</v>
      </c>
      <c r="L121" s="140"/>
      <c r="M121" s="144"/>
      <c r="T121" s="145"/>
      <c r="AT121" s="141" t="s">
        <v>132</v>
      </c>
      <c r="AU121" s="141" t="s">
        <v>77</v>
      </c>
      <c r="AV121" s="12" t="s">
        <v>77</v>
      </c>
      <c r="AW121" s="12" t="s">
        <v>4</v>
      </c>
      <c r="AX121" s="12" t="s">
        <v>75</v>
      </c>
      <c r="AY121" s="141" t="s">
        <v>119</v>
      </c>
    </row>
    <row r="122" spans="2:65" s="1" customFormat="1" ht="16.5" customHeight="1">
      <c r="B122" s="122"/>
      <c r="C122" s="123" t="s">
        <v>160</v>
      </c>
      <c r="D122" s="123" t="s">
        <v>121</v>
      </c>
      <c r="E122" s="124" t="s">
        <v>439</v>
      </c>
      <c r="F122" s="125" t="s">
        <v>440</v>
      </c>
      <c r="G122" s="126" t="s">
        <v>124</v>
      </c>
      <c r="H122" s="127">
        <v>1.05</v>
      </c>
      <c r="I122" s="128"/>
      <c r="J122" s="128">
        <f>ROUND(I122*H122,2)</f>
        <v>0</v>
      </c>
      <c r="K122" s="125" t="s">
        <v>125</v>
      </c>
      <c r="L122" s="28"/>
      <c r="M122" s="129" t="s">
        <v>3</v>
      </c>
      <c r="N122" s="130" t="s">
        <v>38</v>
      </c>
      <c r="O122" s="131">
        <v>1.468</v>
      </c>
      <c r="P122" s="131">
        <f>O122*H122</f>
        <v>1.5414000000000001</v>
      </c>
      <c r="Q122" s="131">
        <v>0</v>
      </c>
      <c r="R122" s="131">
        <f>Q122*H122</f>
        <v>0</v>
      </c>
      <c r="S122" s="131">
        <v>0</v>
      </c>
      <c r="T122" s="132">
        <f>S122*H122</f>
        <v>0</v>
      </c>
      <c r="AR122" s="133" t="s">
        <v>126</v>
      </c>
      <c r="AT122" s="133" t="s">
        <v>121</v>
      </c>
      <c r="AU122" s="133" t="s">
        <v>77</v>
      </c>
      <c r="AY122" s="16" t="s">
        <v>119</v>
      </c>
      <c r="BE122" s="134">
        <f>IF(N122="základní",J122,0)</f>
        <v>0</v>
      </c>
      <c r="BF122" s="134">
        <f>IF(N122="snížená",J122,0)</f>
        <v>0</v>
      </c>
      <c r="BG122" s="134">
        <f>IF(N122="zákl. přenesená",J122,0)</f>
        <v>0</v>
      </c>
      <c r="BH122" s="134">
        <f>IF(N122="sníž. přenesená",J122,0)</f>
        <v>0</v>
      </c>
      <c r="BI122" s="134">
        <f>IF(N122="nulová",J122,0)</f>
        <v>0</v>
      </c>
      <c r="BJ122" s="16" t="s">
        <v>75</v>
      </c>
      <c r="BK122" s="134">
        <f>ROUND(I122*H122,2)</f>
        <v>0</v>
      </c>
      <c r="BL122" s="16" t="s">
        <v>126</v>
      </c>
      <c r="BM122" s="133" t="s">
        <v>441</v>
      </c>
    </row>
    <row r="123" spans="2:65" s="1" customFormat="1" ht="11.25">
      <c r="B123" s="28"/>
      <c r="D123" s="135" t="s">
        <v>128</v>
      </c>
      <c r="F123" s="136" t="s">
        <v>442</v>
      </c>
      <c r="L123" s="28"/>
      <c r="M123" s="137"/>
      <c r="T123" s="49"/>
      <c r="AT123" s="16" t="s">
        <v>128</v>
      </c>
      <c r="AU123" s="16" t="s">
        <v>77</v>
      </c>
    </row>
    <row r="124" spans="2:65" s="1" customFormat="1" ht="11.25">
      <c r="B124" s="28"/>
      <c r="D124" s="138" t="s">
        <v>130</v>
      </c>
      <c r="F124" s="139" t="s">
        <v>443</v>
      </c>
      <c r="L124" s="28"/>
      <c r="M124" s="137"/>
      <c r="T124" s="49"/>
      <c r="AT124" s="16" t="s">
        <v>130</v>
      </c>
      <c r="AU124" s="16" t="s">
        <v>77</v>
      </c>
    </row>
    <row r="125" spans="2:65" s="1" customFormat="1" ht="24.2" customHeight="1">
      <c r="B125" s="122"/>
      <c r="C125" s="123" t="s">
        <v>169</v>
      </c>
      <c r="D125" s="123" t="s">
        <v>121</v>
      </c>
      <c r="E125" s="124" t="s">
        <v>154</v>
      </c>
      <c r="F125" s="125" t="s">
        <v>155</v>
      </c>
      <c r="G125" s="126" t="s">
        <v>144</v>
      </c>
      <c r="H125" s="127">
        <v>92.16</v>
      </c>
      <c r="I125" s="128"/>
      <c r="J125" s="128">
        <f>ROUND(I125*H125,2)</f>
        <v>0</v>
      </c>
      <c r="K125" s="125" t="s">
        <v>125</v>
      </c>
      <c r="L125" s="28"/>
      <c r="M125" s="129" t="s">
        <v>3</v>
      </c>
      <c r="N125" s="130" t="s">
        <v>38</v>
      </c>
      <c r="O125" s="131">
        <v>0.153</v>
      </c>
      <c r="P125" s="131">
        <f>O125*H125</f>
        <v>14.100479999999999</v>
      </c>
      <c r="Q125" s="131">
        <v>0</v>
      </c>
      <c r="R125" s="131">
        <f>Q125*H125</f>
        <v>0</v>
      </c>
      <c r="S125" s="131">
        <v>0</v>
      </c>
      <c r="T125" s="132">
        <f>S125*H125</f>
        <v>0</v>
      </c>
      <c r="AR125" s="133" t="s">
        <v>126</v>
      </c>
      <c r="AT125" s="133" t="s">
        <v>121</v>
      </c>
      <c r="AU125" s="133" t="s">
        <v>77</v>
      </c>
      <c r="AY125" s="16" t="s">
        <v>119</v>
      </c>
      <c r="BE125" s="134">
        <f>IF(N125="základní",J125,0)</f>
        <v>0</v>
      </c>
      <c r="BF125" s="134">
        <f>IF(N125="snížená",J125,0)</f>
        <v>0</v>
      </c>
      <c r="BG125" s="134">
        <f>IF(N125="zákl. přenesená",J125,0)</f>
        <v>0</v>
      </c>
      <c r="BH125" s="134">
        <f>IF(N125="sníž. přenesená",J125,0)</f>
        <v>0</v>
      </c>
      <c r="BI125" s="134">
        <f>IF(N125="nulová",J125,0)</f>
        <v>0</v>
      </c>
      <c r="BJ125" s="16" t="s">
        <v>75</v>
      </c>
      <c r="BK125" s="134">
        <f>ROUND(I125*H125,2)</f>
        <v>0</v>
      </c>
      <c r="BL125" s="16" t="s">
        <v>126</v>
      </c>
      <c r="BM125" s="133" t="s">
        <v>444</v>
      </c>
    </row>
    <row r="126" spans="2:65" s="1" customFormat="1" ht="19.5">
      <c r="B126" s="28"/>
      <c r="D126" s="135" t="s">
        <v>128</v>
      </c>
      <c r="F126" s="136" t="s">
        <v>157</v>
      </c>
      <c r="L126" s="28"/>
      <c r="M126" s="137"/>
      <c r="T126" s="49"/>
      <c r="AT126" s="16" t="s">
        <v>128</v>
      </c>
      <c r="AU126" s="16" t="s">
        <v>77</v>
      </c>
    </row>
    <row r="127" spans="2:65" s="1" customFormat="1" ht="11.25">
      <c r="B127" s="28"/>
      <c r="D127" s="138" t="s">
        <v>130</v>
      </c>
      <c r="F127" s="139" t="s">
        <v>158</v>
      </c>
      <c r="L127" s="28"/>
      <c r="M127" s="137"/>
      <c r="T127" s="49"/>
      <c r="AT127" s="16" t="s">
        <v>130</v>
      </c>
      <c r="AU127" s="16" t="s">
        <v>77</v>
      </c>
    </row>
    <row r="128" spans="2:65" s="12" customFormat="1" ht="11.25">
      <c r="B128" s="140"/>
      <c r="D128" s="135" t="s">
        <v>132</v>
      </c>
      <c r="E128" s="141" t="s">
        <v>3</v>
      </c>
      <c r="F128" s="142" t="s">
        <v>445</v>
      </c>
      <c r="H128" s="143">
        <v>92.16</v>
      </c>
      <c r="L128" s="140"/>
      <c r="M128" s="144"/>
      <c r="T128" s="145"/>
      <c r="AT128" s="141" t="s">
        <v>132</v>
      </c>
      <c r="AU128" s="141" t="s">
        <v>77</v>
      </c>
      <c r="AV128" s="12" t="s">
        <v>77</v>
      </c>
      <c r="AW128" s="12" t="s">
        <v>29</v>
      </c>
      <c r="AX128" s="12" t="s">
        <v>75</v>
      </c>
      <c r="AY128" s="141" t="s">
        <v>119</v>
      </c>
    </row>
    <row r="129" spans="2:65" s="11" customFormat="1" ht="22.9" customHeight="1">
      <c r="B129" s="111"/>
      <c r="D129" s="112" t="s">
        <v>66</v>
      </c>
      <c r="E129" s="120" t="s">
        <v>77</v>
      </c>
      <c r="F129" s="120" t="s">
        <v>168</v>
      </c>
      <c r="J129" s="121">
        <f>BK129</f>
        <v>0</v>
      </c>
      <c r="L129" s="111"/>
      <c r="M129" s="115"/>
      <c r="P129" s="116">
        <f>SUM(P130:P145)</f>
        <v>2.9060499999999996</v>
      </c>
      <c r="R129" s="116">
        <f>SUM(R130:R145)</f>
        <v>3.7424936</v>
      </c>
      <c r="T129" s="117">
        <f>SUM(T130:T145)</f>
        <v>0</v>
      </c>
      <c r="AR129" s="112" t="s">
        <v>75</v>
      </c>
      <c r="AT129" s="118" t="s">
        <v>66</v>
      </c>
      <c r="AU129" s="118" t="s">
        <v>75</v>
      </c>
      <c r="AY129" s="112" t="s">
        <v>119</v>
      </c>
      <c r="BK129" s="119">
        <f>SUM(BK130:BK145)</f>
        <v>0</v>
      </c>
    </row>
    <row r="130" spans="2:65" s="1" customFormat="1" ht="16.5" customHeight="1">
      <c r="B130" s="122"/>
      <c r="C130" s="123" t="s">
        <v>138</v>
      </c>
      <c r="D130" s="123" t="s">
        <v>121</v>
      </c>
      <c r="E130" s="124" t="s">
        <v>446</v>
      </c>
      <c r="F130" s="125" t="s">
        <v>447</v>
      </c>
      <c r="G130" s="126" t="s">
        <v>124</v>
      </c>
      <c r="H130" s="127">
        <v>0.21</v>
      </c>
      <c r="I130" s="128"/>
      <c r="J130" s="128">
        <f>ROUND(I130*H130,2)</f>
        <v>0</v>
      </c>
      <c r="K130" s="125" t="s">
        <v>125</v>
      </c>
      <c r="L130" s="28"/>
      <c r="M130" s="129" t="s">
        <v>3</v>
      </c>
      <c r="N130" s="130" t="s">
        <v>38</v>
      </c>
      <c r="O130" s="131">
        <v>1.0249999999999999</v>
      </c>
      <c r="P130" s="131">
        <f>O130*H130</f>
        <v>0.21524999999999997</v>
      </c>
      <c r="Q130" s="131">
        <v>2.16</v>
      </c>
      <c r="R130" s="131">
        <f>Q130*H130</f>
        <v>0.4536</v>
      </c>
      <c r="S130" s="131">
        <v>0</v>
      </c>
      <c r="T130" s="132">
        <f>S130*H130</f>
        <v>0</v>
      </c>
      <c r="AR130" s="133" t="s">
        <v>126</v>
      </c>
      <c r="AT130" s="133" t="s">
        <v>121</v>
      </c>
      <c r="AU130" s="133" t="s">
        <v>77</v>
      </c>
      <c r="AY130" s="16" t="s">
        <v>119</v>
      </c>
      <c r="BE130" s="134">
        <f>IF(N130="základní",J130,0)</f>
        <v>0</v>
      </c>
      <c r="BF130" s="134">
        <f>IF(N130="snížená",J130,0)</f>
        <v>0</v>
      </c>
      <c r="BG130" s="134">
        <f>IF(N130="zákl. přenesená",J130,0)</f>
        <v>0</v>
      </c>
      <c r="BH130" s="134">
        <f>IF(N130="sníž. přenesená",J130,0)</f>
        <v>0</v>
      </c>
      <c r="BI130" s="134">
        <f>IF(N130="nulová",J130,0)</f>
        <v>0</v>
      </c>
      <c r="BJ130" s="16" t="s">
        <v>75</v>
      </c>
      <c r="BK130" s="134">
        <f>ROUND(I130*H130,2)</f>
        <v>0</v>
      </c>
      <c r="BL130" s="16" t="s">
        <v>126</v>
      </c>
      <c r="BM130" s="133" t="s">
        <v>448</v>
      </c>
    </row>
    <row r="131" spans="2:65" s="1" customFormat="1" ht="11.25">
      <c r="B131" s="28"/>
      <c r="D131" s="135" t="s">
        <v>128</v>
      </c>
      <c r="F131" s="136" t="s">
        <v>449</v>
      </c>
      <c r="L131" s="28"/>
      <c r="M131" s="137"/>
      <c r="T131" s="49"/>
      <c r="AT131" s="16" t="s">
        <v>128</v>
      </c>
      <c r="AU131" s="16" t="s">
        <v>77</v>
      </c>
    </row>
    <row r="132" spans="2:65" s="1" customFormat="1" ht="11.25">
      <c r="B132" s="28"/>
      <c r="D132" s="138" t="s">
        <v>130</v>
      </c>
      <c r="F132" s="139" t="s">
        <v>450</v>
      </c>
      <c r="L132" s="28"/>
      <c r="M132" s="137"/>
      <c r="T132" s="49"/>
      <c r="AT132" s="16" t="s">
        <v>130</v>
      </c>
      <c r="AU132" s="16" t="s">
        <v>77</v>
      </c>
    </row>
    <row r="133" spans="2:65" s="12" customFormat="1" ht="11.25">
      <c r="B133" s="140"/>
      <c r="D133" s="135" t="s">
        <v>132</v>
      </c>
      <c r="E133" s="141" t="s">
        <v>3</v>
      </c>
      <c r="F133" s="142" t="s">
        <v>451</v>
      </c>
      <c r="H133" s="143">
        <v>0.21</v>
      </c>
      <c r="L133" s="140"/>
      <c r="M133" s="144"/>
      <c r="T133" s="145"/>
      <c r="AT133" s="141" t="s">
        <v>132</v>
      </c>
      <c r="AU133" s="141" t="s">
        <v>77</v>
      </c>
      <c r="AV133" s="12" t="s">
        <v>77</v>
      </c>
      <c r="AW133" s="12" t="s">
        <v>29</v>
      </c>
      <c r="AX133" s="12" t="s">
        <v>75</v>
      </c>
      <c r="AY133" s="141" t="s">
        <v>119</v>
      </c>
    </row>
    <row r="134" spans="2:65" s="1" customFormat="1" ht="16.5" customHeight="1">
      <c r="B134" s="122"/>
      <c r="C134" s="123" t="s">
        <v>181</v>
      </c>
      <c r="D134" s="123" t="s">
        <v>121</v>
      </c>
      <c r="E134" s="124" t="s">
        <v>452</v>
      </c>
      <c r="F134" s="125" t="s">
        <v>453</v>
      </c>
      <c r="G134" s="126" t="s">
        <v>124</v>
      </c>
      <c r="H134" s="127">
        <v>0.84</v>
      </c>
      <c r="I134" s="128"/>
      <c r="J134" s="128">
        <f>ROUND(I134*H134,2)</f>
        <v>0</v>
      </c>
      <c r="K134" s="125" t="s">
        <v>125</v>
      </c>
      <c r="L134" s="28"/>
      <c r="M134" s="129" t="s">
        <v>3</v>
      </c>
      <c r="N134" s="130" t="s">
        <v>38</v>
      </c>
      <c r="O134" s="131">
        <v>0.97</v>
      </c>
      <c r="P134" s="131">
        <f>O134*H134</f>
        <v>0.81479999999999997</v>
      </c>
      <c r="Q134" s="131">
        <v>2.47214</v>
      </c>
      <c r="R134" s="131">
        <f>Q134*H134</f>
        <v>2.0765975999999999</v>
      </c>
      <c r="S134" s="131">
        <v>0</v>
      </c>
      <c r="T134" s="132">
        <f>S134*H134</f>
        <v>0</v>
      </c>
      <c r="AR134" s="133" t="s">
        <v>126</v>
      </c>
      <c r="AT134" s="133" t="s">
        <v>121</v>
      </c>
      <c r="AU134" s="133" t="s">
        <v>77</v>
      </c>
      <c r="AY134" s="16" t="s">
        <v>119</v>
      </c>
      <c r="BE134" s="134">
        <f>IF(N134="základní",J134,0)</f>
        <v>0</v>
      </c>
      <c r="BF134" s="134">
        <f>IF(N134="snížená",J134,0)</f>
        <v>0</v>
      </c>
      <c r="BG134" s="134">
        <f>IF(N134="zákl. přenesená",J134,0)</f>
        <v>0</v>
      </c>
      <c r="BH134" s="134">
        <f>IF(N134="sníž. přenesená",J134,0)</f>
        <v>0</v>
      </c>
      <c r="BI134" s="134">
        <f>IF(N134="nulová",J134,0)</f>
        <v>0</v>
      </c>
      <c r="BJ134" s="16" t="s">
        <v>75</v>
      </c>
      <c r="BK134" s="134">
        <f>ROUND(I134*H134,2)</f>
        <v>0</v>
      </c>
      <c r="BL134" s="16" t="s">
        <v>126</v>
      </c>
      <c r="BM134" s="133" t="s">
        <v>454</v>
      </c>
    </row>
    <row r="135" spans="2:65" s="1" customFormat="1" ht="11.25">
      <c r="B135" s="28"/>
      <c r="D135" s="135" t="s">
        <v>128</v>
      </c>
      <c r="F135" s="136" t="s">
        <v>455</v>
      </c>
      <c r="L135" s="28"/>
      <c r="M135" s="137"/>
      <c r="T135" s="49"/>
      <c r="AT135" s="16" t="s">
        <v>128</v>
      </c>
      <c r="AU135" s="16" t="s">
        <v>77</v>
      </c>
    </row>
    <row r="136" spans="2:65" s="1" customFormat="1" ht="11.25">
      <c r="B136" s="28"/>
      <c r="D136" s="138" t="s">
        <v>130</v>
      </c>
      <c r="F136" s="139" t="s">
        <v>456</v>
      </c>
      <c r="L136" s="28"/>
      <c r="M136" s="137"/>
      <c r="T136" s="49"/>
      <c r="AT136" s="16" t="s">
        <v>130</v>
      </c>
      <c r="AU136" s="16" t="s">
        <v>77</v>
      </c>
    </row>
    <row r="137" spans="2:65" s="12" customFormat="1" ht="11.25">
      <c r="B137" s="140"/>
      <c r="D137" s="135" t="s">
        <v>132</v>
      </c>
      <c r="E137" s="141" t="s">
        <v>3</v>
      </c>
      <c r="F137" s="142" t="s">
        <v>457</v>
      </c>
      <c r="H137" s="143">
        <v>0.84</v>
      </c>
      <c r="L137" s="140"/>
      <c r="M137" s="144"/>
      <c r="T137" s="145"/>
      <c r="AT137" s="141" t="s">
        <v>132</v>
      </c>
      <c r="AU137" s="141" t="s">
        <v>77</v>
      </c>
      <c r="AV137" s="12" t="s">
        <v>77</v>
      </c>
      <c r="AW137" s="12" t="s">
        <v>29</v>
      </c>
      <c r="AX137" s="12" t="s">
        <v>75</v>
      </c>
      <c r="AY137" s="141" t="s">
        <v>119</v>
      </c>
    </row>
    <row r="138" spans="2:65" s="1" customFormat="1" ht="21.75" customHeight="1">
      <c r="B138" s="122"/>
      <c r="C138" s="123" t="s">
        <v>189</v>
      </c>
      <c r="D138" s="123" t="s">
        <v>121</v>
      </c>
      <c r="E138" s="124" t="s">
        <v>458</v>
      </c>
      <c r="F138" s="125" t="s">
        <v>459</v>
      </c>
      <c r="G138" s="126" t="s">
        <v>144</v>
      </c>
      <c r="H138" s="127">
        <v>2.8</v>
      </c>
      <c r="I138" s="128"/>
      <c r="J138" s="128">
        <f>ROUND(I138*H138,2)</f>
        <v>0</v>
      </c>
      <c r="K138" s="125" t="s">
        <v>125</v>
      </c>
      <c r="L138" s="28"/>
      <c r="M138" s="129" t="s">
        <v>3</v>
      </c>
      <c r="N138" s="130" t="s">
        <v>38</v>
      </c>
      <c r="O138" s="131">
        <v>0.67</v>
      </c>
      <c r="P138" s="131">
        <f>O138*H138</f>
        <v>1.8759999999999999</v>
      </c>
      <c r="Q138" s="131">
        <v>0.42831999999999998</v>
      </c>
      <c r="R138" s="131">
        <f>Q138*H138</f>
        <v>1.1992959999999999</v>
      </c>
      <c r="S138" s="131">
        <v>0</v>
      </c>
      <c r="T138" s="132">
        <f>S138*H138</f>
        <v>0</v>
      </c>
      <c r="AR138" s="133" t="s">
        <v>126</v>
      </c>
      <c r="AT138" s="133" t="s">
        <v>121</v>
      </c>
      <c r="AU138" s="133" t="s">
        <v>77</v>
      </c>
      <c r="AY138" s="16" t="s">
        <v>119</v>
      </c>
      <c r="BE138" s="134">
        <f>IF(N138="základní",J138,0)</f>
        <v>0</v>
      </c>
      <c r="BF138" s="134">
        <f>IF(N138="snížená",J138,0)</f>
        <v>0</v>
      </c>
      <c r="BG138" s="134">
        <f>IF(N138="zákl. přenesená",J138,0)</f>
        <v>0</v>
      </c>
      <c r="BH138" s="134">
        <f>IF(N138="sníž. přenesená",J138,0)</f>
        <v>0</v>
      </c>
      <c r="BI138" s="134">
        <f>IF(N138="nulová",J138,0)</f>
        <v>0</v>
      </c>
      <c r="BJ138" s="16" t="s">
        <v>75</v>
      </c>
      <c r="BK138" s="134">
        <f>ROUND(I138*H138,2)</f>
        <v>0</v>
      </c>
      <c r="BL138" s="16" t="s">
        <v>126</v>
      </c>
      <c r="BM138" s="133" t="s">
        <v>460</v>
      </c>
    </row>
    <row r="139" spans="2:65" s="1" customFormat="1" ht="19.5">
      <c r="B139" s="28"/>
      <c r="D139" s="135" t="s">
        <v>128</v>
      </c>
      <c r="F139" s="136" t="s">
        <v>461</v>
      </c>
      <c r="L139" s="28"/>
      <c r="M139" s="137"/>
      <c r="T139" s="49"/>
      <c r="AT139" s="16" t="s">
        <v>128</v>
      </c>
      <c r="AU139" s="16" t="s">
        <v>77</v>
      </c>
    </row>
    <row r="140" spans="2:65" s="1" customFormat="1" ht="11.25">
      <c r="B140" s="28"/>
      <c r="D140" s="138" t="s">
        <v>130</v>
      </c>
      <c r="F140" s="139" t="s">
        <v>462</v>
      </c>
      <c r="L140" s="28"/>
      <c r="M140" s="137"/>
      <c r="T140" s="49"/>
      <c r="AT140" s="16" t="s">
        <v>130</v>
      </c>
      <c r="AU140" s="16" t="s">
        <v>77</v>
      </c>
    </row>
    <row r="141" spans="2:65" s="12" customFormat="1" ht="11.25">
      <c r="B141" s="140"/>
      <c r="D141" s="135" t="s">
        <v>132</v>
      </c>
      <c r="E141" s="141" t="s">
        <v>3</v>
      </c>
      <c r="F141" s="142" t="s">
        <v>463</v>
      </c>
      <c r="H141" s="143">
        <v>2.8</v>
      </c>
      <c r="L141" s="140"/>
      <c r="M141" s="144"/>
      <c r="T141" s="145"/>
      <c r="AT141" s="141" t="s">
        <v>132</v>
      </c>
      <c r="AU141" s="141" t="s">
        <v>77</v>
      </c>
      <c r="AV141" s="12" t="s">
        <v>77</v>
      </c>
      <c r="AW141" s="12" t="s">
        <v>29</v>
      </c>
      <c r="AX141" s="12" t="s">
        <v>75</v>
      </c>
      <c r="AY141" s="141" t="s">
        <v>119</v>
      </c>
    </row>
    <row r="142" spans="2:65" s="1" customFormat="1" ht="16.5" customHeight="1">
      <c r="B142" s="122"/>
      <c r="C142" s="146" t="s">
        <v>198</v>
      </c>
      <c r="D142" s="146" t="s">
        <v>134</v>
      </c>
      <c r="E142" s="147" t="s">
        <v>464</v>
      </c>
      <c r="F142" s="148" t="s">
        <v>465</v>
      </c>
      <c r="G142" s="149" t="s">
        <v>137</v>
      </c>
      <c r="H142" s="150">
        <v>1.2999999999999999E-2</v>
      </c>
      <c r="I142" s="151"/>
      <c r="J142" s="151">
        <f>ROUND(I142*H142,2)</f>
        <v>0</v>
      </c>
      <c r="K142" s="148" t="s">
        <v>466</v>
      </c>
      <c r="L142" s="152"/>
      <c r="M142" s="153" t="s">
        <v>3</v>
      </c>
      <c r="N142" s="154" t="s">
        <v>38</v>
      </c>
      <c r="O142" s="131">
        <v>0</v>
      </c>
      <c r="P142" s="131">
        <f>O142*H142</f>
        <v>0</v>
      </c>
      <c r="Q142" s="131">
        <v>1</v>
      </c>
      <c r="R142" s="131">
        <f>Q142*H142</f>
        <v>1.2999999999999999E-2</v>
      </c>
      <c r="S142" s="131">
        <v>0</v>
      </c>
      <c r="T142" s="132">
        <f>S142*H142</f>
        <v>0</v>
      </c>
      <c r="AR142" s="133" t="s">
        <v>138</v>
      </c>
      <c r="AT142" s="133" t="s">
        <v>134</v>
      </c>
      <c r="AU142" s="133" t="s">
        <v>77</v>
      </c>
      <c r="AY142" s="16" t="s">
        <v>119</v>
      </c>
      <c r="BE142" s="134">
        <f>IF(N142="základní",J142,0)</f>
        <v>0</v>
      </c>
      <c r="BF142" s="134">
        <f>IF(N142="snížená",J142,0)</f>
        <v>0</v>
      </c>
      <c r="BG142" s="134">
        <f>IF(N142="zákl. přenesená",J142,0)</f>
        <v>0</v>
      </c>
      <c r="BH142" s="134">
        <f>IF(N142="sníž. přenesená",J142,0)</f>
        <v>0</v>
      </c>
      <c r="BI142" s="134">
        <f>IF(N142="nulová",J142,0)</f>
        <v>0</v>
      </c>
      <c r="BJ142" s="16" t="s">
        <v>75</v>
      </c>
      <c r="BK142" s="134">
        <f>ROUND(I142*H142,2)</f>
        <v>0</v>
      </c>
      <c r="BL142" s="16" t="s">
        <v>126</v>
      </c>
      <c r="BM142" s="133" t="s">
        <v>467</v>
      </c>
    </row>
    <row r="143" spans="2:65" s="1" customFormat="1" ht="11.25">
      <c r="B143" s="28"/>
      <c r="D143" s="135" t="s">
        <v>128</v>
      </c>
      <c r="F143" s="136" t="s">
        <v>465</v>
      </c>
      <c r="L143" s="28"/>
      <c r="M143" s="137"/>
      <c r="T143" s="49"/>
      <c r="AT143" s="16" t="s">
        <v>128</v>
      </c>
      <c r="AU143" s="16" t="s">
        <v>77</v>
      </c>
    </row>
    <row r="144" spans="2:65" s="12" customFormat="1" ht="11.25">
      <c r="B144" s="140"/>
      <c r="D144" s="135" t="s">
        <v>132</v>
      </c>
      <c r="E144" s="141" t="s">
        <v>3</v>
      </c>
      <c r="F144" s="142" t="s">
        <v>468</v>
      </c>
      <c r="H144" s="143">
        <v>0.01</v>
      </c>
      <c r="L144" s="140"/>
      <c r="M144" s="144"/>
      <c r="T144" s="145"/>
      <c r="AT144" s="141" t="s">
        <v>132</v>
      </c>
      <c r="AU144" s="141" t="s">
        <v>77</v>
      </c>
      <c r="AV144" s="12" t="s">
        <v>77</v>
      </c>
      <c r="AW144" s="12" t="s">
        <v>29</v>
      </c>
      <c r="AX144" s="12" t="s">
        <v>75</v>
      </c>
      <c r="AY144" s="141" t="s">
        <v>119</v>
      </c>
    </row>
    <row r="145" spans="2:65" s="12" customFormat="1" ht="11.25">
      <c r="B145" s="140"/>
      <c r="D145" s="135" t="s">
        <v>132</v>
      </c>
      <c r="F145" s="142" t="s">
        <v>469</v>
      </c>
      <c r="H145" s="143">
        <v>1.2999999999999999E-2</v>
      </c>
      <c r="L145" s="140"/>
      <c r="M145" s="144"/>
      <c r="T145" s="145"/>
      <c r="AT145" s="141" t="s">
        <v>132</v>
      </c>
      <c r="AU145" s="141" t="s">
        <v>77</v>
      </c>
      <c r="AV145" s="12" t="s">
        <v>77</v>
      </c>
      <c r="AW145" s="12" t="s">
        <v>4</v>
      </c>
      <c r="AX145" s="12" t="s">
        <v>75</v>
      </c>
      <c r="AY145" s="141" t="s">
        <v>119</v>
      </c>
    </row>
    <row r="146" spans="2:65" s="11" customFormat="1" ht="22.9" customHeight="1">
      <c r="B146" s="111"/>
      <c r="D146" s="112" t="s">
        <v>66</v>
      </c>
      <c r="E146" s="120" t="s">
        <v>141</v>
      </c>
      <c r="F146" s="120" t="s">
        <v>373</v>
      </c>
      <c r="J146" s="121">
        <f>BK146</f>
        <v>0</v>
      </c>
      <c r="L146" s="111"/>
      <c r="M146" s="115"/>
      <c r="P146" s="116">
        <f>SUM(P147:P150)</f>
        <v>1.7765999999999997</v>
      </c>
      <c r="R146" s="116">
        <f>SUM(R147:R150)</f>
        <v>0.21878639999999999</v>
      </c>
      <c r="T146" s="117">
        <f>SUM(T147:T150)</f>
        <v>0</v>
      </c>
      <c r="AR146" s="112" t="s">
        <v>75</v>
      </c>
      <c r="AT146" s="118" t="s">
        <v>66</v>
      </c>
      <c r="AU146" s="118" t="s">
        <v>75</v>
      </c>
      <c r="AY146" s="112" t="s">
        <v>119</v>
      </c>
      <c r="BK146" s="119">
        <f>SUM(BK147:BK150)</f>
        <v>0</v>
      </c>
    </row>
    <row r="147" spans="2:65" s="1" customFormat="1" ht="16.5" customHeight="1">
      <c r="B147" s="122"/>
      <c r="C147" s="123" t="s">
        <v>204</v>
      </c>
      <c r="D147" s="123" t="s">
        <v>121</v>
      </c>
      <c r="E147" s="124" t="s">
        <v>470</v>
      </c>
      <c r="F147" s="125" t="s">
        <v>471</v>
      </c>
      <c r="G147" s="126" t="s">
        <v>144</v>
      </c>
      <c r="H147" s="127">
        <v>1.89</v>
      </c>
      <c r="I147" s="128"/>
      <c r="J147" s="128">
        <f>ROUND(I147*H147,2)</f>
        <v>0</v>
      </c>
      <c r="K147" s="125" t="s">
        <v>125</v>
      </c>
      <c r="L147" s="28"/>
      <c r="M147" s="129" t="s">
        <v>3</v>
      </c>
      <c r="N147" s="130" t="s">
        <v>38</v>
      </c>
      <c r="O147" s="131">
        <v>0.94</v>
      </c>
      <c r="P147" s="131">
        <f>O147*H147</f>
        <v>1.7765999999999997</v>
      </c>
      <c r="Q147" s="131">
        <v>0.11576</v>
      </c>
      <c r="R147" s="131">
        <f>Q147*H147</f>
        <v>0.21878639999999999</v>
      </c>
      <c r="S147" s="131">
        <v>0</v>
      </c>
      <c r="T147" s="132">
        <f>S147*H147</f>
        <v>0</v>
      </c>
      <c r="AR147" s="133" t="s">
        <v>126</v>
      </c>
      <c r="AT147" s="133" t="s">
        <v>121</v>
      </c>
      <c r="AU147" s="133" t="s">
        <v>77</v>
      </c>
      <c r="AY147" s="16" t="s">
        <v>119</v>
      </c>
      <c r="BE147" s="134">
        <f>IF(N147="základní",J147,0)</f>
        <v>0</v>
      </c>
      <c r="BF147" s="134">
        <f>IF(N147="snížená",J147,0)</f>
        <v>0</v>
      </c>
      <c r="BG147" s="134">
        <f>IF(N147="zákl. přenesená",J147,0)</f>
        <v>0</v>
      </c>
      <c r="BH147" s="134">
        <f>IF(N147="sníž. přenesená",J147,0)</f>
        <v>0</v>
      </c>
      <c r="BI147" s="134">
        <f>IF(N147="nulová",J147,0)</f>
        <v>0</v>
      </c>
      <c r="BJ147" s="16" t="s">
        <v>75</v>
      </c>
      <c r="BK147" s="134">
        <f>ROUND(I147*H147,2)</f>
        <v>0</v>
      </c>
      <c r="BL147" s="16" t="s">
        <v>126</v>
      </c>
      <c r="BM147" s="133" t="s">
        <v>472</v>
      </c>
    </row>
    <row r="148" spans="2:65" s="1" customFormat="1" ht="11.25">
      <c r="B148" s="28"/>
      <c r="D148" s="135" t="s">
        <v>128</v>
      </c>
      <c r="F148" s="136" t="s">
        <v>473</v>
      </c>
      <c r="L148" s="28"/>
      <c r="M148" s="137"/>
      <c r="T148" s="49"/>
      <c r="AT148" s="16" t="s">
        <v>128</v>
      </c>
      <c r="AU148" s="16" t="s">
        <v>77</v>
      </c>
    </row>
    <row r="149" spans="2:65" s="1" customFormat="1" ht="11.25">
      <c r="B149" s="28"/>
      <c r="D149" s="138" t="s">
        <v>130</v>
      </c>
      <c r="F149" s="139" t="s">
        <v>474</v>
      </c>
      <c r="L149" s="28"/>
      <c r="M149" s="137"/>
      <c r="T149" s="49"/>
      <c r="AT149" s="16" t="s">
        <v>130</v>
      </c>
      <c r="AU149" s="16" t="s">
        <v>77</v>
      </c>
    </row>
    <row r="150" spans="2:65" s="12" customFormat="1" ht="11.25">
      <c r="B150" s="140"/>
      <c r="D150" s="135" t="s">
        <v>132</v>
      </c>
      <c r="E150" s="141" t="s">
        <v>3</v>
      </c>
      <c r="F150" s="142" t="s">
        <v>475</v>
      </c>
      <c r="H150" s="143">
        <v>1.89</v>
      </c>
      <c r="L150" s="140"/>
      <c r="M150" s="144"/>
      <c r="T150" s="145"/>
      <c r="AT150" s="141" t="s">
        <v>132</v>
      </c>
      <c r="AU150" s="141" t="s">
        <v>77</v>
      </c>
      <c r="AV150" s="12" t="s">
        <v>77</v>
      </c>
      <c r="AW150" s="12" t="s">
        <v>29</v>
      </c>
      <c r="AX150" s="12" t="s">
        <v>75</v>
      </c>
      <c r="AY150" s="141" t="s">
        <v>119</v>
      </c>
    </row>
    <row r="151" spans="2:65" s="11" customFormat="1" ht="22.9" customHeight="1">
      <c r="B151" s="111"/>
      <c r="D151" s="112" t="s">
        <v>66</v>
      </c>
      <c r="E151" s="120" t="s">
        <v>126</v>
      </c>
      <c r="F151" s="120" t="s">
        <v>476</v>
      </c>
      <c r="J151" s="121">
        <f>BK151</f>
        <v>0</v>
      </c>
      <c r="L151" s="111"/>
      <c r="M151" s="115"/>
      <c r="P151" s="116">
        <f>SUM(P152:P154)</f>
        <v>0.76800000000000002</v>
      </c>
      <c r="R151" s="116">
        <f>SUM(R152:R154)</f>
        <v>0</v>
      </c>
      <c r="T151" s="117">
        <f>SUM(T152:T154)</f>
        <v>0</v>
      </c>
      <c r="AR151" s="112" t="s">
        <v>75</v>
      </c>
      <c r="AT151" s="118" t="s">
        <v>66</v>
      </c>
      <c r="AU151" s="118" t="s">
        <v>75</v>
      </c>
      <c r="AY151" s="112" t="s">
        <v>119</v>
      </c>
      <c r="BK151" s="119">
        <f>SUM(BK152:BK154)</f>
        <v>0</v>
      </c>
    </row>
    <row r="152" spans="2:65" s="1" customFormat="1" ht="21.75" customHeight="1">
      <c r="B152" s="122"/>
      <c r="C152" s="123" t="s">
        <v>211</v>
      </c>
      <c r="D152" s="123" t="s">
        <v>121</v>
      </c>
      <c r="E152" s="124" t="s">
        <v>477</v>
      </c>
      <c r="F152" s="125" t="s">
        <v>478</v>
      </c>
      <c r="G152" s="126" t="s">
        <v>144</v>
      </c>
      <c r="H152" s="127">
        <v>15.36</v>
      </c>
      <c r="I152" s="128"/>
      <c r="J152" s="128">
        <f>ROUND(I152*H152,2)</f>
        <v>0</v>
      </c>
      <c r="K152" s="125" t="s">
        <v>125</v>
      </c>
      <c r="L152" s="28"/>
      <c r="M152" s="129" t="s">
        <v>3</v>
      </c>
      <c r="N152" s="130" t="s">
        <v>38</v>
      </c>
      <c r="O152" s="131">
        <v>0.05</v>
      </c>
      <c r="P152" s="131">
        <f>O152*H152</f>
        <v>0.76800000000000002</v>
      </c>
      <c r="Q152" s="131">
        <v>0</v>
      </c>
      <c r="R152" s="131">
        <f>Q152*H152</f>
        <v>0</v>
      </c>
      <c r="S152" s="131">
        <v>0</v>
      </c>
      <c r="T152" s="132">
        <f>S152*H152</f>
        <v>0</v>
      </c>
      <c r="AR152" s="133" t="s">
        <v>126</v>
      </c>
      <c r="AT152" s="133" t="s">
        <v>121</v>
      </c>
      <c r="AU152" s="133" t="s">
        <v>77</v>
      </c>
      <c r="AY152" s="16" t="s">
        <v>119</v>
      </c>
      <c r="BE152" s="134">
        <f>IF(N152="základní",J152,0)</f>
        <v>0</v>
      </c>
      <c r="BF152" s="134">
        <f>IF(N152="snížená",J152,0)</f>
        <v>0</v>
      </c>
      <c r="BG152" s="134">
        <f>IF(N152="zákl. přenesená",J152,0)</f>
        <v>0</v>
      </c>
      <c r="BH152" s="134">
        <f>IF(N152="sníž. přenesená",J152,0)</f>
        <v>0</v>
      </c>
      <c r="BI152" s="134">
        <f>IF(N152="nulová",J152,0)</f>
        <v>0</v>
      </c>
      <c r="BJ152" s="16" t="s">
        <v>75</v>
      </c>
      <c r="BK152" s="134">
        <f>ROUND(I152*H152,2)</f>
        <v>0</v>
      </c>
      <c r="BL152" s="16" t="s">
        <v>126</v>
      </c>
      <c r="BM152" s="133" t="s">
        <v>479</v>
      </c>
    </row>
    <row r="153" spans="2:65" s="1" customFormat="1" ht="11.25">
      <c r="B153" s="28"/>
      <c r="D153" s="135" t="s">
        <v>128</v>
      </c>
      <c r="F153" s="136" t="s">
        <v>480</v>
      </c>
      <c r="L153" s="28"/>
      <c r="M153" s="137"/>
      <c r="T153" s="49"/>
      <c r="AT153" s="16" t="s">
        <v>128</v>
      </c>
      <c r="AU153" s="16" t="s">
        <v>77</v>
      </c>
    </row>
    <row r="154" spans="2:65" s="1" customFormat="1" ht="11.25">
      <c r="B154" s="28"/>
      <c r="D154" s="138" t="s">
        <v>130</v>
      </c>
      <c r="F154" s="139" t="s">
        <v>481</v>
      </c>
      <c r="L154" s="28"/>
      <c r="M154" s="137"/>
      <c r="T154" s="49"/>
      <c r="AT154" s="16" t="s">
        <v>130</v>
      </c>
      <c r="AU154" s="16" t="s">
        <v>77</v>
      </c>
    </row>
    <row r="155" spans="2:65" s="11" customFormat="1" ht="22.9" customHeight="1">
      <c r="B155" s="111"/>
      <c r="D155" s="112" t="s">
        <v>66</v>
      </c>
      <c r="E155" s="120" t="s">
        <v>153</v>
      </c>
      <c r="F155" s="120" t="s">
        <v>482</v>
      </c>
      <c r="J155" s="121">
        <f>BK155</f>
        <v>0</v>
      </c>
      <c r="L155" s="111"/>
      <c r="M155" s="115"/>
      <c r="P155" s="116">
        <f>SUM(P156:P159)</f>
        <v>11.95008</v>
      </c>
      <c r="R155" s="116">
        <f>SUM(R156:R159)</f>
        <v>1.3704191999999999</v>
      </c>
      <c r="T155" s="117">
        <f>SUM(T156:T159)</f>
        <v>0</v>
      </c>
      <c r="AR155" s="112" t="s">
        <v>75</v>
      </c>
      <c r="AT155" s="118" t="s">
        <v>66</v>
      </c>
      <c r="AU155" s="118" t="s">
        <v>75</v>
      </c>
      <c r="AY155" s="112" t="s">
        <v>119</v>
      </c>
      <c r="BK155" s="119">
        <f>SUM(BK156:BK159)</f>
        <v>0</v>
      </c>
    </row>
    <row r="156" spans="2:65" s="1" customFormat="1" ht="16.5" customHeight="1">
      <c r="B156" s="122"/>
      <c r="C156" s="123" t="s">
        <v>219</v>
      </c>
      <c r="D156" s="123" t="s">
        <v>121</v>
      </c>
      <c r="E156" s="124" t="s">
        <v>483</v>
      </c>
      <c r="F156" s="125" t="s">
        <v>484</v>
      </c>
      <c r="G156" s="126" t="s">
        <v>144</v>
      </c>
      <c r="H156" s="127">
        <v>15.36</v>
      </c>
      <c r="I156" s="128"/>
      <c r="J156" s="128">
        <f>ROUND(I156*H156,2)</f>
        <v>0</v>
      </c>
      <c r="K156" s="125" t="s">
        <v>125</v>
      </c>
      <c r="L156" s="28"/>
      <c r="M156" s="129" t="s">
        <v>3</v>
      </c>
      <c r="N156" s="130" t="s">
        <v>38</v>
      </c>
      <c r="O156" s="131">
        <v>0.77800000000000002</v>
      </c>
      <c r="P156" s="131">
        <f>O156*H156</f>
        <v>11.95008</v>
      </c>
      <c r="Q156" s="131">
        <v>8.9219999999999994E-2</v>
      </c>
      <c r="R156" s="131">
        <f>Q156*H156</f>
        <v>1.3704191999999999</v>
      </c>
      <c r="S156" s="131">
        <v>0</v>
      </c>
      <c r="T156" s="132">
        <f>S156*H156</f>
        <v>0</v>
      </c>
      <c r="AR156" s="133" t="s">
        <v>126</v>
      </c>
      <c r="AT156" s="133" t="s">
        <v>121</v>
      </c>
      <c r="AU156" s="133" t="s">
        <v>77</v>
      </c>
      <c r="AY156" s="16" t="s">
        <v>119</v>
      </c>
      <c r="BE156" s="134">
        <f>IF(N156="základní",J156,0)</f>
        <v>0</v>
      </c>
      <c r="BF156" s="134">
        <f>IF(N156="snížená",J156,0)</f>
        <v>0</v>
      </c>
      <c r="BG156" s="134">
        <f>IF(N156="zákl. přenesená",J156,0)</f>
        <v>0</v>
      </c>
      <c r="BH156" s="134">
        <f>IF(N156="sníž. přenesená",J156,0)</f>
        <v>0</v>
      </c>
      <c r="BI156" s="134">
        <f>IF(N156="nulová",J156,0)</f>
        <v>0</v>
      </c>
      <c r="BJ156" s="16" t="s">
        <v>75</v>
      </c>
      <c r="BK156" s="134">
        <f>ROUND(I156*H156,2)</f>
        <v>0</v>
      </c>
      <c r="BL156" s="16" t="s">
        <v>126</v>
      </c>
      <c r="BM156" s="133" t="s">
        <v>485</v>
      </c>
    </row>
    <row r="157" spans="2:65" s="1" customFormat="1" ht="29.25">
      <c r="B157" s="28"/>
      <c r="D157" s="135" t="s">
        <v>128</v>
      </c>
      <c r="F157" s="136" t="s">
        <v>486</v>
      </c>
      <c r="L157" s="28"/>
      <c r="M157" s="137"/>
      <c r="T157" s="49"/>
      <c r="AT157" s="16" t="s">
        <v>128</v>
      </c>
      <c r="AU157" s="16" t="s">
        <v>77</v>
      </c>
    </row>
    <row r="158" spans="2:65" s="1" customFormat="1" ht="11.25">
      <c r="B158" s="28"/>
      <c r="D158" s="138" t="s">
        <v>130</v>
      </c>
      <c r="F158" s="139" t="s">
        <v>487</v>
      </c>
      <c r="L158" s="28"/>
      <c r="M158" s="137"/>
      <c r="T158" s="49"/>
      <c r="AT158" s="16" t="s">
        <v>130</v>
      </c>
      <c r="AU158" s="16" t="s">
        <v>77</v>
      </c>
    </row>
    <row r="159" spans="2:65" s="12" customFormat="1" ht="11.25">
      <c r="B159" s="140"/>
      <c r="D159" s="135" t="s">
        <v>132</v>
      </c>
      <c r="E159" s="141" t="s">
        <v>3</v>
      </c>
      <c r="F159" s="142" t="s">
        <v>488</v>
      </c>
      <c r="H159" s="143">
        <v>15.36</v>
      </c>
      <c r="L159" s="140"/>
      <c r="M159" s="144"/>
      <c r="T159" s="145"/>
      <c r="AT159" s="141" t="s">
        <v>132</v>
      </c>
      <c r="AU159" s="141" t="s">
        <v>77</v>
      </c>
      <c r="AV159" s="12" t="s">
        <v>77</v>
      </c>
      <c r="AW159" s="12" t="s">
        <v>29</v>
      </c>
      <c r="AX159" s="12" t="s">
        <v>75</v>
      </c>
      <c r="AY159" s="141" t="s">
        <v>119</v>
      </c>
    </row>
    <row r="160" spans="2:65" s="11" customFormat="1" ht="22.9" customHeight="1">
      <c r="B160" s="111"/>
      <c r="D160" s="112" t="s">
        <v>66</v>
      </c>
      <c r="E160" s="120" t="s">
        <v>160</v>
      </c>
      <c r="F160" s="120" t="s">
        <v>489</v>
      </c>
      <c r="J160" s="121">
        <f>BK160</f>
        <v>0</v>
      </c>
      <c r="L160" s="111"/>
      <c r="M160" s="115"/>
      <c r="P160" s="116">
        <f>SUM(P161:P164)</f>
        <v>0.30443999999999999</v>
      </c>
      <c r="R160" s="116">
        <f>SUM(R161:R164)</f>
        <v>0.27152035999999996</v>
      </c>
      <c r="T160" s="117">
        <f>SUM(T161:T164)</f>
        <v>0</v>
      </c>
      <c r="AR160" s="112" t="s">
        <v>75</v>
      </c>
      <c r="AT160" s="118" t="s">
        <v>66</v>
      </c>
      <c r="AU160" s="118" t="s">
        <v>75</v>
      </c>
      <c r="AY160" s="112" t="s">
        <v>119</v>
      </c>
      <c r="BK160" s="119">
        <f>SUM(BK161:BK164)</f>
        <v>0</v>
      </c>
    </row>
    <row r="161" spans="2:65" s="1" customFormat="1" ht="21.75" customHeight="1">
      <c r="B161" s="122"/>
      <c r="C161" s="123" t="s">
        <v>9</v>
      </c>
      <c r="D161" s="123" t="s">
        <v>121</v>
      </c>
      <c r="E161" s="124" t="s">
        <v>490</v>
      </c>
      <c r="F161" s="125" t="s">
        <v>491</v>
      </c>
      <c r="G161" s="126" t="s">
        <v>124</v>
      </c>
      <c r="H161" s="127">
        <v>0.11799999999999999</v>
      </c>
      <c r="I161" s="128"/>
      <c r="J161" s="128">
        <f>ROUND(I161*H161,2)</f>
        <v>0</v>
      </c>
      <c r="K161" s="125" t="s">
        <v>125</v>
      </c>
      <c r="L161" s="28"/>
      <c r="M161" s="129" t="s">
        <v>3</v>
      </c>
      <c r="N161" s="130" t="s">
        <v>38</v>
      </c>
      <c r="O161" s="131">
        <v>2.58</v>
      </c>
      <c r="P161" s="131">
        <f>O161*H161</f>
        <v>0.30443999999999999</v>
      </c>
      <c r="Q161" s="131">
        <v>2.3010199999999998</v>
      </c>
      <c r="R161" s="131">
        <f>Q161*H161</f>
        <v>0.27152035999999996</v>
      </c>
      <c r="S161" s="131">
        <v>0</v>
      </c>
      <c r="T161" s="132">
        <f>S161*H161</f>
        <v>0</v>
      </c>
      <c r="AR161" s="133" t="s">
        <v>126</v>
      </c>
      <c r="AT161" s="133" t="s">
        <v>121</v>
      </c>
      <c r="AU161" s="133" t="s">
        <v>77</v>
      </c>
      <c r="AY161" s="16" t="s">
        <v>119</v>
      </c>
      <c r="BE161" s="134">
        <f>IF(N161="základní",J161,0)</f>
        <v>0</v>
      </c>
      <c r="BF161" s="134">
        <f>IF(N161="snížená",J161,0)</f>
        <v>0</v>
      </c>
      <c r="BG161" s="134">
        <f>IF(N161="zákl. přenesená",J161,0)</f>
        <v>0</v>
      </c>
      <c r="BH161" s="134">
        <f>IF(N161="sníž. přenesená",J161,0)</f>
        <v>0</v>
      </c>
      <c r="BI161" s="134">
        <f>IF(N161="nulová",J161,0)</f>
        <v>0</v>
      </c>
      <c r="BJ161" s="16" t="s">
        <v>75</v>
      </c>
      <c r="BK161" s="134">
        <f>ROUND(I161*H161,2)</f>
        <v>0</v>
      </c>
      <c r="BL161" s="16" t="s">
        <v>126</v>
      </c>
      <c r="BM161" s="133" t="s">
        <v>492</v>
      </c>
    </row>
    <row r="162" spans="2:65" s="1" customFormat="1" ht="11.25">
      <c r="B162" s="28"/>
      <c r="D162" s="135" t="s">
        <v>128</v>
      </c>
      <c r="F162" s="136" t="s">
        <v>493</v>
      </c>
      <c r="L162" s="28"/>
      <c r="M162" s="137"/>
      <c r="T162" s="49"/>
      <c r="AT162" s="16" t="s">
        <v>128</v>
      </c>
      <c r="AU162" s="16" t="s">
        <v>77</v>
      </c>
    </row>
    <row r="163" spans="2:65" s="1" customFormat="1" ht="11.25">
      <c r="B163" s="28"/>
      <c r="D163" s="138" t="s">
        <v>130</v>
      </c>
      <c r="F163" s="139" t="s">
        <v>494</v>
      </c>
      <c r="L163" s="28"/>
      <c r="M163" s="137"/>
      <c r="T163" s="49"/>
      <c r="AT163" s="16" t="s">
        <v>130</v>
      </c>
      <c r="AU163" s="16" t="s">
        <v>77</v>
      </c>
    </row>
    <row r="164" spans="2:65" s="12" customFormat="1" ht="11.25">
      <c r="B164" s="140"/>
      <c r="D164" s="135" t="s">
        <v>132</v>
      </c>
      <c r="E164" s="141" t="s">
        <v>3</v>
      </c>
      <c r="F164" s="142" t="s">
        <v>495</v>
      </c>
      <c r="H164" s="143">
        <v>0.11799999999999999</v>
      </c>
      <c r="L164" s="140"/>
      <c r="M164" s="144"/>
      <c r="T164" s="145"/>
      <c r="AT164" s="141" t="s">
        <v>132</v>
      </c>
      <c r="AU164" s="141" t="s">
        <v>77</v>
      </c>
      <c r="AV164" s="12" t="s">
        <v>77</v>
      </c>
      <c r="AW164" s="12" t="s">
        <v>29</v>
      </c>
      <c r="AX164" s="12" t="s">
        <v>75</v>
      </c>
      <c r="AY164" s="141" t="s">
        <v>119</v>
      </c>
    </row>
    <row r="165" spans="2:65" s="11" customFormat="1" ht="22.9" customHeight="1">
      <c r="B165" s="111"/>
      <c r="D165" s="112" t="s">
        <v>66</v>
      </c>
      <c r="E165" s="120" t="s">
        <v>181</v>
      </c>
      <c r="F165" s="120" t="s">
        <v>182</v>
      </c>
      <c r="J165" s="121">
        <f>BK165</f>
        <v>0</v>
      </c>
      <c r="L165" s="111"/>
      <c r="M165" s="115"/>
      <c r="P165" s="116">
        <f>SUM(P166:P183)</f>
        <v>650.85091399999999</v>
      </c>
      <c r="R165" s="116">
        <f>SUM(R166:R183)</f>
        <v>4.4147870000000005</v>
      </c>
      <c r="T165" s="117">
        <f>SUM(T166:T183)</f>
        <v>191.53025999999997</v>
      </c>
      <c r="AR165" s="112" t="s">
        <v>75</v>
      </c>
      <c r="AT165" s="118" t="s">
        <v>66</v>
      </c>
      <c r="AU165" s="118" t="s">
        <v>75</v>
      </c>
      <c r="AY165" s="112" t="s">
        <v>119</v>
      </c>
      <c r="BK165" s="119">
        <f>SUM(BK166:BK183)</f>
        <v>0</v>
      </c>
    </row>
    <row r="166" spans="2:65" s="1" customFormat="1" ht="16.5" customHeight="1">
      <c r="B166" s="122"/>
      <c r="C166" s="123" t="s">
        <v>232</v>
      </c>
      <c r="D166" s="123" t="s">
        <v>121</v>
      </c>
      <c r="E166" s="124" t="s">
        <v>496</v>
      </c>
      <c r="F166" s="125" t="s">
        <v>497</v>
      </c>
      <c r="G166" s="126" t="s">
        <v>231</v>
      </c>
      <c r="H166" s="127">
        <v>17.3</v>
      </c>
      <c r="I166" s="128"/>
      <c r="J166" s="128">
        <f>ROUND(I166*H166,2)</f>
        <v>0</v>
      </c>
      <c r="K166" s="125" t="s">
        <v>125</v>
      </c>
      <c r="L166" s="28"/>
      <c r="M166" s="129" t="s">
        <v>3</v>
      </c>
      <c r="N166" s="130" t="s">
        <v>38</v>
      </c>
      <c r="O166" s="131">
        <v>0.27100000000000002</v>
      </c>
      <c r="P166" s="131">
        <f>O166*H166</f>
        <v>4.6883000000000008</v>
      </c>
      <c r="Q166" s="131">
        <v>0.16849</v>
      </c>
      <c r="R166" s="131">
        <f>Q166*H166</f>
        <v>2.9148770000000002</v>
      </c>
      <c r="S166" s="131">
        <v>0</v>
      </c>
      <c r="T166" s="132">
        <f>S166*H166</f>
        <v>0</v>
      </c>
      <c r="AR166" s="133" t="s">
        <v>126</v>
      </c>
      <c r="AT166" s="133" t="s">
        <v>121</v>
      </c>
      <c r="AU166" s="133" t="s">
        <v>77</v>
      </c>
      <c r="AY166" s="16" t="s">
        <v>119</v>
      </c>
      <c r="BE166" s="134">
        <f>IF(N166="základní",J166,0)</f>
        <v>0</v>
      </c>
      <c r="BF166" s="134">
        <f>IF(N166="snížená",J166,0)</f>
        <v>0</v>
      </c>
      <c r="BG166" s="134">
        <f>IF(N166="zákl. přenesená",J166,0)</f>
        <v>0</v>
      </c>
      <c r="BH166" s="134">
        <f>IF(N166="sníž. přenesená",J166,0)</f>
        <v>0</v>
      </c>
      <c r="BI166" s="134">
        <f>IF(N166="nulová",J166,0)</f>
        <v>0</v>
      </c>
      <c r="BJ166" s="16" t="s">
        <v>75</v>
      </c>
      <c r="BK166" s="134">
        <f>ROUND(I166*H166,2)</f>
        <v>0</v>
      </c>
      <c r="BL166" s="16" t="s">
        <v>126</v>
      </c>
      <c r="BM166" s="133" t="s">
        <v>498</v>
      </c>
    </row>
    <row r="167" spans="2:65" s="1" customFormat="1" ht="19.5">
      <c r="B167" s="28"/>
      <c r="D167" s="135" t="s">
        <v>128</v>
      </c>
      <c r="F167" s="136" t="s">
        <v>499</v>
      </c>
      <c r="L167" s="28"/>
      <c r="M167" s="137"/>
      <c r="T167" s="49"/>
      <c r="AT167" s="16" t="s">
        <v>128</v>
      </c>
      <c r="AU167" s="16" t="s">
        <v>77</v>
      </c>
    </row>
    <row r="168" spans="2:65" s="1" customFormat="1" ht="11.25">
      <c r="B168" s="28"/>
      <c r="D168" s="138" t="s">
        <v>130</v>
      </c>
      <c r="F168" s="139" t="s">
        <v>500</v>
      </c>
      <c r="L168" s="28"/>
      <c r="M168" s="137"/>
      <c r="T168" s="49"/>
      <c r="AT168" s="16" t="s">
        <v>130</v>
      </c>
      <c r="AU168" s="16" t="s">
        <v>77</v>
      </c>
    </row>
    <row r="169" spans="2:65" s="12" customFormat="1" ht="11.25">
      <c r="B169" s="140"/>
      <c r="D169" s="135" t="s">
        <v>132</v>
      </c>
      <c r="E169" s="141" t="s">
        <v>3</v>
      </c>
      <c r="F169" s="142" t="s">
        <v>501</v>
      </c>
      <c r="H169" s="143">
        <v>17.3</v>
      </c>
      <c r="L169" s="140"/>
      <c r="M169" s="144"/>
      <c r="T169" s="145"/>
      <c r="AT169" s="141" t="s">
        <v>132</v>
      </c>
      <c r="AU169" s="141" t="s">
        <v>77</v>
      </c>
      <c r="AV169" s="12" t="s">
        <v>77</v>
      </c>
      <c r="AW169" s="12" t="s">
        <v>29</v>
      </c>
      <c r="AX169" s="12" t="s">
        <v>75</v>
      </c>
      <c r="AY169" s="141" t="s">
        <v>119</v>
      </c>
    </row>
    <row r="170" spans="2:65" s="1" customFormat="1" ht="16.5" customHeight="1">
      <c r="B170" s="122"/>
      <c r="C170" s="146" t="s">
        <v>243</v>
      </c>
      <c r="D170" s="146" t="s">
        <v>134</v>
      </c>
      <c r="E170" s="147" t="s">
        <v>502</v>
      </c>
      <c r="F170" s="148" t="s">
        <v>503</v>
      </c>
      <c r="G170" s="149" t="s">
        <v>231</v>
      </c>
      <c r="H170" s="150">
        <v>17.646000000000001</v>
      </c>
      <c r="I170" s="151"/>
      <c r="J170" s="151">
        <f>ROUND(I170*H170,2)</f>
        <v>0</v>
      </c>
      <c r="K170" s="148" t="s">
        <v>125</v>
      </c>
      <c r="L170" s="152"/>
      <c r="M170" s="153" t="s">
        <v>3</v>
      </c>
      <c r="N170" s="154" t="s">
        <v>38</v>
      </c>
      <c r="O170" s="131">
        <v>0</v>
      </c>
      <c r="P170" s="131">
        <f>O170*H170</f>
        <v>0</v>
      </c>
      <c r="Q170" s="131">
        <v>8.5000000000000006E-2</v>
      </c>
      <c r="R170" s="131">
        <f>Q170*H170</f>
        <v>1.4999100000000001</v>
      </c>
      <c r="S170" s="131">
        <v>0</v>
      </c>
      <c r="T170" s="132">
        <f>S170*H170</f>
        <v>0</v>
      </c>
      <c r="AR170" s="133" t="s">
        <v>138</v>
      </c>
      <c r="AT170" s="133" t="s">
        <v>134</v>
      </c>
      <c r="AU170" s="133" t="s">
        <v>77</v>
      </c>
      <c r="AY170" s="16" t="s">
        <v>119</v>
      </c>
      <c r="BE170" s="134">
        <f>IF(N170="základní",J170,0)</f>
        <v>0</v>
      </c>
      <c r="BF170" s="134">
        <f>IF(N170="snížená",J170,0)</f>
        <v>0</v>
      </c>
      <c r="BG170" s="134">
        <f>IF(N170="zákl. přenesená",J170,0)</f>
        <v>0</v>
      </c>
      <c r="BH170" s="134">
        <f>IF(N170="sníž. přenesená",J170,0)</f>
        <v>0</v>
      </c>
      <c r="BI170" s="134">
        <f>IF(N170="nulová",J170,0)</f>
        <v>0</v>
      </c>
      <c r="BJ170" s="16" t="s">
        <v>75</v>
      </c>
      <c r="BK170" s="134">
        <f>ROUND(I170*H170,2)</f>
        <v>0</v>
      </c>
      <c r="BL170" s="16" t="s">
        <v>126</v>
      </c>
      <c r="BM170" s="133" t="s">
        <v>504</v>
      </c>
    </row>
    <row r="171" spans="2:65" s="1" customFormat="1" ht="11.25">
      <c r="B171" s="28"/>
      <c r="D171" s="135" t="s">
        <v>128</v>
      </c>
      <c r="F171" s="136" t="s">
        <v>503</v>
      </c>
      <c r="L171" s="28"/>
      <c r="M171" s="137"/>
      <c r="T171" s="49"/>
      <c r="AT171" s="16" t="s">
        <v>128</v>
      </c>
      <c r="AU171" s="16" t="s">
        <v>77</v>
      </c>
    </row>
    <row r="172" spans="2:65" s="12" customFormat="1" ht="11.25">
      <c r="B172" s="140"/>
      <c r="D172" s="135" t="s">
        <v>132</v>
      </c>
      <c r="F172" s="142" t="s">
        <v>505</v>
      </c>
      <c r="H172" s="143">
        <v>17.646000000000001</v>
      </c>
      <c r="L172" s="140"/>
      <c r="M172" s="144"/>
      <c r="T172" s="145"/>
      <c r="AT172" s="141" t="s">
        <v>132</v>
      </c>
      <c r="AU172" s="141" t="s">
        <v>77</v>
      </c>
      <c r="AV172" s="12" t="s">
        <v>77</v>
      </c>
      <c r="AW172" s="12" t="s">
        <v>4</v>
      </c>
      <c r="AX172" s="12" t="s">
        <v>75</v>
      </c>
      <c r="AY172" s="141" t="s">
        <v>119</v>
      </c>
    </row>
    <row r="173" spans="2:65" s="1" customFormat="1" ht="16.5" customHeight="1">
      <c r="B173" s="122"/>
      <c r="C173" s="123" t="s">
        <v>250</v>
      </c>
      <c r="D173" s="123" t="s">
        <v>121</v>
      </c>
      <c r="E173" s="124" t="s">
        <v>506</v>
      </c>
      <c r="F173" s="125" t="s">
        <v>507</v>
      </c>
      <c r="G173" s="126" t="s">
        <v>508</v>
      </c>
      <c r="H173" s="127">
        <v>4</v>
      </c>
      <c r="I173" s="128"/>
      <c r="J173" s="128">
        <f>ROUND(I173*H173,2)</f>
        <v>0</v>
      </c>
      <c r="K173" s="125" t="s">
        <v>466</v>
      </c>
      <c r="L173" s="28"/>
      <c r="M173" s="129" t="s">
        <v>3</v>
      </c>
      <c r="N173" s="130" t="s">
        <v>38</v>
      </c>
      <c r="O173" s="131">
        <v>0</v>
      </c>
      <c r="P173" s="131">
        <f>O173*H173</f>
        <v>0</v>
      </c>
      <c r="Q173" s="131">
        <v>0</v>
      </c>
      <c r="R173" s="131">
        <f>Q173*H173</f>
        <v>0</v>
      </c>
      <c r="S173" s="131">
        <v>0</v>
      </c>
      <c r="T173" s="132">
        <f>S173*H173</f>
        <v>0</v>
      </c>
      <c r="AR173" s="133" t="s">
        <v>126</v>
      </c>
      <c r="AT173" s="133" t="s">
        <v>121</v>
      </c>
      <c r="AU173" s="133" t="s">
        <v>77</v>
      </c>
      <c r="AY173" s="16" t="s">
        <v>119</v>
      </c>
      <c r="BE173" s="134">
        <f>IF(N173="základní",J173,0)</f>
        <v>0</v>
      </c>
      <c r="BF173" s="134">
        <f>IF(N173="snížená",J173,0)</f>
        <v>0</v>
      </c>
      <c r="BG173" s="134">
        <f>IF(N173="zákl. přenesená",J173,0)</f>
        <v>0</v>
      </c>
      <c r="BH173" s="134">
        <f>IF(N173="sníž. přenesená",J173,0)</f>
        <v>0</v>
      </c>
      <c r="BI173" s="134">
        <f>IF(N173="nulová",J173,0)</f>
        <v>0</v>
      </c>
      <c r="BJ173" s="16" t="s">
        <v>75</v>
      </c>
      <c r="BK173" s="134">
        <f>ROUND(I173*H173,2)</f>
        <v>0</v>
      </c>
      <c r="BL173" s="16" t="s">
        <v>126</v>
      </c>
      <c r="BM173" s="133" t="s">
        <v>509</v>
      </c>
    </row>
    <row r="174" spans="2:65" s="1" customFormat="1" ht="11.25">
      <c r="B174" s="28"/>
      <c r="D174" s="135" t="s">
        <v>128</v>
      </c>
      <c r="F174" s="136" t="s">
        <v>510</v>
      </c>
      <c r="L174" s="28"/>
      <c r="M174" s="137"/>
      <c r="T174" s="49"/>
      <c r="AT174" s="16" t="s">
        <v>128</v>
      </c>
      <c r="AU174" s="16" t="s">
        <v>77</v>
      </c>
    </row>
    <row r="175" spans="2:65" s="1" customFormat="1" ht="11.25">
      <c r="B175" s="28"/>
      <c r="D175" s="138" t="s">
        <v>130</v>
      </c>
      <c r="F175" s="139" t="s">
        <v>511</v>
      </c>
      <c r="L175" s="28"/>
      <c r="M175" s="137"/>
      <c r="T175" s="49"/>
      <c r="AT175" s="16" t="s">
        <v>130</v>
      </c>
      <c r="AU175" s="16" t="s">
        <v>77</v>
      </c>
    </row>
    <row r="176" spans="2:65" s="12" customFormat="1" ht="11.25">
      <c r="B176" s="140"/>
      <c r="D176" s="135" t="s">
        <v>132</v>
      </c>
      <c r="E176" s="141" t="s">
        <v>3</v>
      </c>
      <c r="F176" s="142" t="s">
        <v>512</v>
      </c>
      <c r="H176" s="143">
        <v>2</v>
      </c>
      <c r="L176" s="140"/>
      <c r="M176" s="144"/>
      <c r="T176" s="145"/>
      <c r="AT176" s="141" t="s">
        <v>132</v>
      </c>
      <c r="AU176" s="141" t="s">
        <v>77</v>
      </c>
      <c r="AV176" s="12" t="s">
        <v>77</v>
      </c>
      <c r="AW176" s="12" t="s">
        <v>29</v>
      </c>
      <c r="AX176" s="12" t="s">
        <v>67</v>
      </c>
      <c r="AY176" s="141" t="s">
        <v>119</v>
      </c>
    </row>
    <row r="177" spans="2:65" s="12" customFormat="1" ht="11.25">
      <c r="B177" s="140"/>
      <c r="D177" s="135" t="s">
        <v>132</v>
      </c>
      <c r="E177" s="141" t="s">
        <v>3</v>
      </c>
      <c r="F177" s="142" t="s">
        <v>513</v>
      </c>
      <c r="H177" s="143">
        <v>1</v>
      </c>
      <c r="L177" s="140"/>
      <c r="M177" s="144"/>
      <c r="T177" s="145"/>
      <c r="AT177" s="141" t="s">
        <v>132</v>
      </c>
      <c r="AU177" s="141" t="s">
        <v>77</v>
      </c>
      <c r="AV177" s="12" t="s">
        <v>77</v>
      </c>
      <c r="AW177" s="12" t="s">
        <v>29</v>
      </c>
      <c r="AX177" s="12" t="s">
        <v>67</v>
      </c>
      <c r="AY177" s="141" t="s">
        <v>119</v>
      </c>
    </row>
    <row r="178" spans="2:65" s="12" customFormat="1" ht="11.25">
      <c r="B178" s="140"/>
      <c r="D178" s="135" t="s">
        <v>132</v>
      </c>
      <c r="E178" s="141" t="s">
        <v>3</v>
      </c>
      <c r="F178" s="142" t="s">
        <v>514</v>
      </c>
      <c r="H178" s="143">
        <v>1</v>
      </c>
      <c r="L178" s="140"/>
      <c r="M178" s="144"/>
      <c r="T178" s="145"/>
      <c r="AT178" s="141" t="s">
        <v>132</v>
      </c>
      <c r="AU178" s="141" t="s">
        <v>77</v>
      </c>
      <c r="AV178" s="12" t="s">
        <v>77</v>
      </c>
      <c r="AW178" s="12" t="s">
        <v>29</v>
      </c>
      <c r="AX178" s="12" t="s">
        <v>67</v>
      </c>
      <c r="AY178" s="141" t="s">
        <v>119</v>
      </c>
    </row>
    <row r="179" spans="2:65" s="13" customFormat="1" ht="11.25">
      <c r="B179" s="155"/>
      <c r="D179" s="135" t="s">
        <v>132</v>
      </c>
      <c r="E179" s="156" t="s">
        <v>3</v>
      </c>
      <c r="F179" s="157" t="s">
        <v>167</v>
      </c>
      <c r="H179" s="158">
        <v>4</v>
      </c>
      <c r="L179" s="155"/>
      <c r="M179" s="159"/>
      <c r="T179" s="160"/>
      <c r="AT179" s="156" t="s">
        <v>132</v>
      </c>
      <c r="AU179" s="156" t="s">
        <v>77</v>
      </c>
      <c r="AV179" s="13" t="s">
        <v>126</v>
      </c>
      <c r="AW179" s="13" t="s">
        <v>29</v>
      </c>
      <c r="AX179" s="13" t="s">
        <v>75</v>
      </c>
      <c r="AY179" s="156" t="s">
        <v>119</v>
      </c>
    </row>
    <row r="180" spans="2:65" s="1" customFormat="1" ht="21.75" customHeight="1">
      <c r="B180" s="122"/>
      <c r="C180" s="123" t="s">
        <v>257</v>
      </c>
      <c r="D180" s="123" t="s">
        <v>121</v>
      </c>
      <c r="E180" s="124" t="s">
        <v>515</v>
      </c>
      <c r="F180" s="125" t="s">
        <v>516</v>
      </c>
      <c r="G180" s="126" t="s">
        <v>124</v>
      </c>
      <c r="H180" s="127">
        <v>336.01799999999997</v>
      </c>
      <c r="I180" s="128"/>
      <c r="J180" s="128">
        <f>ROUND(I180*H180,2)</f>
        <v>0</v>
      </c>
      <c r="K180" s="125" t="s">
        <v>125</v>
      </c>
      <c r="L180" s="28"/>
      <c r="M180" s="129" t="s">
        <v>3</v>
      </c>
      <c r="N180" s="130" t="s">
        <v>38</v>
      </c>
      <c r="O180" s="131">
        <v>1.923</v>
      </c>
      <c r="P180" s="131">
        <f>O180*H180</f>
        <v>646.16261399999996</v>
      </c>
      <c r="Q180" s="131">
        <v>0</v>
      </c>
      <c r="R180" s="131">
        <f>Q180*H180</f>
        <v>0</v>
      </c>
      <c r="S180" s="131">
        <v>0.56999999999999995</v>
      </c>
      <c r="T180" s="132">
        <f>S180*H180</f>
        <v>191.53025999999997</v>
      </c>
      <c r="AR180" s="133" t="s">
        <v>126</v>
      </c>
      <c r="AT180" s="133" t="s">
        <v>121</v>
      </c>
      <c r="AU180" s="133" t="s">
        <v>77</v>
      </c>
      <c r="AY180" s="16" t="s">
        <v>119</v>
      </c>
      <c r="BE180" s="134">
        <f>IF(N180="základní",J180,0)</f>
        <v>0</v>
      </c>
      <c r="BF180" s="134">
        <f>IF(N180="snížená",J180,0)</f>
        <v>0</v>
      </c>
      <c r="BG180" s="134">
        <f>IF(N180="zákl. přenesená",J180,0)</f>
        <v>0</v>
      </c>
      <c r="BH180" s="134">
        <f>IF(N180="sníž. přenesená",J180,0)</f>
        <v>0</v>
      </c>
      <c r="BI180" s="134">
        <f>IF(N180="nulová",J180,0)</f>
        <v>0</v>
      </c>
      <c r="BJ180" s="16" t="s">
        <v>75</v>
      </c>
      <c r="BK180" s="134">
        <f>ROUND(I180*H180,2)</f>
        <v>0</v>
      </c>
      <c r="BL180" s="16" t="s">
        <v>126</v>
      </c>
      <c r="BM180" s="133" t="s">
        <v>517</v>
      </c>
    </row>
    <row r="181" spans="2:65" s="1" customFormat="1" ht="19.5">
      <c r="B181" s="28"/>
      <c r="D181" s="135" t="s">
        <v>128</v>
      </c>
      <c r="F181" s="136" t="s">
        <v>518</v>
      </c>
      <c r="L181" s="28"/>
      <c r="M181" s="137"/>
      <c r="T181" s="49"/>
      <c r="AT181" s="16" t="s">
        <v>128</v>
      </c>
      <c r="AU181" s="16" t="s">
        <v>77</v>
      </c>
    </row>
    <row r="182" spans="2:65" s="1" customFormat="1" ht="11.25">
      <c r="B182" s="28"/>
      <c r="D182" s="138" t="s">
        <v>130</v>
      </c>
      <c r="F182" s="139" t="s">
        <v>519</v>
      </c>
      <c r="L182" s="28"/>
      <c r="M182" s="137"/>
      <c r="T182" s="49"/>
      <c r="AT182" s="16" t="s">
        <v>130</v>
      </c>
      <c r="AU182" s="16" t="s">
        <v>77</v>
      </c>
    </row>
    <row r="183" spans="2:65" s="12" customFormat="1" ht="11.25">
      <c r="B183" s="140"/>
      <c r="D183" s="135" t="s">
        <v>132</v>
      </c>
      <c r="E183" s="141" t="s">
        <v>3</v>
      </c>
      <c r="F183" s="142" t="s">
        <v>520</v>
      </c>
      <c r="H183" s="143">
        <v>336.01799999999997</v>
      </c>
      <c r="L183" s="140"/>
      <c r="M183" s="144"/>
      <c r="T183" s="145"/>
      <c r="AT183" s="141" t="s">
        <v>132</v>
      </c>
      <c r="AU183" s="141" t="s">
        <v>77</v>
      </c>
      <c r="AV183" s="12" t="s">
        <v>77</v>
      </c>
      <c r="AW183" s="12" t="s">
        <v>29</v>
      </c>
      <c r="AX183" s="12" t="s">
        <v>75</v>
      </c>
      <c r="AY183" s="141" t="s">
        <v>119</v>
      </c>
    </row>
    <row r="184" spans="2:65" s="11" customFormat="1" ht="22.9" customHeight="1">
      <c r="B184" s="111"/>
      <c r="D184" s="112" t="s">
        <v>66</v>
      </c>
      <c r="E184" s="120" t="s">
        <v>196</v>
      </c>
      <c r="F184" s="120" t="s">
        <v>197</v>
      </c>
      <c r="J184" s="121">
        <f>BK184</f>
        <v>0</v>
      </c>
      <c r="L184" s="111"/>
      <c r="M184" s="115"/>
      <c r="P184" s="116">
        <f>SUM(P185:P218)</f>
        <v>86.433196000000009</v>
      </c>
      <c r="R184" s="116">
        <f>SUM(R185:R218)</f>
        <v>0</v>
      </c>
      <c r="T184" s="117">
        <f>SUM(T185:T218)</f>
        <v>0</v>
      </c>
      <c r="AR184" s="112" t="s">
        <v>75</v>
      </c>
      <c r="AT184" s="118" t="s">
        <v>66</v>
      </c>
      <c r="AU184" s="118" t="s">
        <v>75</v>
      </c>
      <c r="AY184" s="112" t="s">
        <v>119</v>
      </c>
      <c r="BK184" s="119">
        <f>SUM(BK185:BK218)</f>
        <v>0</v>
      </c>
    </row>
    <row r="185" spans="2:65" s="1" customFormat="1" ht="16.5" customHeight="1">
      <c r="B185" s="122"/>
      <c r="C185" s="123" t="s">
        <v>263</v>
      </c>
      <c r="D185" s="123" t="s">
        <v>121</v>
      </c>
      <c r="E185" s="124" t="s">
        <v>521</v>
      </c>
      <c r="F185" s="125" t="s">
        <v>522</v>
      </c>
      <c r="G185" s="126" t="s">
        <v>137</v>
      </c>
      <c r="H185" s="127">
        <v>210.01300000000001</v>
      </c>
      <c r="I185" s="128"/>
      <c r="J185" s="128">
        <f>ROUND(I185*H185,2)</f>
        <v>0</v>
      </c>
      <c r="K185" s="125" t="s">
        <v>125</v>
      </c>
      <c r="L185" s="28"/>
      <c r="M185" s="129" t="s">
        <v>3</v>
      </c>
      <c r="N185" s="130" t="s">
        <v>38</v>
      </c>
      <c r="O185" s="131">
        <v>0.27700000000000002</v>
      </c>
      <c r="P185" s="131">
        <f>O185*H185</f>
        <v>58.173601000000005</v>
      </c>
      <c r="Q185" s="131">
        <v>0</v>
      </c>
      <c r="R185" s="131">
        <f>Q185*H185</f>
        <v>0</v>
      </c>
      <c r="S185" s="131">
        <v>0</v>
      </c>
      <c r="T185" s="132">
        <f>S185*H185</f>
        <v>0</v>
      </c>
      <c r="AR185" s="133" t="s">
        <v>126</v>
      </c>
      <c r="AT185" s="133" t="s">
        <v>121</v>
      </c>
      <c r="AU185" s="133" t="s">
        <v>77</v>
      </c>
      <c r="AY185" s="16" t="s">
        <v>119</v>
      </c>
      <c r="BE185" s="134">
        <f>IF(N185="základní",J185,0)</f>
        <v>0</v>
      </c>
      <c r="BF185" s="134">
        <f>IF(N185="snížená",J185,0)</f>
        <v>0</v>
      </c>
      <c r="BG185" s="134">
        <f>IF(N185="zákl. přenesená",J185,0)</f>
        <v>0</v>
      </c>
      <c r="BH185" s="134">
        <f>IF(N185="sníž. přenesená",J185,0)</f>
        <v>0</v>
      </c>
      <c r="BI185" s="134">
        <f>IF(N185="nulová",J185,0)</f>
        <v>0</v>
      </c>
      <c r="BJ185" s="16" t="s">
        <v>75</v>
      </c>
      <c r="BK185" s="134">
        <f>ROUND(I185*H185,2)</f>
        <v>0</v>
      </c>
      <c r="BL185" s="16" t="s">
        <v>126</v>
      </c>
      <c r="BM185" s="133" t="s">
        <v>523</v>
      </c>
    </row>
    <row r="186" spans="2:65" s="1" customFormat="1" ht="11.25">
      <c r="B186" s="28"/>
      <c r="D186" s="135" t="s">
        <v>128</v>
      </c>
      <c r="F186" s="136" t="s">
        <v>524</v>
      </c>
      <c r="L186" s="28"/>
      <c r="M186" s="137"/>
      <c r="T186" s="49"/>
      <c r="AT186" s="16" t="s">
        <v>128</v>
      </c>
      <c r="AU186" s="16" t="s">
        <v>77</v>
      </c>
    </row>
    <row r="187" spans="2:65" s="1" customFormat="1" ht="11.25">
      <c r="B187" s="28"/>
      <c r="D187" s="138" t="s">
        <v>130</v>
      </c>
      <c r="F187" s="139" t="s">
        <v>525</v>
      </c>
      <c r="L187" s="28"/>
      <c r="M187" s="137"/>
      <c r="T187" s="49"/>
      <c r="AT187" s="16" t="s">
        <v>130</v>
      </c>
      <c r="AU187" s="16" t="s">
        <v>77</v>
      </c>
    </row>
    <row r="188" spans="2:65" s="1" customFormat="1" ht="16.5" customHeight="1">
      <c r="B188" s="122"/>
      <c r="C188" s="123" t="s">
        <v>8</v>
      </c>
      <c r="D188" s="123" t="s">
        <v>121</v>
      </c>
      <c r="E188" s="124" t="s">
        <v>526</v>
      </c>
      <c r="F188" s="125" t="s">
        <v>527</v>
      </c>
      <c r="G188" s="126" t="s">
        <v>137</v>
      </c>
      <c r="H188" s="127">
        <v>157.51</v>
      </c>
      <c r="I188" s="128"/>
      <c r="J188" s="128">
        <f>ROUND(I188*H188,2)</f>
        <v>0</v>
      </c>
      <c r="K188" s="125" t="s">
        <v>125</v>
      </c>
      <c r="L188" s="28"/>
      <c r="M188" s="129" t="s">
        <v>3</v>
      </c>
      <c r="N188" s="130" t="s">
        <v>38</v>
      </c>
      <c r="O188" s="131">
        <v>9.1999999999999998E-2</v>
      </c>
      <c r="P188" s="131">
        <f>O188*H188</f>
        <v>14.490919999999999</v>
      </c>
      <c r="Q188" s="131">
        <v>0</v>
      </c>
      <c r="R188" s="131">
        <f>Q188*H188</f>
        <v>0</v>
      </c>
      <c r="S188" s="131">
        <v>0</v>
      </c>
      <c r="T188" s="132">
        <f>S188*H188</f>
        <v>0</v>
      </c>
      <c r="AR188" s="133" t="s">
        <v>126</v>
      </c>
      <c r="AT188" s="133" t="s">
        <v>121</v>
      </c>
      <c r="AU188" s="133" t="s">
        <v>77</v>
      </c>
      <c r="AY188" s="16" t="s">
        <v>119</v>
      </c>
      <c r="BE188" s="134">
        <f>IF(N188="základní",J188,0)</f>
        <v>0</v>
      </c>
      <c r="BF188" s="134">
        <f>IF(N188="snížená",J188,0)</f>
        <v>0</v>
      </c>
      <c r="BG188" s="134">
        <f>IF(N188="zákl. přenesená",J188,0)</f>
        <v>0</v>
      </c>
      <c r="BH188" s="134">
        <f>IF(N188="sníž. přenesená",J188,0)</f>
        <v>0</v>
      </c>
      <c r="BI188" s="134">
        <f>IF(N188="nulová",J188,0)</f>
        <v>0</v>
      </c>
      <c r="BJ188" s="16" t="s">
        <v>75</v>
      </c>
      <c r="BK188" s="134">
        <f>ROUND(I188*H188,2)</f>
        <v>0</v>
      </c>
      <c r="BL188" s="16" t="s">
        <v>126</v>
      </c>
      <c r="BM188" s="133" t="s">
        <v>528</v>
      </c>
    </row>
    <row r="189" spans="2:65" s="1" customFormat="1" ht="19.5">
      <c r="B189" s="28"/>
      <c r="D189" s="135" t="s">
        <v>128</v>
      </c>
      <c r="F189" s="136" t="s">
        <v>529</v>
      </c>
      <c r="L189" s="28"/>
      <c r="M189" s="137"/>
      <c r="T189" s="49"/>
      <c r="AT189" s="16" t="s">
        <v>128</v>
      </c>
      <c r="AU189" s="16" t="s">
        <v>77</v>
      </c>
    </row>
    <row r="190" spans="2:65" s="1" customFormat="1" ht="11.25">
      <c r="B190" s="28"/>
      <c r="D190" s="138" t="s">
        <v>130</v>
      </c>
      <c r="F190" s="139" t="s">
        <v>530</v>
      </c>
      <c r="L190" s="28"/>
      <c r="M190" s="137"/>
      <c r="T190" s="49"/>
      <c r="AT190" s="16" t="s">
        <v>130</v>
      </c>
      <c r="AU190" s="16" t="s">
        <v>77</v>
      </c>
    </row>
    <row r="191" spans="2:65" s="12" customFormat="1" ht="11.25">
      <c r="B191" s="140"/>
      <c r="D191" s="135" t="s">
        <v>132</v>
      </c>
      <c r="F191" s="142" t="s">
        <v>531</v>
      </c>
      <c r="H191" s="143">
        <v>157.51</v>
      </c>
      <c r="L191" s="140"/>
      <c r="M191" s="144"/>
      <c r="T191" s="145"/>
      <c r="AT191" s="141" t="s">
        <v>132</v>
      </c>
      <c r="AU191" s="141" t="s">
        <v>77</v>
      </c>
      <c r="AV191" s="12" t="s">
        <v>77</v>
      </c>
      <c r="AW191" s="12" t="s">
        <v>4</v>
      </c>
      <c r="AX191" s="12" t="s">
        <v>75</v>
      </c>
      <c r="AY191" s="141" t="s">
        <v>119</v>
      </c>
    </row>
    <row r="192" spans="2:65" s="1" customFormat="1" ht="16.5" customHeight="1">
      <c r="B192" s="122"/>
      <c r="C192" s="123" t="s">
        <v>277</v>
      </c>
      <c r="D192" s="123" t="s">
        <v>121</v>
      </c>
      <c r="E192" s="124" t="s">
        <v>532</v>
      </c>
      <c r="F192" s="125" t="s">
        <v>533</v>
      </c>
      <c r="G192" s="126" t="s">
        <v>137</v>
      </c>
      <c r="H192" s="127">
        <v>210.01300000000001</v>
      </c>
      <c r="I192" s="128"/>
      <c r="J192" s="128">
        <f>ROUND(I192*H192,2)</f>
        <v>0</v>
      </c>
      <c r="K192" s="125" t="s">
        <v>125</v>
      </c>
      <c r="L192" s="28"/>
      <c r="M192" s="129" t="s">
        <v>3</v>
      </c>
      <c r="N192" s="130" t="s">
        <v>38</v>
      </c>
      <c r="O192" s="131">
        <v>3.4000000000000002E-2</v>
      </c>
      <c r="P192" s="131">
        <f>O192*H192</f>
        <v>7.1404420000000011</v>
      </c>
      <c r="Q192" s="131">
        <v>0</v>
      </c>
      <c r="R192" s="131">
        <f>Q192*H192</f>
        <v>0</v>
      </c>
      <c r="S192" s="131">
        <v>0</v>
      </c>
      <c r="T192" s="132">
        <f>S192*H192</f>
        <v>0</v>
      </c>
      <c r="AR192" s="133" t="s">
        <v>126</v>
      </c>
      <c r="AT192" s="133" t="s">
        <v>121</v>
      </c>
      <c r="AU192" s="133" t="s">
        <v>77</v>
      </c>
      <c r="AY192" s="16" t="s">
        <v>119</v>
      </c>
      <c r="BE192" s="134">
        <f>IF(N192="základní",J192,0)</f>
        <v>0</v>
      </c>
      <c r="BF192" s="134">
        <f>IF(N192="snížená",J192,0)</f>
        <v>0</v>
      </c>
      <c r="BG192" s="134">
        <f>IF(N192="zákl. přenesená",J192,0)</f>
        <v>0</v>
      </c>
      <c r="BH192" s="134">
        <f>IF(N192="sníž. přenesená",J192,0)</f>
        <v>0</v>
      </c>
      <c r="BI192" s="134">
        <f>IF(N192="nulová",J192,0)</f>
        <v>0</v>
      </c>
      <c r="BJ192" s="16" t="s">
        <v>75</v>
      </c>
      <c r="BK192" s="134">
        <f>ROUND(I192*H192,2)</f>
        <v>0</v>
      </c>
      <c r="BL192" s="16" t="s">
        <v>126</v>
      </c>
      <c r="BM192" s="133" t="s">
        <v>534</v>
      </c>
    </row>
    <row r="193" spans="2:65" s="1" customFormat="1" ht="11.25">
      <c r="B193" s="28"/>
      <c r="D193" s="135" t="s">
        <v>128</v>
      </c>
      <c r="F193" s="136" t="s">
        <v>535</v>
      </c>
      <c r="L193" s="28"/>
      <c r="M193" s="137"/>
      <c r="T193" s="49"/>
      <c r="AT193" s="16" t="s">
        <v>128</v>
      </c>
      <c r="AU193" s="16" t="s">
        <v>77</v>
      </c>
    </row>
    <row r="194" spans="2:65" s="1" customFormat="1" ht="11.25">
      <c r="B194" s="28"/>
      <c r="D194" s="138" t="s">
        <v>130</v>
      </c>
      <c r="F194" s="139" t="s">
        <v>536</v>
      </c>
      <c r="L194" s="28"/>
      <c r="M194" s="137"/>
      <c r="T194" s="49"/>
      <c r="AT194" s="16" t="s">
        <v>130</v>
      </c>
      <c r="AU194" s="16" t="s">
        <v>77</v>
      </c>
    </row>
    <row r="195" spans="2:65" s="1" customFormat="1" ht="16.5" customHeight="1">
      <c r="B195" s="122"/>
      <c r="C195" s="123" t="s">
        <v>283</v>
      </c>
      <c r="D195" s="123" t="s">
        <v>121</v>
      </c>
      <c r="E195" s="124" t="s">
        <v>537</v>
      </c>
      <c r="F195" s="125" t="s">
        <v>538</v>
      </c>
      <c r="G195" s="126" t="s">
        <v>137</v>
      </c>
      <c r="H195" s="127">
        <v>1050.0650000000001</v>
      </c>
      <c r="I195" s="128"/>
      <c r="J195" s="128">
        <f>ROUND(I195*H195,2)</f>
        <v>0</v>
      </c>
      <c r="K195" s="125" t="s">
        <v>125</v>
      </c>
      <c r="L195" s="28"/>
      <c r="M195" s="129" t="s">
        <v>3</v>
      </c>
      <c r="N195" s="130" t="s">
        <v>38</v>
      </c>
      <c r="O195" s="131">
        <v>3.0000000000000001E-3</v>
      </c>
      <c r="P195" s="131">
        <f>O195*H195</f>
        <v>3.1501950000000001</v>
      </c>
      <c r="Q195" s="131">
        <v>0</v>
      </c>
      <c r="R195" s="131">
        <f>Q195*H195</f>
        <v>0</v>
      </c>
      <c r="S195" s="131">
        <v>0</v>
      </c>
      <c r="T195" s="132">
        <f>S195*H195</f>
        <v>0</v>
      </c>
      <c r="AR195" s="133" t="s">
        <v>126</v>
      </c>
      <c r="AT195" s="133" t="s">
        <v>121</v>
      </c>
      <c r="AU195" s="133" t="s">
        <v>77</v>
      </c>
      <c r="AY195" s="16" t="s">
        <v>119</v>
      </c>
      <c r="BE195" s="134">
        <f>IF(N195="základní",J195,0)</f>
        <v>0</v>
      </c>
      <c r="BF195" s="134">
        <f>IF(N195="snížená",J195,0)</f>
        <v>0</v>
      </c>
      <c r="BG195" s="134">
        <f>IF(N195="zákl. přenesená",J195,0)</f>
        <v>0</v>
      </c>
      <c r="BH195" s="134">
        <f>IF(N195="sníž. přenesená",J195,0)</f>
        <v>0</v>
      </c>
      <c r="BI195" s="134">
        <f>IF(N195="nulová",J195,0)</f>
        <v>0</v>
      </c>
      <c r="BJ195" s="16" t="s">
        <v>75</v>
      </c>
      <c r="BK195" s="134">
        <f>ROUND(I195*H195,2)</f>
        <v>0</v>
      </c>
      <c r="BL195" s="16" t="s">
        <v>126</v>
      </c>
      <c r="BM195" s="133" t="s">
        <v>539</v>
      </c>
    </row>
    <row r="196" spans="2:65" s="1" customFormat="1" ht="11.25">
      <c r="B196" s="28"/>
      <c r="D196" s="135" t="s">
        <v>128</v>
      </c>
      <c r="F196" s="136" t="s">
        <v>540</v>
      </c>
      <c r="L196" s="28"/>
      <c r="M196" s="137"/>
      <c r="T196" s="49"/>
      <c r="AT196" s="16" t="s">
        <v>128</v>
      </c>
      <c r="AU196" s="16" t="s">
        <v>77</v>
      </c>
    </row>
    <row r="197" spans="2:65" s="1" customFormat="1" ht="11.25">
      <c r="B197" s="28"/>
      <c r="D197" s="138" t="s">
        <v>130</v>
      </c>
      <c r="F197" s="139" t="s">
        <v>541</v>
      </c>
      <c r="L197" s="28"/>
      <c r="M197" s="137"/>
      <c r="T197" s="49"/>
      <c r="AT197" s="16" t="s">
        <v>130</v>
      </c>
      <c r="AU197" s="16" t="s">
        <v>77</v>
      </c>
    </row>
    <row r="198" spans="2:65" s="12" customFormat="1" ht="11.25">
      <c r="B198" s="140"/>
      <c r="D198" s="135" t="s">
        <v>132</v>
      </c>
      <c r="F198" s="142" t="s">
        <v>542</v>
      </c>
      <c r="H198" s="143">
        <v>1050.0650000000001</v>
      </c>
      <c r="L198" s="140"/>
      <c r="M198" s="144"/>
      <c r="T198" s="145"/>
      <c r="AT198" s="141" t="s">
        <v>132</v>
      </c>
      <c r="AU198" s="141" t="s">
        <v>77</v>
      </c>
      <c r="AV198" s="12" t="s">
        <v>77</v>
      </c>
      <c r="AW198" s="12" t="s">
        <v>4</v>
      </c>
      <c r="AX198" s="12" t="s">
        <v>75</v>
      </c>
      <c r="AY198" s="141" t="s">
        <v>119</v>
      </c>
    </row>
    <row r="199" spans="2:65" s="1" customFormat="1" ht="16.5" customHeight="1">
      <c r="B199" s="122"/>
      <c r="C199" s="123" t="s">
        <v>289</v>
      </c>
      <c r="D199" s="123" t="s">
        <v>121</v>
      </c>
      <c r="E199" s="124" t="s">
        <v>543</v>
      </c>
      <c r="F199" s="125" t="s">
        <v>544</v>
      </c>
      <c r="G199" s="126" t="s">
        <v>137</v>
      </c>
      <c r="H199" s="127">
        <v>210.01300000000001</v>
      </c>
      <c r="I199" s="128"/>
      <c r="J199" s="128">
        <f>ROUND(I199*H199,2)</f>
        <v>0</v>
      </c>
      <c r="K199" s="125" t="s">
        <v>125</v>
      </c>
      <c r="L199" s="28"/>
      <c r="M199" s="129" t="s">
        <v>3</v>
      </c>
      <c r="N199" s="130" t="s">
        <v>38</v>
      </c>
      <c r="O199" s="131">
        <v>6.0000000000000001E-3</v>
      </c>
      <c r="P199" s="131">
        <f>O199*H199</f>
        <v>1.260078</v>
      </c>
      <c r="Q199" s="131">
        <v>0</v>
      </c>
      <c r="R199" s="131">
        <f>Q199*H199</f>
        <v>0</v>
      </c>
      <c r="S199" s="131">
        <v>0</v>
      </c>
      <c r="T199" s="132">
        <f>S199*H199</f>
        <v>0</v>
      </c>
      <c r="AR199" s="133" t="s">
        <v>126</v>
      </c>
      <c r="AT199" s="133" t="s">
        <v>121</v>
      </c>
      <c r="AU199" s="133" t="s">
        <v>77</v>
      </c>
      <c r="AY199" s="16" t="s">
        <v>119</v>
      </c>
      <c r="BE199" s="134">
        <f>IF(N199="základní",J199,0)</f>
        <v>0</v>
      </c>
      <c r="BF199" s="134">
        <f>IF(N199="snížená",J199,0)</f>
        <v>0</v>
      </c>
      <c r="BG199" s="134">
        <f>IF(N199="zákl. přenesená",J199,0)</f>
        <v>0</v>
      </c>
      <c r="BH199" s="134">
        <f>IF(N199="sníž. přenesená",J199,0)</f>
        <v>0</v>
      </c>
      <c r="BI199" s="134">
        <f>IF(N199="nulová",J199,0)</f>
        <v>0</v>
      </c>
      <c r="BJ199" s="16" t="s">
        <v>75</v>
      </c>
      <c r="BK199" s="134">
        <f>ROUND(I199*H199,2)</f>
        <v>0</v>
      </c>
      <c r="BL199" s="16" t="s">
        <v>126</v>
      </c>
      <c r="BM199" s="133" t="s">
        <v>545</v>
      </c>
    </row>
    <row r="200" spans="2:65" s="1" customFormat="1" ht="11.25">
      <c r="B200" s="28"/>
      <c r="D200" s="135" t="s">
        <v>128</v>
      </c>
      <c r="F200" s="136" t="s">
        <v>544</v>
      </c>
      <c r="L200" s="28"/>
      <c r="M200" s="137"/>
      <c r="T200" s="49"/>
      <c r="AT200" s="16" t="s">
        <v>128</v>
      </c>
      <c r="AU200" s="16" t="s">
        <v>77</v>
      </c>
    </row>
    <row r="201" spans="2:65" s="1" customFormat="1" ht="11.25">
      <c r="B201" s="28"/>
      <c r="D201" s="138" t="s">
        <v>130</v>
      </c>
      <c r="F201" s="139" t="s">
        <v>546</v>
      </c>
      <c r="L201" s="28"/>
      <c r="M201" s="137"/>
      <c r="T201" s="49"/>
      <c r="AT201" s="16" t="s">
        <v>130</v>
      </c>
      <c r="AU201" s="16" t="s">
        <v>77</v>
      </c>
    </row>
    <row r="202" spans="2:65" s="1" customFormat="1" ht="16.5" customHeight="1">
      <c r="B202" s="122"/>
      <c r="C202" s="123" t="s">
        <v>296</v>
      </c>
      <c r="D202" s="123" t="s">
        <v>121</v>
      </c>
      <c r="E202" s="124" t="s">
        <v>205</v>
      </c>
      <c r="F202" s="125" t="s">
        <v>206</v>
      </c>
      <c r="G202" s="126" t="s">
        <v>137</v>
      </c>
      <c r="H202" s="127">
        <v>369.66</v>
      </c>
      <c r="I202" s="128"/>
      <c r="J202" s="128">
        <f>ROUND(I202*H202,2)</f>
        <v>0</v>
      </c>
      <c r="K202" s="125" t="s">
        <v>125</v>
      </c>
      <c r="L202" s="28"/>
      <c r="M202" s="129" t="s">
        <v>3</v>
      </c>
      <c r="N202" s="130" t="s">
        <v>38</v>
      </c>
      <c r="O202" s="131">
        <v>6.0000000000000001E-3</v>
      </c>
      <c r="P202" s="131">
        <f>O202*H202</f>
        <v>2.2179600000000002</v>
      </c>
      <c r="Q202" s="131">
        <v>0</v>
      </c>
      <c r="R202" s="131">
        <f>Q202*H202</f>
        <v>0</v>
      </c>
      <c r="S202" s="131">
        <v>0</v>
      </c>
      <c r="T202" s="132">
        <f>S202*H202</f>
        <v>0</v>
      </c>
      <c r="AR202" s="133" t="s">
        <v>126</v>
      </c>
      <c r="AT202" s="133" t="s">
        <v>121</v>
      </c>
      <c r="AU202" s="133" t="s">
        <v>77</v>
      </c>
      <c r="AY202" s="16" t="s">
        <v>119</v>
      </c>
      <c r="BE202" s="134">
        <f>IF(N202="základní",J202,0)</f>
        <v>0</v>
      </c>
      <c r="BF202" s="134">
        <f>IF(N202="snížená",J202,0)</f>
        <v>0</v>
      </c>
      <c r="BG202" s="134">
        <f>IF(N202="zákl. přenesená",J202,0)</f>
        <v>0</v>
      </c>
      <c r="BH202" s="134">
        <f>IF(N202="sníž. přenesená",J202,0)</f>
        <v>0</v>
      </c>
      <c r="BI202" s="134">
        <f>IF(N202="nulová",J202,0)</f>
        <v>0</v>
      </c>
      <c r="BJ202" s="16" t="s">
        <v>75</v>
      </c>
      <c r="BK202" s="134">
        <f>ROUND(I202*H202,2)</f>
        <v>0</v>
      </c>
      <c r="BL202" s="16" t="s">
        <v>126</v>
      </c>
      <c r="BM202" s="133" t="s">
        <v>547</v>
      </c>
    </row>
    <row r="203" spans="2:65" s="1" customFormat="1" ht="19.5">
      <c r="B203" s="28"/>
      <c r="D203" s="135" t="s">
        <v>128</v>
      </c>
      <c r="F203" s="136" t="s">
        <v>208</v>
      </c>
      <c r="L203" s="28"/>
      <c r="M203" s="137"/>
      <c r="T203" s="49"/>
      <c r="AT203" s="16" t="s">
        <v>128</v>
      </c>
      <c r="AU203" s="16" t="s">
        <v>77</v>
      </c>
    </row>
    <row r="204" spans="2:65" s="1" customFormat="1" ht="11.25">
      <c r="B204" s="28"/>
      <c r="D204" s="138" t="s">
        <v>130</v>
      </c>
      <c r="F204" s="139" t="s">
        <v>209</v>
      </c>
      <c r="L204" s="28"/>
      <c r="M204" s="137"/>
      <c r="T204" s="49"/>
      <c r="AT204" s="16" t="s">
        <v>130</v>
      </c>
      <c r="AU204" s="16" t="s">
        <v>77</v>
      </c>
    </row>
    <row r="205" spans="2:65" s="12" customFormat="1" ht="22.5">
      <c r="B205" s="140"/>
      <c r="D205" s="135" t="s">
        <v>132</v>
      </c>
      <c r="E205" s="141" t="s">
        <v>3</v>
      </c>
      <c r="F205" s="142" t="s">
        <v>548</v>
      </c>
      <c r="H205" s="143">
        <v>18.483000000000001</v>
      </c>
      <c r="L205" s="140"/>
      <c r="M205" s="144"/>
      <c r="T205" s="145"/>
      <c r="AT205" s="141" t="s">
        <v>132</v>
      </c>
      <c r="AU205" s="141" t="s">
        <v>77</v>
      </c>
      <c r="AV205" s="12" t="s">
        <v>77</v>
      </c>
      <c r="AW205" s="12" t="s">
        <v>29</v>
      </c>
      <c r="AX205" s="12" t="s">
        <v>75</v>
      </c>
      <c r="AY205" s="141" t="s">
        <v>119</v>
      </c>
    </row>
    <row r="206" spans="2:65" s="12" customFormat="1" ht="11.25">
      <c r="B206" s="140"/>
      <c r="D206" s="135" t="s">
        <v>132</v>
      </c>
      <c r="F206" s="142" t="s">
        <v>549</v>
      </c>
      <c r="H206" s="143">
        <v>369.66</v>
      </c>
      <c r="L206" s="140"/>
      <c r="M206" s="144"/>
      <c r="T206" s="145"/>
      <c r="AT206" s="141" t="s">
        <v>132</v>
      </c>
      <c r="AU206" s="141" t="s">
        <v>77</v>
      </c>
      <c r="AV206" s="12" t="s">
        <v>77</v>
      </c>
      <c r="AW206" s="12" t="s">
        <v>4</v>
      </c>
      <c r="AX206" s="12" t="s">
        <v>75</v>
      </c>
      <c r="AY206" s="141" t="s">
        <v>119</v>
      </c>
    </row>
    <row r="207" spans="2:65" s="1" customFormat="1" ht="21.75" customHeight="1">
      <c r="B207" s="122"/>
      <c r="C207" s="123" t="s">
        <v>305</v>
      </c>
      <c r="D207" s="123" t="s">
        <v>121</v>
      </c>
      <c r="E207" s="124" t="s">
        <v>550</v>
      </c>
      <c r="F207" s="125" t="s">
        <v>551</v>
      </c>
      <c r="G207" s="126" t="s">
        <v>137</v>
      </c>
      <c r="H207" s="127">
        <v>0.221</v>
      </c>
      <c r="I207" s="128"/>
      <c r="J207" s="128">
        <f>ROUND(I207*H207,2)</f>
        <v>0</v>
      </c>
      <c r="K207" s="125" t="s">
        <v>125</v>
      </c>
      <c r="L207" s="28"/>
      <c r="M207" s="129" t="s">
        <v>3</v>
      </c>
      <c r="N207" s="130" t="s">
        <v>38</v>
      </c>
      <c r="O207" s="131">
        <v>0</v>
      </c>
      <c r="P207" s="131">
        <f>O207*H207</f>
        <v>0</v>
      </c>
      <c r="Q207" s="131">
        <v>0</v>
      </c>
      <c r="R207" s="131">
        <f>Q207*H207</f>
        <v>0</v>
      </c>
      <c r="S207" s="131">
        <v>0</v>
      </c>
      <c r="T207" s="132">
        <f>S207*H207</f>
        <v>0</v>
      </c>
      <c r="AR207" s="133" t="s">
        <v>126</v>
      </c>
      <c r="AT207" s="133" t="s">
        <v>121</v>
      </c>
      <c r="AU207" s="133" t="s">
        <v>77</v>
      </c>
      <c r="AY207" s="16" t="s">
        <v>119</v>
      </c>
      <c r="BE207" s="134">
        <f>IF(N207="základní",J207,0)</f>
        <v>0</v>
      </c>
      <c r="BF207" s="134">
        <f>IF(N207="snížená",J207,0)</f>
        <v>0</v>
      </c>
      <c r="BG207" s="134">
        <f>IF(N207="zákl. přenesená",J207,0)</f>
        <v>0</v>
      </c>
      <c r="BH207" s="134">
        <f>IF(N207="sníž. přenesená",J207,0)</f>
        <v>0</v>
      </c>
      <c r="BI207" s="134">
        <f>IF(N207="nulová",J207,0)</f>
        <v>0</v>
      </c>
      <c r="BJ207" s="16" t="s">
        <v>75</v>
      </c>
      <c r="BK207" s="134">
        <f>ROUND(I207*H207,2)</f>
        <v>0</v>
      </c>
      <c r="BL207" s="16" t="s">
        <v>126</v>
      </c>
      <c r="BM207" s="133" t="s">
        <v>552</v>
      </c>
    </row>
    <row r="208" spans="2:65" s="1" customFormat="1" ht="19.5">
      <c r="B208" s="28"/>
      <c r="D208" s="135" t="s">
        <v>128</v>
      </c>
      <c r="F208" s="136" t="s">
        <v>553</v>
      </c>
      <c r="L208" s="28"/>
      <c r="M208" s="137"/>
      <c r="T208" s="49"/>
      <c r="AT208" s="16" t="s">
        <v>128</v>
      </c>
      <c r="AU208" s="16" t="s">
        <v>77</v>
      </c>
    </row>
    <row r="209" spans="2:65" s="1" customFormat="1" ht="11.25">
      <c r="B209" s="28"/>
      <c r="D209" s="138" t="s">
        <v>130</v>
      </c>
      <c r="F209" s="139" t="s">
        <v>554</v>
      </c>
      <c r="L209" s="28"/>
      <c r="M209" s="137"/>
      <c r="T209" s="49"/>
      <c r="AT209" s="16" t="s">
        <v>130</v>
      </c>
      <c r="AU209" s="16" t="s">
        <v>77</v>
      </c>
    </row>
    <row r="210" spans="2:65" s="12" customFormat="1" ht="11.25">
      <c r="B210" s="140"/>
      <c r="D210" s="135" t="s">
        <v>132</v>
      </c>
      <c r="E210" s="141" t="s">
        <v>3</v>
      </c>
      <c r="F210" s="142" t="s">
        <v>555</v>
      </c>
      <c r="H210" s="143">
        <v>0.221</v>
      </c>
      <c r="L210" s="140"/>
      <c r="M210" s="144"/>
      <c r="T210" s="145"/>
      <c r="AT210" s="141" t="s">
        <v>132</v>
      </c>
      <c r="AU210" s="141" t="s">
        <v>77</v>
      </c>
      <c r="AV210" s="12" t="s">
        <v>77</v>
      </c>
      <c r="AW210" s="12" t="s">
        <v>29</v>
      </c>
      <c r="AX210" s="12" t="s">
        <v>75</v>
      </c>
      <c r="AY210" s="141" t="s">
        <v>119</v>
      </c>
    </row>
    <row r="211" spans="2:65" s="1" customFormat="1" ht="21.75" customHeight="1">
      <c r="B211" s="122"/>
      <c r="C211" s="123" t="s">
        <v>311</v>
      </c>
      <c r="D211" s="123" t="s">
        <v>121</v>
      </c>
      <c r="E211" s="124" t="s">
        <v>556</v>
      </c>
      <c r="F211" s="125" t="s">
        <v>557</v>
      </c>
      <c r="G211" s="126" t="s">
        <v>137</v>
      </c>
      <c r="H211" s="127">
        <v>8.6120000000000001</v>
      </c>
      <c r="I211" s="128"/>
      <c r="J211" s="128">
        <f>ROUND(I211*H211,2)</f>
        <v>0</v>
      </c>
      <c r="K211" s="125" t="s">
        <v>125</v>
      </c>
      <c r="L211" s="28"/>
      <c r="M211" s="129" t="s">
        <v>3</v>
      </c>
      <c r="N211" s="130" t="s">
        <v>38</v>
      </c>
      <c r="O211" s="131">
        <v>0</v>
      </c>
      <c r="P211" s="131">
        <f>O211*H211</f>
        <v>0</v>
      </c>
      <c r="Q211" s="131">
        <v>0</v>
      </c>
      <c r="R211" s="131">
        <f>Q211*H211</f>
        <v>0</v>
      </c>
      <c r="S211" s="131">
        <v>0</v>
      </c>
      <c r="T211" s="132">
        <f>S211*H211</f>
        <v>0</v>
      </c>
      <c r="AR211" s="133" t="s">
        <v>126</v>
      </c>
      <c r="AT211" s="133" t="s">
        <v>121</v>
      </c>
      <c r="AU211" s="133" t="s">
        <v>77</v>
      </c>
      <c r="AY211" s="16" t="s">
        <v>119</v>
      </c>
      <c r="BE211" s="134">
        <f>IF(N211="základní",J211,0)</f>
        <v>0</v>
      </c>
      <c r="BF211" s="134">
        <f>IF(N211="snížená",J211,0)</f>
        <v>0</v>
      </c>
      <c r="BG211" s="134">
        <f>IF(N211="zákl. přenesená",J211,0)</f>
        <v>0</v>
      </c>
      <c r="BH211" s="134">
        <f>IF(N211="sníž. přenesená",J211,0)</f>
        <v>0</v>
      </c>
      <c r="BI211" s="134">
        <f>IF(N211="nulová",J211,0)</f>
        <v>0</v>
      </c>
      <c r="BJ211" s="16" t="s">
        <v>75</v>
      </c>
      <c r="BK211" s="134">
        <f>ROUND(I211*H211,2)</f>
        <v>0</v>
      </c>
      <c r="BL211" s="16" t="s">
        <v>126</v>
      </c>
      <c r="BM211" s="133" t="s">
        <v>558</v>
      </c>
    </row>
    <row r="212" spans="2:65" s="1" customFormat="1" ht="11.25">
      <c r="B212" s="28"/>
      <c r="D212" s="135" t="s">
        <v>128</v>
      </c>
      <c r="F212" s="136" t="s">
        <v>559</v>
      </c>
      <c r="L212" s="28"/>
      <c r="M212" s="137"/>
      <c r="T212" s="49"/>
      <c r="AT212" s="16" t="s">
        <v>128</v>
      </c>
      <c r="AU212" s="16" t="s">
        <v>77</v>
      </c>
    </row>
    <row r="213" spans="2:65" s="1" customFormat="1" ht="11.25">
      <c r="B213" s="28"/>
      <c r="D213" s="138" t="s">
        <v>130</v>
      </c>
      <c r="F213" s="139" t="s">
        <v>560</v>
      </c>
      <c r="L213" s="28"/>
      <c r="M213" s="137"/>
      <c r="T213" s="49"/>
      <c r="AT213" s="16" t="s">
        <v>130</v>
      </c>
      <c r="AU213" s="16" t="s">
        <v>77</v>
      </c>
    </row>
    <row r="214" spans="2:65" s="12" customFormat="1" ht="11.25">
      <c r="B214" s="140"/>
      <c r="D214" s="135" t="s">
        <v>132</v>
      </c>
      <c r="E214" s="141" t="s">
        <v>3</v>
      </c>
      <c r="F214" s="142" t="s">
        <v>561</v>
      </c>
      <c r="H214" s="143">
        <v>8.6120000000000001</v>
      </c>
      <c r="L214" s="140"/>
      <c r="M214" s="144"/>
      <c r="T214" s="145"/>
      <c r="AT214" s="141" t="s">
        <v>132</v>
      </c>
      <c r="AU214" s="141" t="s">
        <v>77</v>
      </c>
      <c r="AV214" s="12" t="s">
        <v>77</v>
      </c>
      <c r="AW214" s="12" t="s">
        <v>29</v>
      </c>
      <c r="AX214" s="12" t="s">
        <v>75</v>
      </c>
      <c r="AY214" s="141" t="s">
        <v>119</v>
      </c>
    </row>
    <row r="215" spans="2:65" s="1" customFormat="1" ht="21.75" customHeight="1">
      <c r="B215" s="122"/>
      <c r="C215" s="123" t="s">
        <v>317</v>
      </c>
      <c r="D215" s="123" t="s">
        <v>121</v>
      </c>
      <c r="E215" s="124" t="s">
        <v>562</v>
      </c>
      <c r="F215" s="125" t="s">
        <v>563</v>
      </c>
      <c r="G215" s="126" t="s">
        <v>137</v>
      </c>
      <c r="H215" s="127">
        <v>1.6890000000000001</v>
      </c>
      <c r="I215" s="128"/>
      <c r="J215" s="128">
        <f>ROUND(I215*H215,2)</f>
        <v>0</v>
      </c>
      <c r="K215" s="125" t="s">
        <v>125</v>
      </c>
      <c r="L215" s="28"/>
      <c r="M215" s="129" t="s">
        <v>3</v>
      </c>
      <c r="N215" s="130" t="s">
        <v>38</v>
      </c>
      <c r="O215" s="131">
        <v>0</v>
      </c>
      <c r="P215" s="131">
        <f>O215*H215</f>
        <v>0</v>
      </c>
      <c r="Q215" s="131">
        <v>0</v>
      </c>
      <c r="R215" s="131">
        <f>Q215*H215</f>
        <v>0</v>
      </c>
      <c r="S215" s="131">
        <v>0</v>
      </c>
      <c r="T215" s="132">
        <f>S215*H215</f>
        <v>0</v>
      </c>
      <c r="AR215" s="133" t="s">
        <v>126</v>
      </c>
      <c r="AT215" s="133" t="s">
        <v>121</v>
      </c>
      <c r="AU215" s="133" t="s">
        <v>77</v>
      </c>
      <c r="AY215" s="16" t="s">
        <v>119</v>
      </c>
      <c r="BE215" s="134">
        <f>IF(N215="základní",J215,0)</f>
        <v>0</v>
      </c>
      <c r="BF215" s="134">
        <f>IF(N215="snížená",J215,0)</f>
        <v>0</v>
      </c>
      <c r="BG215" s="134">
        <f>IF(N215="zákl. přenesená",J215,0)</f>
        <v>0</v>
      </c>
      <c r="BH215" s="134">
        <f>IF(N215="sníž. přenesená",J215,0)</f>
        <v>0</v>
      </c>
      <c r="BI215" s="134">
        <f>IF(N215="nulová",J215,0)</f>
        <v>0</v>
      </c>
      <c r="BJ215" s="16" t="s">
        <v>75</v>
      </c>
      <c r="BK215" s="134">
        <f>ROUND(I215*H215,2)</f>
        <v>0</v>
      </c>
      <c r="BL215" s="16" t="s">
        <v>126</v>
      </c>
      <c r="BM215" s="133" t="s">
        <v>564</v>
      </c>
    </row>
    <row r="216" spans="2:65" s="1" customFormat="1" ht="19.5">
      <c r="B216" s="28"/>
      <c r="D216" s="135" t="s">
        <v>128</v>
      </c>
      <c r="F216" s="136" t="s">
        <v>565</v>
      </c>
      <c r="L216" s="28"/>
      <c r="M216" s="137"/>
      <c r="T216" s="49"/>
      <c r="AT216" s="16" t="s">
        <v>128</v>
      </c>
      <c r="AU216" s="16" t="s">
        <v>77</v>
      </c>
    </row>
    <row r="217" spans="2:65" s="1" customFormat="1" ht="11.25">
      <c r="B217" s="28"/>
      <c r="D217" s="138" t="s">
        <v>130</v>
      </c>
      <c r="F217" s="139" t="s">
        <v>566</v>
      </c>
      <c r="L217" s="28"/>
      <c r="M217" s="137"/>
      <c r="T217" s="49"/>
      <c r="AT217" s="16" t="s">
        <v>130</v>
      </c>
      <c r="AU217" s="16" t="s">
        <v>77</v>
      </c>
    </row>
    <row r="218" spans="2:65" s="12" customFormat="1" ht="11.25">
      <c r="B218" s="140"/>
      <c r="D218" s="135" t="s">
        <v>132</v>
      </c>
      <c r="E218" s="141" t="s">
        <v>3</v>
      </c>
      <c r="F218" s="142" t="s">
        <v>567</v>
      </c>
      <c r="H218" s="143">
        <v>1.6890000000000001</v>
      </c>
      <c r="L218" s="140"/>
      <c r="M218" s="144"/>
      <c r="T218" s="145"/>
      <c r="AT218" s="141" t="s">
        <v>132</v>
      </c>
      <c r="AU218" s="141" t="s">
        <v>77</v>
      </c>
      <c r="AV218" s="12" t="s">
        <v>77</v>
      </c>
      <c r="AW218" s="12" t="s">
        <v>29</v>
      </c>
      <c r="AX218" s="12" t="s">
        <v>75</v>
      </c>
      <c r="AY218" s="141" t="s">
        <v>119</v>
      </c>
    </row>
    <row r="219" spans="2:65" s="11" customFormat="1" ht="22.9" customHeight="1">
      <c r="B219" s="111"/>
      <c r="D219" s="112" t="s">
        <v>66</v>
      </c>
      <c r="E219" s="120" t="s">
        <v>217</v>
      </c>
      <c r="F219" s="120" t="s">
        <v>218</v>
      </c>
      <c r="J219" s="121">
        <f>BK219</f>
        <v>0</v>
      </c>
      <c r="L219" s="111"/>
      <c r="M219" s="115"/>
      <c r="P219" s="116">
        <f>SUM(P220:P225)</f>
        <v>53.105418</v>
      </c>
      <c r="R219" s="116">
        <f>SUM(R220:R225)</f>
        <v>0</v>
      </c>
      <c r="T219" s="117">
        <f>SUM(T220:T225)</f>
        <v>0</v>
      </c>
      <c r="AR219" s="112" t="s">
        <v>75</v>
      </c>
      <c r="AT219" s="118" t="s">
        <v>66</v>
      </c>
      <c r="AU219" s="118" t="s">
        <v>75</v>
      </c>
      <c r="AY219" s="112" t="s">
        <v>119</v>
      </c>
      <c r="BK219" s="119">
        <f>SUM(BK220:BK225)</f>
        <v>0</v>
      </c>
    </row>
    <row r="220" spans="2:65" s="1" customFormat="1" ht="16.5" customHeight="1">
      <c r="B220" s="122"/>
      <c r="C220" s="123" t="s">
        <v>325</v>
      </c>
      <c r="D220" s="123" t="s">
        <v>121</v>
      </c>
      <c r="E220" s="124" t="s">
        <v>568</v>
      </c>
      <c r="F220" s="125" t="s">
        <v>569</v>
      </c>
      <c r="G220" s="126" t="s">
        <v>137</v>
      </c>
      <c r="H220" s="127">
        <v>10.018000000000001</v>
      </c>
      <c r="I220" s="128"/>
      <c r="J220" s="128">
        <f>ROUND(I220*H220,2)</f>
        <v>0</v>
      </c>
      <c r="K220" s="125" t="s">
        <v>125</v>
      </c>
      <c r="L220" s="28"/>
      <c r="M220" s="129" t="s">
        <v>3</v>
      </c>
      <c r="N220" s="130" t="s">
        <v>38</v>
      </c>
      <c r="O220" s="131">
        <v>2.8719999999999999</v>
      </c>
      <c r="P220" s="131">
        <f>O220*H220</f>
        <v>28.771696000000002</v>
      </c>
      <c r="Q220" s="131">
        <v>0</v>
      </c>
      <c r="R220" s="131">
        <f>Q220*H220</f>
        <v>0</v>
      </c>
      <c r="S220" s="131">
        <v>0</v>
      </c>
      <c r="T220" s="132">
        <f>S220*H220</f>
        <v>0</v>
      </c>
      <c r="AR220" s="133" t="s">
        <v>126</v>
      </c>
      <c r="AT220" s="133" t="s">
        <v>121</v>
      </c>
      <c r="AU220" s="133" t="s">
        <v>77</v>
      </c>
      <c r="AY220" s="16" t="s">
        <v>119</v>
      </c>
      <c r="BE220" s="134">
        <f>IF(N220="základní",J220,0)</f>
        <v>0</v>
      </c>
      <c r="BF220" s="134">
        <f>IF(N220="snížená",J220,0)</f>
        <v>0</v>
      </c>
      <c r="BG220" s="134">
        <f>IF(N220="zákl. přenesená",J220,0)</f>
        <v>0</v>
      </c>
      <c r="BH220" s="134">
        <f>IF(N220="sníž. přenesená",J220,0)</f>
        <v>0</v>
      </c>
      <c r="BI220" s="134">
        <f>IF(N220="nulová",J220,0)</f>
        <v>0</v>
      </c>
      <c r="BJ220" s="16" t="s">
        <v>75</v>
      </c>
      <c r="BK220" s="134">
        <f>ROUND(I220*H220,2)</f>
        <v>0</v>
      </c>
      <c r="BL220" s="16" t="s">
        <v>126</v>
      </c>
      <c r="BM220" s="133" t="s">
        <v>570</v>
      </c>
    </row>
    <row r="221" spans="2:65" s="1" customFormat="1" ht="11.25">
      <c r="B221" s="28"/>
      <c r="D221" s="135" t="s">
        <v>128</v>
      </c>
      <c r="F221" s="136" t="s">
        <v>571</v>
      </c>
      <c r="L221" s="28"/>
      <c r="M221" s="137"/>
      <c r="T221" s="49"/>
      <c r="AT221" s="16" t="s">
        <v>128</v>
      </c>
      <c r="AU221" s="16" t="s">
        <v>77</v>
      </c>
    </row>
    <row r="222" spans="2:65" s="1" customFormat="1" ht="11.25">
      <c r="B222" s="28"/>
      <c r="D222" s="138" t="s">
        <v>130</v>
      </c>
      <c r="F222" s="139" t="s">
        <v>572</v>
      </c>
      <c r="L222" s="28"/>
      <c r="M222" s="137"/>
      <c r="T222" s="49"/>
      <c r="AT222" s="16" t="s">
        <v>130</v>
      </c>
      <c r="AU222" s="16" t="s">
        <v>77</v>
      </c>
    </row>
    <row r="223" spans="2:65" s="1" customFormat="1" ht="16.5" customHeight="1">
      <c r="B223" s="122"/>
      <c r="C223" s="123" t="s">
        <v>334</v>
      </c>
      <c r="D223" s="123" t="s">
        <v>121</v>
      </c>
      <c r="E223" s="124" t="s">
        <v>573</v>
      </c>
      <c r="F223" s="125" t="s">
        <v>574</v>
      </c>
      <c r="G223" s="126" t="s">
        <v>137</v>
      </c>
      <c r="H223" s="127">
        <v>10.018000000000001</v>
      </c>
      <c r="I223" s="128"/>
      <c r="J223" s="128">
        <f>ROUND(I223*H223,2)</f>
        <v>0</v>
      </c>
      <c r="K223" s="125" t="s">
        <v>125</v>
      </c>
      <c r="L223" s="28"/>
      <c r="M223" s="129" t="s">
        <v>3</v>
      </c>
      <c r="N223" s="130" t="s">
        <v>38</v>
      </c>
      <c r="O223" s="131">
        <v>2.4289999999999998</v>
      </c>
      <c r="P223" s="131">
        <f>O223*H223</f>
        <v>24.333722000000002</v>
      </c>
      <c r="Q223" s="131">
        <v>0</v>
      </c>
      <c r="R223" s="131">
        <f>Q223*H223</f>
        <v>0</v>
      </c>
      <c r="S223" s="131">
        <v>0</v>
      </c>
      <c r="T223" s="132">
        <f>S223*H223</f>
        <v>0</v>
      </c>
      <c r="AR223" s="133" t="s">
        <v>126</v>
      </c>
      <c r="AT223" s="133" t="s">
        <v>121</v>
      </c>
      <c r="AU223" s="133" t="s">
        <v>77</v>
      </c>
      <c r="AY223" s="16" t="s">
        <v>119</v>
      </c>
      <c r="BE223" s="134">
        <f>IF(N223="základní",J223,0)</f>
        <v>0</v>
      </c>
      <c r="BF223" s="134">
        <f>IF(N223="snížená",J223,0)</f>
        <v>0</v>
      </c>
      <c r="BG223" s="134">
        <f>IF(N223="zákl. přenesená",J223,0)</f>
        <v>0</v>
      </c>
      <c r="BH223" s="134">
        <f>IF(N223="sníž. přenesená",J223,0)</f>
        <v>0</v>
      </c>
      <c r="BI223" s="134">
        <f>IF(N223="nulová",J223,0)</f>
        <v>0</v>
      </c>
      <c r="BJ223" s="16" t="s">
        <v>75</v>
      </c>
      <c r="BK223" s="134">
        <f>ROUND(I223*H223,2)</f>
        <v>0</v>
      </c>
      <c r="BL223" s="16" t="s">
        <v>126</v>
      </c>
      <c r="BM223" s="133" t="s">
        <v>575</v>
      </c>
    </row>
    <row r="224" spans="2:65" s="1" customFormat="1" ht="19.5">
      <c r="B224" s="28"/>
      <c r="D224" s="135" t="s">
        <v>128</v>
      </c>
      <c r="F224" s="136" t="s">
        <v>576</v>
      </c>
      <c r="L224" s="28"/>
      <c r="M224" s="137"/>
      <c r="T224" s="49"/>
      <c r="AT224" s="16" t="s">
        <v>128</v>
      </c>
      <c r="AU224" s="16" t="s">
        <v>77</v>
      </c>
    </row>
    <row r="225" spans="2:65" s="1" customFormat="1" ht="11.25">
      <c r="B225" s="28"/>
      <c r="D225" s="138" t="s">
        <v>130</v>
      </c>
      <c r="F225" s="139" t="s">
        <v>577</v>
      </c>
      <c r="L225" s="28"/>
      <c r="M225" s="137"/>
      <c r="T225" s="49"/>
      <c r="AT225" s="16" t="s">
        <v>130</v>
      </c>
      <c r="AU225" s="16" t="s">
        <v>77</v>
      </c>
    </row>
    <row r="226" spans="2:65" s="11" customFormat="1" ht="25.9" customHeight="1">
      <c r="B226" s="111"/>
      <c r="D226" s="112" t="s">
        <v>66</v>
      </c>
      <c r="E226" s="113" t="s">
        <v>225</v>
      </c>
      <c r="F226" s="113" t="s">
        <v>226</v>
      </c>
      <c r="J226" s="114">
        <f>BK226</f>
        <v>0</v>
      </c>
      <c r="L226" s="111"/>
      <c r="M226" s="115"/>
      <c r="P226" s="116">
        <f>P227+P242+P278+P307+P324</f>
        <v>122.737268</v>
      </c>
      <c r="R226" s="116">
        <f>R227+R242+R278+R307+R324</f>
        <v>5.2702300000000001E-2</v>
      </c>
      <c r="T226" s="117">
        <f>T227+T242+T278+T307+T324</f>
        <v>10.522112249999999</v>
      </c>
      <c r="AR226" s="112" t="s">
        <v>77</v>
      </c>
      <c r="AT226" s="118" t="s">
        <v>66</v>
      </c>
      <c r="AU226" s="118" t="s">
        <v>67</v>
      </c>
      <c r="AY226" s="112" t="s">
        <v>119</v>
      </c>
      <c r="BK226" s="119">
        <f>BK227+BK242+BK278+BK307+BK324</f>
        <v>0</v>
      </c>
    </row>
    <row r="227" spans="2:65" s="11" customFormat="1" ht="22.9" customHeight="1">
      <c r="B227" s="111"/>
      <c r="D227" s="112" t="s">
        <v>66</v>
      </c>
      <c r="E227" s="120" t="s">
        <v>578</v>
      </c>
      <c r="F227" s="120" t="s">
        <v>579</v>
      </c>
      <c r="J227" s="121">
        <f>BK227</f>
        <v>0</v>
      </c>
      <c r="L227" s="111"/>
      <c r="M227" s="115"/>
      <c r="P227" s="116">
        <f>SUM(P228:P241)</f>
        <v>0.25423499999999999</v>
      </c>
      <c r="R227" s="116">
        <f>SUM(R228:R241)</f>
        <v>4.8967999999999998E-3</v>
      </c>
      <c r="T227" s="117">
        <f>SUM(T228:T241)</f>
        <v>0</v>
      </c>
      <c r="AR227" s="112" t="s">
        <v>77</v>
      </c>
      <c r="AT227" s="118" t="s">
        <v>66</v>
      </c>
      <c r="AU227" s="118" t="s">
        <v>75</v>
      </c>
      <c r="AY227" s="112" t="s">
        <v>119</v>
      </c>
      <c r="BK227" s="119">
        <f>SUM(BK228:BK241)</f>
        <v>0</v>
      </c>
    </row>
    <row r="228" spans="2:65" s="1" customFormat="1" ht="21.75" customHeight="1">
      <c r="B228" s="122"/>
      <c r="C228" s="123" t="s">
        <v>341</v>
      </c>
      <c r="D228" s="123" t="s">
        <v>121</v>
      </c>
      <c r="E228" s="124" t="s">
        <v>580</v>
      </c>
      <c r="F228" s="125" t="s">
        <v>581</v>
      </c>
      <c r="G228" s="126" t="s">
        <v>144</v>
      </c>
      <c r="H228" s="127">
        <v>0.7</v>
      </c>
      <c r="I228" s="128"/>
      <c r="J228" s="128">
        <f>ROUND(I228*H228,2)</f>
        <v>0</v>
      </c>
      <c r="K228" s="125" t="s">
        <v>466</v>
      </c>
      <c r="L228" s="28"/>
      <c r="M228" s="129" t="s">
        <v>3</v>
      </c>
      <c r="N228" s="130" t="s">
        <v>38</v>
      </c>
      <c r="O228" s="131">
        <v>0.13</v>
      </c>
      <c r="P228" s="131">
        <f>O228*H228</f>
        <v>9.0999999999999998E-2</v>
      </c>
      <c r="Q228" s="131">
        <v>1E-3</v>
      </c>
      <c r="R228" s="131">
        <f>Q228*H228</f>
        <v>6.9999999999999999E-4</v>
      </c>
      <c r="S228" s="131">
        <v>0</v>
      </c>
      <c r="T228" s="132">
        <f>S228*H228</f>
        <v>0</v>
      </c>
      <c r="AR228" s="133" t="s">
        <v>232</v>
      </c>
      <c r="AT228" s="133" t="s">
        <v>121</v>
      </c>
      <c r="AU228" s="133" t="s">
        <v>77</v>
      </c>
      <c r="AY228" s="16" t="s">
        <v>119</v>
      </c>
      <c r="BE228" s="134">
        <f>IF(N228="základní",J228,0)</f>
        <v>0</v>
      </c>
      <c r="BF228" s="134">
        <f>IF(N228="snížená",J228,0)</f>
        <v>0</v>
      </c>
      <c r="BG228" s="134">
        <f>IF(N228="zákl. přenesená",J228,0)</f>
        <v>0</v>
      </c>
      <c r="BH228" s="134">
        <f>IF(N228="sníž. přenesená",J228,0)</f>
        <v>0</v>
      </c>
      <c r="BI228" s="134">
        <f>IF(N228="nulová",J228,0)</f>
        <v>0</v>
      </c>
      <c r="BJ228" s="16" t="s">
        <v>75</v>
      </c>
      <c r="BK228" s="134">
        <f>ROUND(I228*H228,2)</f>
        <v>0</v>
      </c>
      <c r="BL228" s="16" t="s">
        <v>232</v>
      </c>
      <c r="BM228" s="133" t="s">
        <v>582</v>
      </c>
    </row>
    <row r="229" spans="2:65" s="1" customFormat="1" ht="11.25">
      <c r="B229" s="28"/>
      <c r="D229" s="135" t="s">
        <v>128</v>
      </c>
      <c r="F229" s="136" t="s">
        <v>583</v>
      </c>
      <c r="L229" s="28"/>
      <c r="M229" s="137"/>
      <c r="T229" s="49"/>
      <c r="AT229" s="16" t="s">
        <v>128</v>
      </c>
      <c r="AU229" s="16" t="s">
        <v>77</v>
      </c>
    </row>
    <row r="230" spans="2:65" s="1" customFormat="1" ht="11.25">
      <c r="B230" s="28"/>
      <c r="D230" s="138" t="s">
        <v>130</v>
      </c>
      <c r="F230" s="139" t="s">
        <v>584</v>
      </c>
      <c r="L230" s="28"/>
      <c r="M230" s="137"/>
      <c r="T230" s="49"/>
      <c r="AT230" s="16" t="s">
        <v>130</v>
      </c>
      <c r="AU230" s="16" t="s">
        <v>77</v>
      </c>
    </row>
    <row r="231" spans="2:65" s="12" customFormat="1" ht="11.25">
      <c r="B231" s="140"/>
      <c r="D231" s="135" t="s">
        <v>132</v>
      </c>
      <c r="E231" s="141" t="s">
        <v>3</v>
      </c>
      <c r="F231" s="142" t="s">
        <v>585</v>
      </c>
      <c r="H231" s="143">
        <v>0.7</v>
      </c>
      <c r="L231" s="140"/>
      <c r="M231" s="144"/>
      <c r="T231" s="145"/>
      <c r="AT231" s="141" t="s">
        <v>132</v>
      </c>
      <c r="AU231" s="141" t="s">
        <v>77</v>
      </c>
      <c r="AV231" s="12" t="s">
        <v>77</v>
      </c>
      <c r="AW231" s="12" t="s">
        <v>29</v>
      </c>
      <c r="AX231" s="12" t="s">
        <v>75</v>
      </c>
      <c r="AY231" s="141" t="s">
        <v>119</v>
      </c>
    </row>
    <row r="232" spans="2:65" s="1" customFormat="1" ht="16.5" customHeight="1">
      <c r="B232" s="122"/>
      <c r="C232" s="123" t="s">
        <v>348</v>
      </c>
      <c r="D232" s="123" t="s">
        <v>121</v>
      </c>
      <c r="E232" s="124" t="s">
        <v>586</v>
      </c>
      <c r="F232" s="125" t="s">
        <v>587</v>
      </c>
      <c r="G232" s="126" t="s">
        <v>144</v>
      </c>
      <c r="H232" s="127">
        <v>0.7</v>
      </c>
      <c r="I232" s="128"/>
      <c r="J232" s="128">
        <f>ROUND(I232*H232,2)</f>
        <v>0</v>
      </c>
      <c r="K232" s="125" t="s">
        <v>466</v>
      </c>
      <c r="L232" s="28"/>
      <c r="M232" s="129" t="s">
        <v>3</v>
      </c>
      <c r="N232" s="130" t="s">
        <v>38</v>
      </c>
      <c r="O232" s="131">
        <v>0.222</v>
      </c>
      <c r="P232" s="131">
        <f>O232*H232</f>
        <v>0.15539999999999998</v>
      </c>
      <c r="Q232" s="131">
        <v>4.0000000000000002E-4</v>
      </c>
      <c r="R232" s="131">
        <f>Q232*H232</f>
        <v>2.7999999999999998E-4</v>
      </c>
      <c r="S232" s="131">
        <v>0</v>
      </c>
      <c r="T232" s="132">
        <f>S232*H232</f>
        <v>0</v>
      </c>
      <c r="AR232" s="133" t="s">
        <v>232</v>
      </c>
      <c r="AT232" s="133" t="s">
        <v>121</v>
      </c>
      <c r="AU232" s="133" t="s">
        <v>77</v>
      </c>
      <c r="AY232" s="16" t="s">
        <v>119</v>
      </c>
      <c r="BE232" s="134">
        <f>IF(N232="základní",J232,0)</f>
        <v>0</v>
      </c>
      <c r="BF232" s="134">
        <f>IF(N232="snížená",J232,0)</f>
        <v>0</v>
      </c>
      <c r="BG232" s="134">
        <f>IF(N232="zákl. přenesená",J232,0)</f>
        <v>0</v>
      </c>
      <c r="BH232" s="134">
        <f>IF(N232="sníž. přenesená",J232,0)</f>
        <v>0</v>
      </c>
      <c r="BI232" s="134">
        <f>IF(N232="nulová",J232,0)</f>
        <v>0</v>
      </c>
      <c r="BJ232" s="16" t="s">
        <v>75</v>
      </c>
      <c r="BK232" s="134">
        <f>ROUND(I232*H232,2)</f>
        <v>0</v>
      </c>
      <c r="BL232" s="16" t="s">
        <v>232</v>
      </c>
      <c r="BM232" s="133" t="s">
        <v>588</v>
      </c>
    </row>
    <row r="233" spans="2:65" s="1" customFormat="1" ht="11.25">
      <c r="B233" s="28"/>
      <c r="D233" s="135" t="s">
        <v>128</v>
      </c>
      <c r="F233" s="136" t="s">
        <v>589</v>
      </c>
      <c r="L233" s="28"/>
      <c r="M233" s="137"/>
      <c r="T233" s="49"/>
      <c r="AT233" s="16" t="s">
        <v>128</v>
      </c>
      <c r="AU233" s="16" t="s">
        <v>77</v>
      </c>
    </row>
    <row r="234" spans="2:65" s="1" customFormat="1" ht="11.25">
      <c r="B234" s="28"/>
      <c r="D234" s="138" t="s">
        <v>130</v>
      </c>
      <c r="F234" s="139" t="s">
        <v>590</v>
      </c>
      <c r="L234" s="28"/>
      <c r="M234" s="137"/>
      <c r="T234" s="49"/>
      <c r="AT234" s="16" t="s">
        <v>130</v>
      </c>
      <c r="AU234" s="16" t="s">
        <v>77</v>
      </c>
    </row>
    <row r="235" spans="2:65" s="12" customFormat="1" ht="11.25">
      <c r="B235" s="140"/>
      <c r="D235" s="135" t="s">
        <v>132</v>
      </c>
      <c r="E235" s="141" t="s">
        <v>3</v>
      </c>
      <c r="F235" s="142" t="s">
        <v>585</v>
      </c>
      <c r="H235" s="143">
        <v>0.7</v>
      </c>
      <c r="L235" s="140"/>
      <c r="M235" s="144"/>
      <c r="T235" s="145"/>
      <c r="AT235" s="141" t="s">
        <v>132</v>
      </c>
      <c r="AU235" s="141" t="s">
        <v>77</v>
      </c>
      <c r="AV235" s="12" t="s">
        <v>77</v>
      </c>
      <c r="AW235" s="12" t="s">
        <v>29</v>
      </c>
      <c r="AX235" s="12" t="s">
        <v>75</v>
      </c>
      <c r="AY235" s="141" t="s">
        <v>119</v>
      </c>
    </row>
    <row r="236" spans="2:65" s="1" customFormat="1" ht="24.2" customHeight="1">
      <c r="B236" s="122"/>
      <c r="C236" s="146" t="s">
        <v>591</v>
      </c>
      <c r="D236" s="146" t="s">
        <v>134</v>
      </c>
      <c r="E236" s="147" t="s">
        <v>592</v>
      </c>
      <c r="F236" s="148" t="s">
        <v>593</v>
      </c>
      <c r="G236" s="149" t="s">
        <v>144</v>
      </c>
      <c r="H236" s="150">
        <v>0.81599999999999995</v>
      </c>
      <c r="I236" s="151"/>
      <c r="J236" s="151">
        <f>ROUND(I236*H236,2)</f>
        <v>0</v>
      </c>
      <c r="K236" s="148" t="s">
        <v>466</v>
      </c>
      <c r="L236" s="152"/>
      <c r="M236" s="153" t="s">
        <v>3</v>
      </c>
      <c r="N236" s="154" t="s">
        <v>38</v>
      </c>
      <c r="O236" s="131">
        <v>0</v>
      </c>
      <c r="P236" s="131">
        <f>O236*H236</f>
        <v>0</v>
      </c>
      <c r="Q236" s="131">
        <v>4.7999999999999996E-3</v>
      </c>
      <c r="R236" s="131">
        <f>Q236*H236</f>
        <v>3.9167999999999998E-3</v>
      </c>
      <c r="S236" s="131">
        <v>0</v>
      </c>
      <c r="T236" s="132">
        <f>S236*H236</f>
        <v>0</v>
      </c>
      <c r="AR236" s="133" t="s">
        <v>348</v>
      </c>
      <c r="AT236" s="133" t="s">
        <v>134</v>
      </c>
      <c r="AU236" s="133" t="s">
        <v>77</v>
      </c>
      <c r="AY236" s="16" t="s">
        <v>119</v>
      </c>
      <c r="BE236" s="134">
        <f>IF(N236="základní",J236,0)</f>
        <v>0</v>
      </c>
      <c r="BF236" s="134">
        <f>IF(N236="snížená",J236,0)</f>
        <v>0</v>
      </c>
      <c r="BG236" s="134">
        <f>IF(N236="zákl. přenesená",J236,0)</f>
        <v>0</v>
      </c>
      <c r="BH236" s="134">
        <f>IF(N236="sníž. přenesená",J236,0)</f>
        <v>0</v>
      </c>
      <c r="BI236" s="134">
        <f>IF(N236="nulová",J236,0)</f>
        <v>0</v>
      </c>
      <c r="BJ236" s="16" t="s">
        <v>75</v>
      </c>
      <c r="BK236" s="134">
        <f>ROUND(I236*H236,2)</f>
        <v>0</v>
      </c>
      <c r="BL236" s="16" t="s">
        <v>232</v>
      </c>
      <c r="BM236" s="133" t="s">
        <v>594</v>
      </c>
    </row>
    <row r="237" spans="2:65" s="1" customFormat="1" ht="11.25">
      <c r="B237" s="28"/>
      <c r="D237" s="135" t="s">
        <v>128</v>
      </c>
      <c r="F237" s="136" t="s">
        <v>593</v>
      </c>
      <c r="L237" s="28"/>
      <c r="M237" s="137"/>
      <c r="T237" s="49"/>
      <c r="AT237" s="16" t="s">
        <v>128</v>
      </c>
      <c r="AU237" s="16" t="s">
        <v>77</v>
      </c>
    </row>
    <row r="238" spans="2:65" s="12" customFormat="1" ht="11.25">
      <c r="B238" s="140"/>
      <c r="D238" s="135" t="s">
        <v>132</v>
      </c>
      <c r="F238" s="142" t="s">
        <v>595</v>
      </c>
      <c r="H238" s="143">
        <v>0.81599999999999995</v>
      </c>
      <c r="L238" s="140"/>
      <c r="M238" s="144"/>
      <c r="T238" s="145"/>
      <c r="AT238" s="141" t="s">
        <v>132</v>
      </c>
      <c r="AU238" s="141" t="s">
        <v>77</v>
      </c>
      <c r="AV238" s="12" t="s">
        <v>77</v>
      </c>
      <c r="AW238" s="12" t="s">
        <v>4</v>
      </c>
      <c r="AX238" s="12" t="s">
        <v>75</v>
      </c>
      <c r="AY238" s="141" t="s">
        <v>119</v>
      </c>
    </row>
    <row r="239" spans="2:65" s="1" customFormat="1" ht="16.5" customHeight="1">
      <c r="B239" s="122"/>
      <c r="C239" s="123" t="s">
        <v>596</v>
      </c>
      <c r="D239" s="123" t="s">
        <v>121</v>
      </c>
      <c r="E239" s="124" t="s">
        <v>597</v>
      </c>
      <c r="F239" s="125" t="s">
        <v>598</v>
      </c>
      <c r="G239" s="126" t="s">
        <v>137</v>
      </c>
      <c r="H239" s="127">
        <v>5.0000000000000001E-3</v>
      </c>
      <c r="I239" s="128"/>
      <c r="J239" s="128">
        <f>ROUND(I239*H239,2)</f>
        <v>0</v>
      </c>
      <c r="K239" s="125" t="s">
        <v>466</v>
      </c>
      <c r="L239" s="28"/>
      <c r="M239" s="129" t="s">
        <v>3</v>
      </c>
      <c r="N239" s="130" t="s">
        <v>38</v>
      </c>
      <c r="O239" s="131">
        <v>1.5669999999999999</v>
      </c>
      <c r="P239" s="131">
        <f>O239*H239</f>
        <v>7.835E-3</v>
      </c>
      <c r="Q239" s="131">
        <v>0</v>
      </c>
      <c r="R239" s="131">
        <f>Q239*H239</f>
        <v>0</v>
      </c>
      <c r="S239" s="131">
        <v>0</v>
      </c>
      <c r="T239" s="132">
        <f>S239*H239</f>
        <v>0</v>
      </c>
      <c r="AR239" s="133" t="s">
        <v>232</v>
      </c>
      <c r="AT239" s="133" t="s">
        <v>121</v>
      </c>
      <c r="AU239" s="133" t="s">
        <v>77</v>
      </c>
      <c r="AY239" s="16" t="s">
        <v>119</v>
      </c>
      <c r="BE239" s="134">
        <f>IF(N239="základní",J239,0)</f>
        <v>0</v>
      </c>
      <c r="BF239" s="134">
        <f>IF(N239="snížená",J239,0)</f>
        <v>0</v>
      </c>
      <c r="BG239" s="134">
        <f>IF(N239="zákl. přenesená",J239,0)</f>
        <v>0</v>
      </c>
      <c r="BH239" s="134">
        <f>IF(N239="sníž. přenesená",J239,0)</f>
        <v>0</v>
      </c>
      <c r="BI239" s="134">
        <f>IF(N239="nulová",J239,0)</f>
        <v>0</v>
      </c>
      <c r="BJ239" s="16" t="s">
        <v>75</v>
      </c>
      <c r="BK239" s="134">
        <f>ROUND(I239*H239,2)</f>
        <v>0</v>
      </c>
      <c r="BL239" s="16" t="s">
        <v>232</v>
      </c>
      <c r="BM239" s="133" t="s">
        <v>599</v>
      </c>
    </row>
    <row r="240" spans="2:65" s="1" customFormat="1" ht="19.5">
      <c r="B240" s="28"/>
      <c r="D240" s="135" t="s">
        <v>128</v>
      </c>
      <c r="F240" s="136" t="s">
        <v>600</v>
      </c>
      <c r="L240" s="28"/>
      <c r="M240" s="137"/>
      <c r="T240" s="49"/>
      <c r="AT240" s="16" t="s">
        <v>128</v>
      </c>
      <c r="AU240" s="16" t="s">
        <v>77</v>
      </c>
    </row>
    <row r="241" spans="2:65" s="1" customFormat="1" ht="11.25">
      <c r="B241" s="28"/>
      <c r="D241" s="138" t="s">
        <v>130</v>
      </c>
      <c r="F241" s="139" t="s">
        <v>601</v>
      </c>
      <c r="L241" s="28"/>
      <c r="M241" s="137"/>
      <c r="T241" s="49"/>
      <c r="AT241" s="16" t="s">
        <v>130</v>
      </c>
      <c r="AU241" s="16" t="s">
        <v>77</v>
      </c>
    </row>
    <row r="242" spans="2:65" s="11" customFormat="1" ht="22.9" customHeight="1">
      <c r="B242" s="111"/>
      <c r="D242" s="112" t="s">
        <v>66</v>
      </c>
      <c r="E242" s="120" t="s">
        <v>602</v>
      </c>
      <c r="F242" s="120" t="s">
        <v>603</v>
      </c>
      <c r="J242" s="121">
        <f>BK242</f>
        <v>0</v>
      </c>
      <c r="L242" s="111"/>
      <c r="M242" s="115"/>
      <c r="P242" s="116">
        <f>SUM(P243:P277)</f>
        <v>4.2244600000000005</v>
      </c>
      <c r="R242" s="116">
        <f>SUM(R243:R277)</f>
        <v>6.0000000000000006E-4</v>
      </c>
      <c r="T242" s="117">
        <f>SUM(T243:T277)</f>
        <v>0.14201000000000003</v>
      </c>
      <c r="AR242" s="112" t="s">
        <v>77</v>
      </c>
      <c r="AT242" s="118" t="s">
        <v>66</v>
      </c>
      <c r="AU242" s="118" t="s">
        <v>75</v>
      </c>
      <c r="AY242" s="112" t="s">
        <v>119</v>
      </c>
      <c r="BK242" s="119">
        <f>SUM(BK243:BK277)</f>
        <v>0</v>
      </c>
    </row>
    <row r="243" spans="2:65" s="1" customFormat="1" ht="16.5" customHeight="1">
      <c r="B243" s="122"/>
      <c r="C243" s="123" t="s">
        <v>604</v>
      </c>
      <c r="D243" s="123" t="s">
        <v>121</v>
      </c>
      <c r="E243" s="124" t="s">
        <v>605</v>
      </c>
      <c r="F243" s="125" t="s">
        <v>606</v>
      </c>
      <c r="G243" s="126" t="s">
        <v>231</v>
      </c>
      <c r="H243" s="127">
        <v>2</v>
      </c>
      <c r="I243" s="128"/>
      <c r="J243" s="128">
        <f>ROUND(I243*H243,2)</f>
        <v>0</v>
      </c>
      <c r="K243" s="125" t="s">
        <v>125</v>
      </c>
      <c r="L243" s="28"/>
      <c r="M243" s="129" t="s">
        <v>3</v>
      </c>
      <c r="N243" s="130" t="s">
        <v>38</v>
      </c>
      <c r="O243" s="131">
        <v>0.127</v>
      </c>
      <c r="P243" s="131">
        <f>O243*H243</f>
        <v>0.254</v>
      </c>
      <c r="Q243" s="131">
        <v>0</v>
      </c>
      <c r="R243" s="131">
        <f>Q243*H243</f>
        <v>0</v>
      </c>
      <c r="S243" s="131">
        <v>0</v>
      </c>
      <c r="T243" s="132">
        <f>S243*H243</f>
        <v>0</v>
      </c>
      <c r="AR243" s="133" t="s">
        <v>232</v>
      </c>
      <c r="AT243" s="133" t="s">
        <v>121</v>
      </c>
      <c r="AU243" s="133" t="s">
        <v>77</v>
      </c>
      <c r="AY243" s="16" t="s">
        <v>119</v>
      </c>
      <c r="BE243" s="134">
        <f>IF(N243="základní",J243,0)</f>
        <v>0</v>
      </c>
      <c r="BF243" s="134">
        <f>IF(N243="snížená",J243,0)</f>
        <v>0</v>
      </c>
      <c r="BG243" s="134">
        <f>IF(N243="zákl. přenesená",J243,0)</f>
        <v>0</v>
      </c>
      <c r="BH243" s="134">
        <f>IF(N243="sníž. přenesená",J243,0)</f>
        <v>0</v>
      </c>
      <c r="BI243" s="134">
        <f>IF(N243="nulová",J243,0)</f>
        <v>0</v>
      </c>
      <c r="BJ243" s="16" t="s">
        <v>75</v>
      </c>
      <c r="BK243" s="134">
        <f>ROUND(I243*H243,2)</f>
        <v>0</v>
      </c>
      <c r="BL243" s="16" t="s">
        <v>232</v>
      </c>
      <c r="BM243" s="133" t="s">
        <v>607</v>
      </c>
    </row>
    <row r="244" spans="2:65" s="1" customFormat="1" ht="11.25">
      <c r="B244" s="28"/>
      <c r="D244" s="135" t="s">
        <v>128</v>
      </c>
      <c r="F244" s="136" t="s">
        <v>608</v>
      </c>
      <c r="L244" s="28"/>
      <c r="M244" s="137"/>
      <c r="T244" s="49"/>
      <c r="AT244" s="16" t="s">
        <v>128</v>
      </c>
      <c r="AU244" s="16" t="s">
        <v>77</v>
      </c>
    </row>
    <row r="245" spans="2:65" s="1" customFormat="1" ht="11.25">
      <c r="B245" s="28"/>
      <c r="D245" s="138" t="s">
        <v>130</v>
      </c>
      <c r="F245" s="139" t="s">
        <v>609</v>
      </c>
      <c r="L245" s="28"/>
      <c r="M245" s="137"/>
      <c r="T245" s="49"/>
      <c r="AT245" s="16" t="s">
        <v>130</v>
      </c>
      <c r="AU245" s="16" t="s">
        <v>77</v>
      </c>
    </row>
    <row r="246" spans="2:65" s="12" customFormat="1" ht="11.25">
      <c r="B246" s="140"/>
      <c r="D246" s="135" t="s">
        <v>132</v>
      </c>
      <c r="E246" s="141" t="s">
        <v>3</v>
      </c>
      <c r="F246" s="142" t="s">
        <v>610</v>
      </c>
      <c r="H246" s="143">
        <v>2</v>
      </c>
      <c r="L246" s="140"/>
      <c r="M246" s="144"/>
      <c r="T246" s="145"/>
      <c r="AT246" s="141" t="s">
        <v>132</v>
      </c>
      <c r="AU246" s="141" t="s">
        <v>77</v>
      </c>
      <c r="AV246" s="12" t="s">
        <v>77</v>
      </c>
      <c r="AW246" s="12" t="s">
        <v>29</v>
      </c>
      <c r="AX246" s="12" t="s">
        <v>75</v>
      </c>
      <c r="AY246" s="141" t="s">
        <v>119</v>
      </c>
    </row>
    <row r="247" spans="2:65" s="1" customFormat="1" ht="16.5" customHeight="1">
      <c r="B247" s="122"/>
      <c r="C247" s="146" t="s">
        <v>611</v>
      </c>
      <c r="D247" s="146" t="s">
        <v>134</v>
      </c>
      <c r="E247" s="147" t="s">
        <v>612</v>
      </c>
      <c r="F247" s="148" t="s">
        <v>613</v>
      </c>
      <c r="G247" s="149" t="s">
        <v>231</v>
      </c>
      <c r="H247" s="150">
        <v>2.1</v>
      </c>
      <c r="I247" s="151"/>
      <c r="J247" s="151">
        <f>ROUND(I247*H247,2)</f>
        <v>0</v>
      </c>
      <c r="K247" s="148" t="s">
        <v>125</v>
      </c>
      <c r="L247" s="152"/>
      <c r="M247" s="153" t="s">
        <v>3</v>
      </c>
      <c r="N247" s="154" t="s">
        <v>38</v>
      </c>
      <c r="O247" s="131">
        <v>0</v>
      </c>
      <c r="P247" s="131">
        <f>O247*H247</f>
        <v>0</v>
      </c>
      <c r="Q247" s="131">
        <v>2.0000000000000001E-4</v>
      </c>
      <c r="R247" s="131">
        <f>Q247*H247</f>
        <v>4.2000000000000002E-4</v>
      </c>
      <c r="S247" s="131">
        <v>0</v>
      </c>
      <c r="T247" s="132">
        <f>S247*H247</f>
        <v>0</v>
      </c>
      <c r="AR247" s="133" t="s">
        <v>348</v>
      </c>
      <c r="AT247" s="133" t="s">
        <v>134</v>
      </c>
      <c r="AU247" s="133" t="s">
        <v>77</v>
      </c>
      <c r="AY247" s="16" t="s">
        <v>119</v>
      </c>
      <c r="BE247" s="134">
        <f>IF(N247="základní",J247,0)</f>
        <v>0</v>
      </c>
      <c r="BF247" s="134">
        <f>IF(N247="snížená",J247,0)</f>
        <v>0</v>
      </c>
      <c r="BG247" s="134">
        <f>IF(N247="zákl. přenesená",J247,0)</f>
        <v>0</v>
      </c>
      <c r="BH247" s="134">
        <f>IF(N247="sníž. přenesená",J247,0)</f>
        <v>0</v>
      </c>
      <c r="BI247" s="134">
        <f>IF(N247="nulová",J247,0)</f>
        <v>0</v>
      </c>
      <c r="BJ247" s="16" t="s">
        <v>75</v>
      </c>
      <c r="BK247" s="134">
        <f>ROUND(I247*H247,2)</f>
        <v>0</v>
      </c>
      <c r="BL247" s="16" t="s">
        <v>232</v>
      </c>
      <c r="BM247" s="133" t="s">
        <v>614</v>
      </c>
    </row>
    <row r="248" spans="2:65" s="1" customFormat="1" ht="11.25">
      <c r="B248" s="28"/>
      <c r="D248" s="135" t="s">
        <v>128</v>
      </c>
      <c r="F248" s="136" t="s">
        <v>613</v>
      </c>
      <c r="L248" s="28"/>
      <c r="M248" s="137"/>
      <c r="T248" s="49"/>
      <c r="AT248" s="16" t="s">
        <v>128</v>
      </c>
      <c r="AU248" s="16" t="s">
        <v>77</v>
      </c>
    </row>
    <row r="249" spans="2:65" s="12" customFormat="1" ht="11.25">
      <c r="B249" s="140"/>
      <c r="D249" s="135" t="s">
        <v>132</v>
      </c>
      <c r="F249" s="142" t="s">
        <v>615</v>
      </c>
      <c r="H249" s="143">
        <v>2.1</v>
      </c>
      <c r="L249" s="140"/>
      <c r="M249" s="144"/>
      <c r="T249" s="145"/>
      <c r="AT249" s="141" t="s">
        <v>132</v>
      </c>
      <c r="AU249" s="141" t="s">
        <v>77</v>
      </c>
      <c r="AV249" s="12" t="s">
        <v>77</v>
      </c>
      <c r="AW249" s="12" t="s">
        <v>4</v>
      </c>
      <c r="AX249" s="12" t="s">
        <v>75</v>
      </c>
      <c r="AY249" s="141" t="s">
        <v>119</v>
      </c>
    </row>
    <row r="250" spans="2:65" s="1" customFormat="1" ht="16.5" customHeight="1">
      <c r="B250" s="122"/>
      <c r="C250" s="123" t="s">
        <v>616</v>
      </c>
      <c r="D250" s="123" t="s">
        <v>121</v>
      </c>
      <c r="E250" s="124" t="s">
        <v>617</v>
      </c>
      <c r="F250" s="125" t="s">
        <v>618</v>
      </c>
      <c r="G250" s="126" t="s">
        <v>178</v>
      </c>
      <c r="H250" s="127">
        <v>2</v>
      </c>
      <c r="I250" s="128"/>
      <c r="J250" s="128">
        <f>ROUND(I250*H250,2)</f>
        <v>0</v>
      </c>
      <c r="K250" s="125" t="s">
        <v>125</v>
      </c>
      <c r="L250" s="28"/>
      <c r="M250" s="129" t="s">
        <v>3</v>
      </c>
      <c r="N250" s="130" t="s">
        <v>38</v>
      </c>
      <c r="O250" s="131">
        <v>0.2</v>
      </c>
      <c r="P250" s="131">
        <f>O250*H250</f>
        <v>0.4</v>
      </c>
      <c r="Q250" s="131">
        <v>0</v>
      </c>
      <c r="R250" s="131">
        <f>Q250*H250</f>
        <v>0</v>
      </c>
      <c r="S250" s="131">
        <v>0</v>
      </c>
      <c r="T250" s="132">
        <f>S250*H250</f>
        <v>0</v>
      </c>
      <c r="AR250" s="133" t="s">
        <v>232</v>
      </c>
      <c r="AT250" s="133" t="s">
        <v>121</v>
      </c>
      <c r="AU250" s="133" t="s">
        <v>77</v>
      </c>
      <c r="AY250" s="16" t="s">
        <v>119</v>
      </c>
      <c r="BE250" s="134">
        <f>IF(N250="základní",J250,0)</f>
        <v>0</v>
      </c>
      <c r="BF250" s="134">
        <f>IF(N250="snížená",J250,0)</f>
        <v>0</v>
      </c>
      <c r="BG250" s="134">
        <f>IF(N250="zákl. přenesená",J250,0)</f>
        <v>0</v>
      </c>
      <c r="BH250" s="134">
        <f>IF(N250="sníž. přenesená",J250,0)</f>
        <v>0</v>
      </c>
      <c r="BI250" s="134">
        <f>IF(N250="nulová",J250,0)</f>
        <v>0</v>
      </c>
      <c r="BJ250" s="16" t="s">
        <v>75</v>
      </c>
      <c r="BK250" s="134">
        <f>ROUND(I250*H250,2)</f>
        <v>0</v>
      </c>
      <c r="BL250" s="16" t="s">
        <v>232</v>
      </c>
      <c r="BM250" s="133" t="s">
        <v>619</v>
      </c>
    </row>
    <row r="251" spans="2:65" s="1" customFormat="1" ht="19.5">
      <c r="B251" s="28"/>
      <c r="D251" s="135" t="s">
        <v>128</v>
      </c>
      <c r="F251" s="136" t="s">
        <v>620</v>
      </c>
      <c r="L251" s="28"/>
      <c r="M251" s="137"/>
      <c r="T251" s="49"/>
      <c r="AT251" s="16" t="s">
        <v>128</v>
      </c>
      <c r="AU251" s="16" t="s">
        <v>77</v>
      </c>
    </row>
    <row r="252" spans="2:65" s="1" customFormat="1" ht="11.25">
      <c r="B252" s="28"/>
      <c r="D252" s="138" t="s">
        <v>130</v>
      </c>
      <c r="F252" s="139" t="s">
        <v>621</v>
      </c>
      <c r="L252" s="28"/>
      <c r="M252" s="137"/>
      <c r="T252" s="49"/>
      <c r="AT252" s="16" t="s">
        <v>130</v>
      </c>
      <c r="AU252" s="16" t="s">
        <v>77</v>
      </c>
    </row>
    <row r="253" spans="2:65" s="1" customFormat="1" ht="16.5" customHeight="1">
      <c r="B253" s="122"/>
      <c r="C253" s="146" t="s">
        <v>622</v>
      </c>
      <c r="D253" s="146" t="s">
        <v>134</v>
      </c>
      <c r="E253" s="147" t="s">
        <v>623</v>
      </c>
      <c r="F253" s="148" t="s">
        <v>624</v>
      </c>
      <c r="G253" s="149" t="s">
        <v>178</v>
      </c>
      <c r="H253" s="150">
        <v>2</v>
      </c>
      <c r="I253" s="151"/>
      <c r="J253" s="151">
        <f>ROUND(I253*H253,2)</f>
        <v>0</v>
      </c>
      <c r="K253" s="148" t="s">
        <v>125</v>
      </c>
      <c r="L253" s="152"/>
      <c r="M253" s="153" t="s">
        <v>3</v>
      </c>
      <c r="N253" s="154" t="s">
        <v>38</v>
      </c>
      <c r="O253" s="131">
        <v>0</v>
      </c>
      <c r="P253" s="131">
        <f>O253*H253</f>
        <v>0</v>
      </c>
      <c r="Q253" s="131">
        <v>9.0000000000000006E-5</v>
      </c>
      <c r="R253" s="131">
        <f>Q253*H253</f>
        <v>1.8000000000000001E-4</v>
      </c>
      <c r="S253" s="131">
        <v>0</v>
      </c>
      <c r="T253" s="132">
        <f>S253*H253</f>
        <v>0</v>
      </c>
      <c r="AR253" s="133" t="s">
        <v>348</v>
      </c>
      <c r="AT253" s="133" t="s">
        <v>134</v>
      </c>
      <c r="AU253" s="133" t="s">
        <v>77</v>
      </c>
      <c r="AY253" s="16" t="s">
        <v>119</v>
      </c>
      <c r="BE253" s="134">
        <f>IF(N253="základní",J253,0)</f>
        <v>0</v>
      </c>
      <c r="BF253" s="134">
        <f>IF(N253="snížená",J253,0)</f>
        <v>0</v>
      </c>
      <c r="BG253" s="134">
        <f>IF(N253="zákl. přenesená",J253,0)</f>
        <v>0</v>
      </c>
      <c r="BH253" s="134">
        <f>IF(N253="sníž. přenesená",J253,0)</f>
        <v>0</v>
      </c>
      <c r="BI253" s="134">
        <f>IF(N253="nulová",J253,0)</f>
        <v>0</v>
      </c>
      <c r="BJ253" s="16" t="s">
        <v>75</v>
      </c>
      <c r="BK253" s="134">
        <f>ROUND(I253*H253,2)</f>
        <v>0</v>
      </c>
      <c r="BL253" s="16" t="s">
        <v>232</v>
      </c>
      <c r="BM253" s="133" t="s">
        <v>625</v>
      </c>
    </row>
    <row r="254" spans="2:65" s="1" customFormat="1" ht="11.25">
      <c r="B254" s="28"/>
      <c r="D254" s="135" t="s">
        <v>128</v>
      </c>
      <c r="F254" s="136" t="s">
        <v>624</v>
      </c>
      <c r="L254" s="28"/>
      <c r="M254" s="137"/>
      <c r="T254" s="49"/>
      <c r="AT254" s="16" t="s">
        <v>128</v>
      </c>
      <c r="AU254" s="16" t="s">
        <v>77</v>
      </c>
    </row>
    <row r="255" spans="2:65" s="1" customFormat="1" ht="21.75" customHeight="1">
      <c r="B255" s="122"/>
      <c r="C255" s="123" t="s">
        <v>626</v>
      </c>
      <c r="D255" s="123" t="s">
        <v>121</v>
      </c>
      <c r="E255" s="124" t="s">
        <v>627</v>
      </c>
      <c r="F255" s="125" t="s">
        <v>628</v>
      </c>
      <c r="G255" s="126" t="s">
        <v>231</v>
      </c>
      <c r="H255" s="127">
        <v>10</v>
      </c>
      <c r="I255" s="128"/>
      <c r="J255" s="128">
        <f>ROUND(I255*H255,2)</f>
        <v>0</v>
      </c>
      <c r="K255" s="125" t="s">
        <v>125</v>
      </c>
      <c r="L255" s="28"/>
      <c r="M255" s="129" t="s">
        <v>3</v>
      </c>
      <c r="N255" s="130" t="s">
        <v>38</v>
      </c>
      <c r="O255" s="131">
        <v>1.7000000000000001E-2</v>
      </c>
      <c r="P255" s="131">
        <f>O255*H255</f>
        <v>0.17</v>
      </c>
      <c r="Q255" s="131">
        <v>0</v>
      </c>
      <c r="R255" s="131">
        <f>Q255*H255</f>
        <v>0</v>
      </c>
      <c r="S255" s="131">
        <v>2.4000000000000001E-4</v>
      </c>
      <c r="T255" s="132">
        <f>S255*H255</f>
        <v>2.4000000000000002E-3</v>
      </c>
      <c r="AR255" s="133" t="s">
        <v>232</v>
      </c>
      <c r="AT255" s="133" t="s">
        <v>121</v>
      </c>
      <c r="AU255" s="133" t="s">
        <v>77</v>
      </c>
      <c r="AY255" s="16" t="s">
        <v>119</v>
      </c>
      <c r="BE255" s="134">
        <f>IF(N255="základní",J255,0)</f>
        <v>0</v>
      </c>
      <c r="BF255" s="134">
        <f>IF(N255="snížená",J255,0)</f>
        <v>0</v>
      </c>
      <c r="BG255" s="134">
        <f>IF(N255="zákl. přenesená",J255,0)</f>
        <v>0</v>
      </c>
      <c r="BH255" s="134">
        <f>IF(N255="sníž. přenesená",J255,0)</f>
        <v>0</v>
      </c>
      <c r="BI255" s="134">
        <f>IF(N255="nulová",J255,0)</f>
        <v>0</v>
      </c>
      <c r="BJ255" s="16" t="s">
        <v>75</v>
      </c>
      <c r="BK255" s="134">
        <f>ROUND(I255*H255,2)</f>
        <v>0</v>
      </c>
      <c r="BL255" s="16" t="s">
        <v>232</v>
      </c>
      <c r="BM255" s="133" t="s">
        <v>629</v>
      </c>
    </row>
    <row r="256" spans="2:65" s="1" customFormat="1" ht="11.25">
      <c r="B256" s="28"/>
      <c r="D256" s="135" t="s">
        <v>128</v>
      </c>
      <c r="F256" s="136" t="s">
        <v>630</v>
      </c>
      <c r="L256" s="28"/>
      <c r="M256" s="137"/>
      <c r="T256" s="49"/>
      <c r="AT256" s="16" t="s">
        <v>128</v>
      </c>
      <c r="AU256" s="16" t="s">
        <v>77</v>
      </c>
    </row>
    <row r="257" spans="2:65" s="1" customFormat="1" ht="11.25">
      <c r="B257" s="28"/>
      <c r="D257" s="138" t="s">
        <v>130</v>
      </c>
      <c r="F257" s="139" t="s">
        <v>631</v>
      </c>
      <c r="L257" s="28"/>
      <c r="M257" s="137"/>
      <c r="T257" s="49"/>
      <c r="AT257" s="16" t="s">
        <v>130</v>
      </c>
      <c r="AU257" s="16" t="s">
        <v>77</v>
      </c>
    </row>
    <row r="258" spans="2:65" s="12" customFormat="1" ht="11.25">
      <c r="B258" s="140"/>
      <c r="D258" s="135" t="s">
        <v>132</v>
      </c>
      <c r="E258" s="141" t="s">
        <v>3</v>
      </c>
      <c r="F258" s="142" t="s">
        <v>632</v>
      </c>
      <c r="H258" s="143">
        <v>10</v>
      </c>
      <c r="L258" s="140"/>
      <c r="M258" s="144"/>
      <c r="T258" s="145"/>
      <c r="AT258" s="141" t="s">
        <v>132</v>
      </c>
      <c r="AU258" s="141" t="s">
        <v>77</v>
      </c>
      <c r="AV258" s="12" t="s">
        <v>77</v>
      </c>
      <c r="AW258" s="12" t="s">
        <v>29</v>
      </c>
      <c r="AX258" s="12" t="s">
        <v>75</v>
      </c>
      <c r="AY258" s="141" t="s">
        <v>119</v>
      </c>
    </row>
    <row r="259" spans="2:65" s="1" customFormat="1" ht="16.5" customHeight="1">
      <c r="B259" s="122"/>
      <c r="C259" s="123" t="s">
        <v>633</v>
      </c>
      <c r="D259" s="123" t="s">
        <v>121</v>
      </c>
      <c r="E259" s="124" t="s">
        <v>634</v>
      </c>
      <c r="F259" s="125" t="s">
        <v>635</v>
      </c>
      <c r="G259" s="126" t="s">
        <v>178</v>
      </c>
      <c r="H259" s="127">
        <v>2</v>
      </c>
      <c r="I259" s="128"/>
      <c r="J259" s="128">
        <f>ROUND(I259*H259,2)</f>
        <v>0</v>
      </c>
      <c r="K259" s="125" t="s">
        <v>125</v>
      </c>
      <c r="L259" s="28"/>
      <c r="M259" s="129" t="s">
        <v>3</v>
      </c>
      <c r="N259" s="130" t="s">
        <v>38</v>
      </c>
      <c r="O259" s="131">
        <v>0.65800000000000003</v>
      </c>
      <c r="P259" s="131">
        <f>O259*H259</f>
        <v>1.3160000000000001</v>
      </c>
      <c r="Q259" s="131">
        <v>0</v>
      </c>
      <c r="R259" s="131">
        <f>Q259*H259</f>
        <v>0</v>
      </c>
      <c r="S259" s="131">
        <v>0.04</v>
      </c>
      <c r="T259" s="132">
        <f>S259*H259</f>
        <v>0.08</v>
      </c>
      <c r="AR259" s="133" t="s">
        <v>232</v>
      </c>
      <c r="AT259" s="133" t="s">
        <v>121</v>
      </c>
      <c r="AU259" s="133" t="s">
        <v>77</v>
      </c>
      <c r="AY259" s="16" t="s">
        <v>119</v>
      </c>
      <c r="BE259" s="134">
        <f>IF(N259="základní",J259,0)</f>
        <v>0</v>
      </c>
      <c r="BF259" s="134">
        <f>IF(N259="snížená",J259,0)</f>
        <v>0</v>
      </c>
      <c r="BG259" s="134">
        <f>IF(N259="zákl. přenesená",J259,0)</f>
        <v>0</v>
      </c>
      <c r="BH259" s="134">
        <f>IF(N259="sníž. přenesená",J259,0)</f>
        <v>0</v>
      </c>
      <c r="BI259" s="134">
        <f>IF(N259="nulová",J259,0)</f>
        <v>0</v>
      </c>
      <c r="BJ259" s="16" t="s">
        <v>75</v>
      </c>
      <c r="BK259" s="134">
        <f>ROUND(I259*H259,2)</f>
        <v>0</v>
      </c>
      <c r="BL259" s="16" t="s">
        <v>232</v>
      </c>
      <c r="BM259" s="133" t="s">
        <v>636</v>
      </c>
    </row>
    <row r="260" spans="2:65" s="1" customFormat="1" ht="11.25">
      <c r="B260" s="28"/>
      <c r="D260" s="135" t="s">
        <v>128</v>
      </c>
      <c r="F260" s="136" t="s">
        <v>637</v>
      </c>
      <c r="L260" s="28"/>
      <c r="M260" s="137"/>
      <c r="T260" s="49"/>
      <c r="AT260" s="16" t="s">
        <v>128</v>
      </c>
      <c r="AU260" s="16" t="s">
        <v>77</v>
      </c>
    </row>
    <row r="261" spans="2:65" s="1" customFormat="1" ht="11.25">
      <c r="B261" s="28"/>
      <c r="D261" s="138" t="s">
        <v>130</v>
      </c>
      <c r="F261" s="139" t="s">
        <v>638</v>
      </c>
      <c r="L261" s="28"/>
      <c r="M261" s="137"/>
      <c r="T261" s="49"/>
      <c r="AT261" s="16" t="s">
        <v>130</v>
      </c>
      <c r="AU261" s="16" t="s">
        <v>77</v>
      </c>
    </row>
    <row r="262" spans="2:65" s="1" customFormat="1" ht="16.5" customHeight="1">
      <c r="B262" s="122"/>
      <c r="C262" s="123" t="s">
        <v>639</v>
      </c>
      <c r="D262" s="123" t="s">
        <v>121</v>
      </c>
      <c r="E262" s="124" t="s">
        <v>640</v>
      </c>
      <c r="F262" s="125" t="s">
        <v>641</v>
      </c>
      <c r="G262" s="126" t="s">
        <v>178</v>
      </c>
      <c r="H262" s="127">
        <v>1</v>
      </c>
      <c r="I262" s="128"/>
      <c r="J262" s="128">
        <f>ROUND(I262*H262,2)</f>
        <v>0</v>
      </c>
      <c r="K262" s="125" t="s">
        <v>125</v>
      </c>
      <c r="L262" s="28"/>
      <c r="M262" s="129" t="s">
        <v>3</v>
      </c>
      <c r="N262" s="130" t="s">
        <v>38</v>
      </c>
      <c r="O262" s="131">
        <v>0.61399999999999999</v>
      </c>
      <c r="P262" s="131">
        <f>O262*H262</f>
        <v>0.61399999999999999</v>
      </c>
      <c r="Q262" s="131">
        <v>0</v>
      </c>
      <c r="R262" s="131">
        <f>Q262*H262</f>
        <v>0</v>
      </c>
      <c r="S262" s="131">
        <v>0.02</v>
      </c>
      <c r="T262" s="132">
        <f>S262*H262</f>
        <v>0.02</v>
      </c>
      <c r="AR262" s="133" t="s">
        <v>232</v>
      </c>
      <c r="AT262" s="133" t="s">
        <v>121</v>
      </c>
      <c r="AU262" s="133" t="s">
        <v>77</v>
      </c>
      <c r="AY262" s="16" t="s">
        <v>119</v>
      </c>
      <c r="BE262" s="134">
        <f>IF(N262="základní",J262,0)</f>
        <v>0</v>
      </c>
      <c r="BF262" s="134">
        <f>IF(N262="snížená",J262,0)</f>
        <v>0</v>
      </c>
      <c r="BG262" s="134">
        <f>IF(N262="zákl. přenesená",J262,0)</f>
        <v>0</v>
      </c>
      <c r="BH262" s="134">
        <f>IF(N262="sníž. přenesená",J262,0)</f>
        <v>0</v>
      </c>
      <c r="BI262" s="134">
        <f>IF(N262="nulová",J262,0)</f>
        <v>0</v>
      </c>
      <c r="BJ262" s="16" t="s">
        <v>75</v>
      </c>
      <c r="BK262" s="134">
        <f>ROUND(I262*H262,2)</f>
        <v>0</v>
      </c>
      <c r="BL262" s="16" t="s">
        <v>232</v>
      </c>
      <c r="BM262" s="133" t="s">
        <v>642</v>
      </c>
    </row>
    <row r="263" spans="2:65" s="1" customFormat="1" ht="11.25">
      <c r="B263" s="28"/>
      <c r="D263" s="135" t="s">
        <v>128</v>
      </c>
      <c r="F263" s="136" t="s">
        <v>643</v>
      </c>
      <c r="L263" s="28"/>
      <c r="M263" s="137"/>
      <c r="T263" s="49"/>
      <c r="AT263" s="16" t="s">
        <v>128</v>
      </c>
      <c r="AU263" s="16" t="s">
        <v>77</v>
      </c>
    </row>
    <row r="264" spans="2:65" s="1" customFormat="1" ht="11.25">
      <c r="B264" s="28"/>
      <c r="D264" s="138" t="s">
        <v>130</v>
      </c>
      <c r="F264" s="139" t="s">
        <v>644</v>
      </c>
      <c r="L264" s="28"/>
      <c r="M264" s="137"/>
      <c r="T264" s="49"/>
      <c r="AT264" s="16" t="s">
        <v>130</v>
      </c>
      <c r="AU264" s="16" t="s">
        <v>77</v>
      </c>
    </row>
    <row r="265" spans="2:65" s="1" customFormat="1" ht="16.5" customHeight="1">
      <c r="B265" s="122"/>
      <c r="C265" s="123" t="s">
        <v>645</v>
      </c>
      <c r="D265" s="123" t="s">
        <v>121</v>
      </c>
      <c r="E265" s="124" t="s">
        <v>646</v>
      </c>
      <c r="F265" s="125" t="s">
        <v>647</v>
      </c>
      <c r="G265" s="126" t="s">
        <v>178</v>
      </c>
      <c r="H265" s="127">
        <v>1</v>
      </c>
      <c r="I265" s="128"/>
      <c r="J265" s="128">
        <f>ROUND(I265*H265,2)</f>
        <v>0</v>
      </c>
      <c r="K265" s="125" t="s">
        <v>125</v>
      </c>
      <c r="L265" s="28"/>
      <c r="M265" s="129" t="s">
        <v>3</v>
      </c>
      <c r="N265" s="130" t="s">
        <v>38</v>
      </c>
      <c r="O265" s="131">
        <v>0.755</v>
      </c>
      <c r="P265" s="131">
        <f>O265*H265</f>
        <v>0.755</v>
      </c>
      <c r="Q265" s="131">
        <v>0</v>
      </c>
      <c r="R265" s="131">
        <f>Q265*H265</f>
        <v>0</v>
      </c>
      <c r="S265" s="131">
        <v>0.03</v>
      </c>
      <c r="T265" s="132">
        <f>S265*H265</f>
        <v>0.03</v>
      </c>
      <c r="AR265" s="133" t="s">
        <v>232</v>
      </c>
      <c r="AT265" s="133" t="s">
        <v>121</v>
      </c>
      <c r="AU265" s="133" t="s">
        <v>77</v>
      </c>
      <c r="AY265" s="16" t="s">
        <v>119</v>
      </c>
      <c r="BE265" s="134">
        <f>IF(N265="základní",J265,0)</f>
        <v>0</v>
      </c>
      <c r="BF265" s="134">
        <f>IF(N265="snížená",J265,0)</f>
        <v>0</v>
      </c>
      <c r="BG265" s="134">
        <f>IF(N265="zákl. přenesená",J265,0)</f>
        <v>0</v>
      </c>
      <c r="BH265" s="134">
        <f>IF(N265="sníž. přenesená",J265,0)</f>
        <v>0</v>
      </c>
      <c r="BI265" s="134">
        <f>IF(N265="nulová",J265,0)</f>
        <v>0</v>
      </c>
      <c r="BJ265" s="16" t="s">
        <v>75</v>
      </c>
      <c r="BK265" s="134">
        <f>ROUND(I265*H265,2)</f>
        <v>0</v>
      </c>
      <c r="BL265" s="16" t="s">
        <v>232</v>
      </c>
      <c r="BM265" s="133" t="s">
        <v>648</v>
      </c>
    </row>
    <row r="266" spans="2:65" s="1" customFormat="1" ht="11.25">
      <c r="B266" s="28"/>
      <c r="D266" s="135" t="s">
        <v>128</v>
      </c>
      <c r="F266" s="136" t="s">
        <v>649</v>
      </c>
      <c r="L266" s="28"/>
      <c r="M266" s="137"/>
      <c r="T266" s="49"/>
      <c r="AT266" s="16" t="s">
        <v>128</v>
      </c>
      <c r="AU266" s="16" t="s">
        <v>77</v>
      </c>
    </row>
    <row r="267" spans="2:65" s="1" customFormat="1" ht="11.25">
      <c r="B267" s="28"/>
      <c r="D267" s="138" t="s">
        <v>130</v>
      </c>
      <c r="F267" s="139" t="s">
        <v>650</v>
      </c>
      <c r="L267" s="28"/>
      <c r="M267" s="137"/>
      <c r="T267" s="49"/>
      <c r="AT267" s="16" t="s">
        <v>130</v>
      </c>
      <c r="AU267" s="16" t="s">
        <v>77</v>
      </c>
    </row>
    <row r="268" spans="2:65" s="1" customFormat="1" ht="16.5" customHeight="1">
      <c r="B268" s="122"/>
      <c r="C268" s="123" t="s">
        <v>651</v>
      </c>
      <c r="D268" s="123" t="s">
        <v>121</v>
      </c>
      <c r="E268" s="124" t="s">
        <v>652</v>
      </c>
      <c r="F268" s="125" t="s">
        <v>653</v>
      </c>
      <c r="G268" s="126" t="s">
        <v>178</v>
      </c>
      <c r="H268" s="127">
        <v>7</v>
      </c>
      <c r="I268" s="128"/>
      <c r="J268" s="128">
        <f>ROUND(I268*H268,2)</f>
        <v>0</v>
      </c>
      <c r="K268" s="125" t="s">
        <v>125</v>
      </c>
      <c r="L268" s="28"/>
      <c r="M268" s="129" t="s">
        <v>3</v>
      </c>
      <c r="N268" s="130" t="s">
        <v>38</v>
      </c>
      <c r="O268" s="131">
        <v>3.5000000000000003E-2</v>
      </c>
      <c r="P268" s="131">
        <f>O268*H268</f>
        <v>0.24500000000000002</v>
      </c>
      <c r="Q268" s="131">
        <v>0</v>
      </c>
      <c r="R268" s="131">
        <f>Q268*H268</f>
        <v>0</v>
      </c>
      <c r="S268" s="131">
        <v>2.3000000000000001E-4</v>
      </c>
      <c r="T268" s="132">
        <f>S268*H268</f>
        <v>1.6100000000000001E-3</v>
      </c>
      <c r="AR268" s="133" t="s">
        <v>232</v>
      </c>
      <c r="AT268" s="133" t="s">
        <v>121</v>
      </c>
      <c r="AU268" s="133" t="s">
        <v>77</v>
      </c>
      <c r="AY268" s="16" t="s">
        <v>119</v>
      </c>
      <c r="BE268" s="134">
        <f>IF(N268="základní",J268,0)</f>
        <v>0</v>
      </c>
      <c r="BF268" s="134">
        <f>IF(N268="snížená",J268,0)</f>
        <v>0</v>
      </c>
      <c r="BG268" s="134">
        <f>IF(N268="zákl. přenesená",J268,0)</f>
        <v>0</v>
      </c>
      <c r="BH268" s="134">
        <f>IF(N268="sníž. přenesená",J268,0)</f>
        <v>0</v>
      </c>
      <c r="BI268" s="134">
        <f>IF(N268="nulová",J268,0)</f>
        <v>0</v>
      </c>
      <c r="BJ268" s="16" t="s">
        <v>75</v>
      </c>
      <c r="BK268" s="134">
        <f>ROUND(I268*H268,2)</f>
        <v>0</v>
      </c>
      <c r="BL268" s="16" t="s">
        <v>232</v>
      </c>
      <c r="BM268" s="133" t="s">
        <v>654</v>
      </c>
    </row>
    <row r="269" spans="2:65" s="1" customFormat="1" ht="11.25">
      <c r="B269" s="28"/>
      <c r="D269" s="135" t="s">
        <v>128</v>
      </c>
      <c r="F269" s="136" t="s">
        <v>655</v>
      </c>
      <c r="L269" s="28"/>
      <c r="M269" s="137"/>
      <c r="T269" s="49"/>
      <c r="AT269" s="16" t="s">
        <v>128</v>
      </c>
      <c r="AU269" s="16" t="s">
        <v>77</v>
      </c>
    </row>
    <row r="270" spans="2:65" s="1" customFormat="1" ht="11.25">
      <c r="B270" s="28"/>
      <c r="D270" s="138" t="s">
        <v>130</v>
      </c>
      <c r="F270" s="139" t="s">
        <v>656</v>
      </c>
      <c r="L270" s="28"/>
      <c r="M270" s="137"/>
      <c r="T270" s="49"/>
      <c r="AT270" s="16" t="s">
        <v>130</v>
      </c>
      <c r="AU270" s="16" t="s">
        <v>77</v>
      </c>
    </row>
    <row r="271" spans="2:65" s="1" customFormat="1" ht="16.5" customHeight="1">
      <c r="B271" s="122"/>
      <c r="C271" s="123" t="s">
        <v>657</v>
      </c>
      <c r="D271" s="123" t="s">
        <v>121</v>
      </c>
      <c r="E271" s="124" t="s">
        <v>658</v>
      </c>
      <c r="F271" s="125" t="s">
        <v>659</v>
      </c>
      <c r="G271" s="126" t="s">
        <v>178</v>
      </c>
      <c r="H271" s="127">
        <v>2</v>
      </c>
      <c r="I271" s="128"/>
      <c r="J271" s="128">
        <f>ROUND(I271*H271,2)</f>
        <v>0</v>
      </c>
      <c r="K271" s="125" t="s">
        <v>125</v>
      </c>
      <c r="L271" s="28"/>
      <c r="M271" s="129" t="s">
        <v>3</v>
      </c>
      <c r="N271" s="130" t="s">
        <v>38</v>
      </c>
      <c r="O271" s="131">
        <v>0.23100000000000001</v>
      </c>
      <c r="P271" s="131">
        <f>O271*H271</f>
        <v>0.46200000000000002</v>
      </c>
      <c r="Q271" s="131">
        <v>0</v>
      </c>
      <c r="R271" s="131">
        <f>Q271*H271</f>
        <v>0</v>
      </c>
      <c r="S271" s="131">
        <v>4.0000000000000001E-3</v>
      </c>
      <c r="T271" s="132">
        <f>S271*H271</f>
        <v>8.0000000000000002E-3</v>
      </c>
      <c r="AR271" s="133" t="s">
        <v>232</v>
      </c>
      <c r="AT271" s="133" t="s">
        <v>121</v>
      </c>
      <c r="AU271" s="133" t="s">
        <v>77</v>
      </c>
      <c r="AY271" s="16" t="s">
        <v>119</v>
      </c>
      <c r="BE271" s="134">
        <f>IF(N271="základní",J271,0)</f>
        <v>0</v>
      </c>
      <c r="BF271" s="134">
        <f>IF(N271="snížená",J271,0)</f>
        <v>0</v>
      </c>
      <c r="BG271" s="134">
        <f>IF(N271="zákl. přenesená",J271,0)</f>
        <v>0</v>
      </c>
      <c r="BH271" s="134">
        <f>IF(N271="sníž. přenesená",J271,0)</f>
        <v>0</v>
      </c>
      <c r="BI271" s="134">
        <f>IF(N271="nulová",J271,0)</f>
        <v>0</v>
      </c>
      <c r="BJ271" s="16" t="s">
        <v>75</v>
      </c>
      <c r="BK271" s="134">
        <f>ROUND(I271*H271,2)</f>
        <v>0</v>
      </c>
      <c r="BL271" s="16" t="s">
        <v>232</v>
      </c>
      <c r="BM271" s="133" t="s">
        <v>660</v>
      </c>
    </row>
    <row r="272" spans="2:65" s="1" customFormat="1" ht="11.25">
      <c r="B272" s="28"/>
      <c r="D272" s="135" t="s">
        <v>128</v>
      </c>
      <c r="F272" s="136" t="s">
        <v>661</v>
      </c>
      <c r="L272" s="28"/>
      <c r="M272" s="137"/>
      <c r="T272" s="49"/>
      <c r="AT272" s="16" t="s">
        <v>128</v>
      </c>
      <c r="AU272" s="16" t="s">
        <v>77</v>
      </c>
    </row>
    <row r="273" spans="2:65" s="1" customFormat="1" ht="11.25">
      <c r="B273" s="28"/>
      <c r="D273" s="138" t="s">
        <v>130</v>
      </c>
      <c r="F273" s="139" t="s">
        <v>662</v>
      </c>
      <c r="L273" s="28"/>
      <c r="M273" s="137"/>
      <c r="T273" s="49"/>
      <c r="AT273" s="16" t="s">
        <v>130</v>
      </c>
      <c r="AU273" s="16" t="s">
        <v>77</v>
      </c>
    </row>
    <row r="274" spans="2:65" s="12" customFormat="1" ht="11.25">
      <c r="B274" s="140"/>
      <c r="D274" s="135" t="s">
        <v>132</v>
      </c>
      <c r="E274" s="141" t="s">
        <v>3</v>
      </c>
      <c r="F274" s="142" t="s">
        <v>663</v>
      </c>
      <c r="H274" s="143">
        <v>2</v>
      </c>
      <c r="L274" s="140"/>
      <c r="M274" s="144"/>
      <c r="T274" s="145"/>
      <c r="AT274" s="141" t="s">
        <v>132</v>
      </c>
      <c r="AU274" s="141" t="s">
        <v>77</v>
      </c>
      <c r="AV274" s="12" t="s">
        <v>77</v>
      </c>
      <c r="AW274" s="12" t="s">
        <v>29</v>
      </c>
      <c r="AX274" s="12" t="s">
        <v>75</v>
      </c>
      <c r="AY274" s="141" t="s">
        <v>119</v>
      </c>
    </row>
    <row r="275" spans="2:65" s="1" customFormat="1" ht="16.5" customHeight="1">
      <c r="B275" s="122"/>
      <c r="C275" s="123" t="s">
        <v>664</v>
      </c>
      <c r="D275" s="123" t="s">
        <v>121</v>
      </c>
      <c r="E275" s="124" t="s">
        <v>665</v>
      </c>
      <c r="F275" s="125" t="s">
        <v>666</v>
      </c>
      <c r="G275" s="126" t="s">
        <v>137</v>
      </c>
      <c r="H275" s="127">
        <v>1E-3</v>
      </c>
      <c r="I275" s="128"/>
      <c r="J275" s="128">
        <f>ROUND(I275*H275,2)</f>
        <v>0</v>
      </c>
      <c r="K275" s="125" t="s">
        <v>125</v>
      </c>
      <c r="L275" s="28"/>
      <c r="M275" s="129" t="s">
        <v>3</v>
      </c>
      <c r="N275" s="130" t="s">
        <v>38</v>
      </c>
      <c r="O275" s="131">
        <v>8.4600000000000009</v>
      </c>
      <c r="P275" s="131">
        <f>O275*H275</f>
        <v>8.4600000000000005E-3</v>
      </c>
      <c r="Q275" s="131">
        <v>0</v>
      </c>
      <c r="R275" s="131">
        <f>Q275*H275</f>
        <v>0</v>
      </c>
      <c r="S275" s="131">
        <v>0</v>
      </c>
      <c r="T275" s="132">
        <f>S275*H275</f>
        <v>0</v>
      </c>
      <c r="AR275" s="133" t="s">
        <v>232</v>
      </c>
      <c r="AT275" s="133" t="s">
        <v>121</v>
      </c>
      <c r="AU275" s="133" t="s">
        <v>77</v>
      </c>
      <c r="AY275" s="16" t="s">
        <v>119</v>
      </c>
      <c r="BE275" s="134">
        <f>IF(N275="základní",J275,0)</f>
        <v>0</v>
      </c>
      <c r="BF275" s="134">
        <f>IF(N275="snížená",J275,0)</f>
        <v>0</v>
      </c>
      <c r="BG275" s="134">
        <f>IF(N275="zákl. přenesená",J275,0)</f>
        <v>0</v>
      </c>
      <c r="BH275" s="134">
        <f>IF(N275="sníž. přenesená",J275,0)</f>
        <v>0</v>
      </c>
      <c r="BI275" s="134">
        <f>IF(N275="nulová",J275,0)</f>
        <v>0</v>
      </c>
      <c r="BJ275" s="16" t="s">
        <v>75</v>
      </c>
      <c r="BK275" s="134">
        <f>ROUND(I275*H275,2)</f>
        <v>0</v>
      </c>
      <c r="BL275" s="16" t="s">
        <v>232</v>
      </c>
      <c r="BM275" s="133" t="s">
        <v>667</v>
      </c>
    </row>
    <row r="276" spans="2:65" s="1" customFormat="1" ht="19.5">
      <c r="B276" s="28"/>
      <c r="D276" s="135" t="s">
        <v>128</v>
      </c>
      <c r="F276" s="136" t="s">
        <v>668</v>
      </c>
      <c r="L276" s="28"/>
      <c r="M276" s="137"/>
      <c r="T276" s="49"/>
      <c r="AT276" s="16" t="s">
        <v>128</v>
      </c>
      <c r="AU276" s="16" t="s">
        <v>77</v>
      </c>
    </row>
    <row r="277" spans="2:65" s="1" customFormat="1" ht="11.25">
      <c r="B277" s="28"/>
      <c r="D277" s="138" t="s">
        <v>130</v>
      </c>
      <c r="F277" s="139" t="s">
        <v>669</v>
      </c>
      <c r="L277" s="28"/>
      <c r="M277" s="137"/>
      <c r="T277" s="49"/>
      <c r="AT277" s="16" t="s">
        <v>130</v>
      </c>
      <c r="AU277" s="16" t="s">
        <v>77</v>
      </c>
    </row>
    <row r="278" spans="2:65" s="11" customFormat="1" ht="22.9" customHeight="1">
      <c r="B278" s="111"/>
      <c r="D278" s="112" t="s">
        <v>66</v>
      </c>
      <c r="E278" s="120" t="s">
        <v>670</v>
      </c>
      <c r="F278" s="120" t="s">
        <v>671</v>
      </c>
      <c r="J278" s="121">
        <f>BK278</f>
        <v>0</v>
      </c>
      <c r="L278" s="111"/>
      <c r="M278" s="115"/>
      <c r="P278" s="116">
        <f>SUM(P279:P306)</f>
        <v>70.419852000000006</v>
      </c>
      <c r="R278" s="116">
        <f>SUM(R279:R306)</f>
        <v>0</v>
      </c>
      <c r="T278" s="117">
        <f>SUM(T279:T306)</f>
        <v>8.6116799999999998</v>
      </c>
      <c r="AR278" s="112" t="s">
        <v>77</v>
      </c>
      <c r="AT278" s="118" t="s">
        <v>66</v>
      </c>
      <c r="AU278" s="118" t="s">
        <v>75</v>
      </c>
      <c r="AY278" s="112" t="s">
        <v>119</v>
      </c>
      <c r="BK278" s="119">
        <f>SUM(BK279:BK306)</f>
        <v>0</v>
      </c>
    </row>
    <row r="279" spans="2:65" s="1" customFormat="1" ht="16.5" customHeight="1">
      <c r="B279" s="122"/>
      <c r="C279" s="123" t="s">
        <v>672</v>
      </c>
      <c r="D279" s="123" t="s">
        <v>121</v>
      </c>
      <c r="E279" s="124" t="s">
        <v>673</v>
      </c>
      <c r="F279" s="125" t="s">
        <v>674</v>
      </c>
      <c r="G279" s="126" t="s">
        <v>144</v>
      </c>
      <c r="H279" s="127">
        <v>110.175</v>
      </c>
      <c r="I279" s="128"/>
      <c r="J279" s="128">
        <f>ROUND(I279*H279,2)</f>
        <v>0</v>
      </c>
      <c r="K279" s="125" t="s">
        <v>125</v>
      </c>
      <c r="L279" s="28"/>
      <c r="M279" s="129" t="s">
        <v>3</v>
      </c>
      <c r="N279" s="130" t="s">
        <v>38</v>
      </c>
      <c r="O279" s="131">
        <v>0.09</v>
      </c>
      <c r="P279" s="131">
        <f>O279*H279</f>
        <v>9.9157499999999992</v>
      </c>
      <c r="Q279" s="131">
        <v>0</v>
      </c>
      <c r="R279" s="131">
        <f>Q279*H279</f>
        <v>0</v>
      </c>
      <c r="S279" s="131">
        <v>1.4999999999999999E-2</v>
      </c>
      <c r="T279" s="132">
        <f>S279*H279</f>
        <v>1.6526249999999998</v>
      </c>
      <c r="AR279" s="133" t="s">
        <v>232</v>
      </c>
      <c r="AT279" s="133" t="s">
        <v>121</v>
      </c>
      <c r="AU279" s="133" t="s">
        <v>77</v>
      </c>
      <c r="AY279" s="16" t="s">
        <v>119</v>
      </c>
      <c r="BE279" s="134">
        <f>IF(N279="základní",J279,0)</f>
        <v>0</v>
      </c>
      <c r="BF279" s="134">
        <f>IF(N279="snížená",J279,0)</f>
        <v>0</v>
      </c>
      <c r="BG279" s="134">
        <f>IF(N279="zákl. přenesená",J279,0)</f>
        <v>0</v>
      </c>
      <c r="BH279" s="134">
        <f>IF(N279="sníž. přenesená",J279,0)</f>
        <v>0</v>
      </c>
      <c r="BI279" s="134">
        <f>IF(N279="nulová",J279,0)</f>
        <v>0</v>
      </c>
      <c r="BJ279" s="16" t="s">
        <v>75</v>
      </c>
      <c r="BK279" s="134">
        <f>ROUND(I279*H279,2)</f>
        <v>0</v>
      </c>
      <c r="BL279" s="16" t="s">
        <v>232</v>
      </c>
      <c r="BM279" s="133" t="s">
        <v>675</v>
      </c>
    </row>
    <row r="280" spans="2:65" s="1" customFormat="1" ht="19.5">
      <c r="B280" s="28"/>
      <c r="D280" s="135" t="s">
        <v>128</v>
      </c>
      <c r="F280" s="136" t="s">
        <v>676</v>
      </c>
      <c r="L280" s="28"/>
      <c r="M280" s="137"/>
      <c r="T280" s="49"/>
      <c r="AT280" s="16" t="s">
        <v>128</v>
      </c>
      <c r="AU280" s="16" t="s">
        <v>77</v>
      </c>
    </row>
    <row r="281" spans="2:65" s="1" customFormat="1" ht="11.25">
      <c r="B281" s="28"/>
      <c r="D281" s="138" t="s">
        <v>130</v>
      </c>
      <c r="F281" s="139" t="s">
        <v>677</v>
      </c>
      <c r="L281" s="28"/>
      <c r="M281" s="137"/>
      <c r="T281" s="49"/>
      <c r="AT281" s="16" t="s">
        <v>130</v>
      </c>
      <c r="AU281" s="16" t="s">
        <v>77</v>
      </c>
    </row>
    <row r="282" spans="2:65" s="12" customFormat="1" ht="11.25">
      <c r="B282" s="140"/>
      <c r="D282" s="135" t="s">
        <v>132</v>
      </c>
      <c r="E282" s="141" t="s">
        <v>3</v>
      </c>
      <c r="F282" s="142" t="s">
        <v>678</v>
      </c>
      <c r="H282" s="143">
        <v>110.175</v>
      </c>
      <c r="L282" s="140"/>
      <c r="M282" s="144"/>
      <c r="T282" s="145"/>
      <c r="AT282" s="141" t="s">
        <v>132</v>
      </c>
      <c r="AU282" s="141" t="s">
        <v>77</v>
      </c>
      <c r="AV282" s="12" t="s">
        <v>77</v>
      </c>
      <c r="AW282" s="12" t="s">
        <v>29</v>
      </c>
      <c r="AX282" s="12" t="s">
        <v>75</v>
      </c>
      <c r="AY282" s="141" t="s">
        <v>119</v>
      </c>
    </row>
    <row r="283" spans="2:65" s="1" customFormat="1" ht="16.5" customHeight="1">
      <c r="B283" s="122"/>
      <c r="C283" s="123" t="s">
        <v>679</v>
      </c>
      <c r="D283" s="123" t="s">
        <v>121</v>
      </c>
      <c r="E283" s="124" t="s">
        <v>680</v>
      </c>
      <c r="F283" s="125" t="s">
        <v>681</v>
      </c>
      <c r="G283" s="126" t="s">
        <v>144</v>
      </c>
      <c r="H283" s="127">
        <v>110.175</v>
      </c>
      <c r="I283" s="128"/>
      <c r="J283" s="128">
        <f>ROUND(I283*H283,2)</f>
        <v>0</v>
      </c>
      <c r="K283" s="125" t="s">
        <v>125</v>
      </c>
      <c r="L283" s="28"/>
      <c r="M283" s="129" t="s">
        <v>3</v>
      </c>
      <c r="N283" s="130" t="s">
        <v>38</v>
      </c>
      <c r="O283" s="131">
        <v>0.05</v>
      </c>
      <c r="P283" s="131">
        <f>O283*H283</f>
        <v>5.50875</v>
      </c>
      <c r="Q283" s="131">
        <v>0</v>
      </c>
      <c r="R283" s="131">
        <f>Q283*H283</f>
        <v>0</v>
      </c>
      <c r="S283" s="131">
        <v>5.0000000000000001E-3</v>
      </c>
      <c r="T283" s="132">
        <f>S283*H283</f>
        <v>0.550875</v>
      </c>
      <c r="AR283" s="133" t="s">
        <v>232</v>
      </c>
      <c r="AT283" s="133" t="s">
        <v>121</v>
      </c>
      <c r="AU283" s="133" t="s">
        <v>77</v>
      </c>
      <c r="AY283" s="16" t="s">
        <v>119</v>
      </c>
      <c r="BE283" s="134">
        <f>IF(N283="základní",J283,0)</f>
        <v>0</v>
      </c>
      <c r="BF283" s="134">
        <f>IF(N283="snížená",J283,0)</f>
        <v>0</v>
      </c>
      <c r="BG283" s="134">
        <f>IF(N283="zákl. přenesená",J283,0)</f>
        <v>0</v>
      </c>
      <c r="BH283" s="134">
        <f>IF(N283="sníž. přenesená",J283,0)</f>
        <v>0</v>
      </c>
      <c r="BI283" s="134">
        <f>IF(N283="nulová",J283,0)</f>
        <v>0</v>
      </c>
      <c r="BJ283" s="16" t="s">
        <v>75</v>
      </c>
      <c r="BK283" s="134">
        <f>ROUND(I283*H283,2)</f>
        <v>0</v>
      </c>
      <c r="BL283" s="16" t="s">
        <v>232</v>
      </c>
      <c r="BM283" s="133" t="s">
        <v>682</v>
      </c>
    </row>
    <row r="284" spans="2:65" s="1" customFormat="1" ht="19.5">
      <c r="B284" s="28"/>
      <c r="D284" s="135" t="s">
        <v>128</v>
      </c>
      <c r="F284" s="136" t="s">
        <v>683</v>
      </c>
      <c r="L284" s="28"/>
      <c r="M284" s="137"/>
      <c r="T284" s="49"/>
      <c r="AT284" s="16" t="s">
        <v>128</v>
      </c>
      <c r="AU284" s="16" t="s">
        <v>77</v>
      </c>
    </row>
    <row r="285" spans="2:65" s="1" customFormat="1" ht="11.25">
      <c r="B285" s="28"/>
      <c r="D285" s="138" t="s">
        <v>130</v>
      </c>
      <c r="F285" s="139" t="s">
        <v>684</v>
      </c>
      <c r="L285" s="28"/>
      <c r="M285" s="137"/>
      <c r="T285" s="49"/>
      <c r="AT285" s="16" t="s">
        <v>130</v>
      </c>
      <c r="AU285" s="16" t="s">
        <v>77</v>
      </c>
    </row>
    <row r="286" spans="2:65" s="1" customFormat="1" ht="16.5" customHeight="1">
      <c r="B286" s="122"/>
      <c r="C286" s="123" t="s">
        <v>685</v>
      </c>
      <c r="D286" s="123" t="s">
        <v>121</v>
      </c>
      <c r="E286" s="124" t="s">
        <v>686</v>
      </c>
      <c r="F286" s="125" t="s">
        <v>687</v>
      </c>
      <c r="G286" s="126" t="s">
        <v>231</v>
      </c>
      <c r="H286" s="127">
        <v>404.97</v>
      </c>
      <c r="I286" s="128"/>
      <c r="J286" s="128">
        <f>ROUND(I286*H286,2)</f>
        <v>0</v>
      </c>
      <c r="K286" s="125" t="s">
        <v>125</v>
      </c>
      <c r="L286" s="28"/>
      <c r="M286" s="129" t="s">
        <v>3</v>
      </c>
      <c r="N286" s="130" t="s">
        <v>38</v>
      </c>
      <c r="O286" s="131">
        <v>0.11600000000000001</v>
      </c>
      <c r="P286" s="131">
        <f>O286*H286</f>
        <v>46.976520000000008</v>
      </c>
      <c r="Q286" s="131">
        <v>0</v>
      </c>
      <c r="R286" s="131">
        <f>Q286*H286</f>
        <v>0</v>
      </c>
      <c r="S286" s="131">
        <v>0.01</v>
      </c>
      <c r="T286" s="132">
        <f>S286*H286</f>
        <v>4.0497000000000005</v>
      </c>
      <c r="AR286" s="133" t="s">
        <v>232</v>
      </c>
      <c r="AT286" s="133" t="s">
        <v>121</v>
      </c>
      <c r="AU286" s="133" t="s">
        <v>77</v>
      </c>
      <c r="AY286" s="16" t="s">
        <v>119</v>
      </c>
      <c r="BE286" s="134">
        <f>IF(N286="základní",J286,0)</f>
        <v>0</v>
      </c>
      <c r="BF286" s="134">
        <f>IF(N286="snížená",J286,0)</f>
        <v>0</v>
      </c>
      <c r="BG286" s="134">
        <f>IF(N286="zákl. přenesená",J286,0)</f>
        <v>0</v>
      </c>
      <c r="BH286" s="134">
        <f>IF(N286="sníž. přenesená",J286,0)</f>
        <v>0</v>
      </c>
      <c r="BI286" s="134">
        <f>IF(N286="nulová",J286,0)</f>
        <v>0</v>
      </c>
      <c r="BJ286" s="16" t="s">
        <v>75</v>
      </c>
      <c r="BK286" s="134">
        <f>ROUND(I286*H286,2)</f>
        <v>0</v>
      </c>
      <c r="BL286" s="16" t="s">
        <v>232</v>
      </c>
      <c r="BM286" s="133" t="s">
        <v>688</v>
      </c>
    </row>
    <row r="287" spans="2:65" s="1" customFormat="1" ht="11.25">
      <c r="B287" s="28"/>
      <c r="D287" s="135" t="s">
        <v>128</v>
      </c>
      <c r="F287" s="136" t="s">
        <v>689</v>
      </c>
      <c r="L287" s="28"/>
      <c r="M287" s="137"/>
      <c r="T287" s="49"/>
      <c r="AT287" s="16" t="s">
        <v>128</v>
      </c>
      <c r="AU287" s="16" t="s">
        <v>77</v>
      </c>
    </row>
    <row r="288" spans="2:65" s="1" customFormat="1" ht="11.25">
      <c r="B288" s="28"/>
      <c r="D288" s="138" t="s">
        <v>130</v>
      </c>
      <c r="F288" s="139" t="s">
        <v>690</v>
      </c>
      <c r="L288" s="28"/>
      <c r="M288" s="137"/>
      <c r="T288" s="49"/>
      <c r="AT288" s="16" t="s">
        <v>130</v>
      </c>
      <c r="AU288" s="16" t="s">
        <v>77</v>
      </c>
    </row>
    <row r="289" spans="2:65" s="12" customFormat="1" ht="11.25">
      <c r="B289" s="140"/>
      <c r="D289" s="135" t="s">
        <v>132</v>
      </c>
      <c r="E289" s="141" t="s">
        <v>3</v>
      </c>
      <c r="F289" s="142" t="s">
        <v>691</v>
      </c>
      <c r="H289" s="143">
        <v>115.26</v>
      </c>
      <c r="L289" s="140"/>
      <c r="M289" s="144"/>
      <c r="T289" s="145"/>
      <c r="AT289" s="141" t="s">
        <v>132</v>
      </c>
      <c r="AU289" s="141" t="s">
        <v>77</v>
      </c>
      <c r="AV289" s="12" t="s">
        <v>77</v>
      </c>
      <c r="AW289" s="12" t="s">
        <v>29</v>
      </c>
      <c r="AX289" s="12" t="s">
        <v>67</v>
      </c>
      <c r="AY289" s="141" t="s">
        <v>119</v>
      </c>
    </row>
    <row r="290" spans="2:65" s="12" customFormat="1" ht="11.25">
      <c r="B290" s="140"/>
      <c r="D290" s="135" t="s">
        <v>132</v>
      </c>
      <c r="E290" s="141" t="s">
        <v>3</v>
      </c>
      <c r="F290" s="142" t="s">
        <v>692</v>
      </c>
      <c r="H290" s="143">
        <v>78.709999999999994</v>
      </c>
      <c r="L290" s="140"/>
      <c r="M290" s="144"/>
      <c r="T290" s="145"/>
      <c r="AT290" s="141" t="s">
        <v>132</v>
      </c>
      <c r="AU290" s="141" t="s">
        <v>77</v>
      </c>
      <c r="AV290" s="12" t="s">
        <v>77</v>
      </c>
      <c r="AW290" s="12" t="s">
        <v>29</v>
      </c>
      <c r="AX290" s="12" t="s">
        <v>67</v>
      </c>
      <c r="AY290" s="141" t="s">
        <v>119</v>
      </c>
    </row>
    <row r="291" spans="2:65" s="12" customFormat="1" ht="11.25">
      <c r="B291" s="140"/>
      <c r="D291" s="135" t="s">
        <v>132</v>
      </c>
      <c r="E291" s="141" t="s">
        <v>3</v>
      </c>
      <c r="F291" s="142" t="s">
        <v>693</v>
      </c>
      <c r="H291" s="143">
        <v>102</v>
      </c>
      <c r="L291" s="140"/>
      <c r="M291" s="144"/>
      <c r="T291" s="145"/>
      <c r="AT291" s="141" t="s">
        <v>132</v>
      </c>
      <c r="AU291" s="141" t="s">
        <v>77</v>
      </c>
      <c r="AV291" s="12" t="s">
        <v>77</v>
      </c>
      <c r="AW291" s="12" t="s">
        <v>29</v>
      </c>
      <c r="AX291" s="12" t="s">
        <v>67</v>
      </c>
      <c r="AY291" s="141" t="s">
        <v>119</v>
      </c>
    </row>
    <row r="292" spans="2:65" s="12" customFormat="1" ht="11.25">
      <c r="B292" s="140"/>
      <c r="D292" s="135" t="s">
        <v>132</v>
      </c>
      <c r="E292" s="141" t="s">
        <v>3</v>
      </c>
      <c r="F292" s="142" t="s">
        <v>694</v>
      </c>
      <c r="H292" s="143">
        <v>76.5</v>
      </c>
      <c r="L292" s="140"/>
      <c r="M292" s="144"/>
      <c r="T292" s="145"/>
      <c r="AT292" s="141" t="s">
        <v>132</v>
      </c>
      <c r="AU292" s="141" t="s">
        <v>77</v>
      </c>
      <c r="AV292" s="12" t="s">
        <v>77</v>
      </c>
      <c r="AW292" s="12" t="s">
        <v>29</v>
      </c>
      <c r="AX292" s="12" t="s">
        <v>67</v>
      </c>
      <c r="AY292" s="141" t="s">
        <v>119</v>
      </c>
    </row>
    <row r="293" spans="2:65" s="12" customFormat="1" ht="11.25">
      <c r="B293" s="140"/>
      <c r="D293" s="135" t="s">
        <v>132</v>
      </c>
      <c r="E293" s="141" t="s">
        <v>3</v>
      </c>
      <c r="F293" s="142" t="s">
        <v>695</v>
      </c>
      <c r="H293" s="143">
        <v>32.5</v>
      </c>
      <c r="L293" s="140"/>
      <c r="M293" s="144"/>
      <c r="T293" s="145"/>
      <c r="AT293" s="141" t="s">
        <v>132</v>
      </c>
      <c r="AU293" s="141" t="s">
        <v>77</v>
      </c>
      <c r="AV293" s="12" t="s">
        <v>77</v>
      </c>
      <c r="AW293" s="12" t="s">
        <v>29</v>
      </c>
      <c r="AX293" s="12" t="s">
        <v>67</v>
      </c>
      <c r="AY293" s="141" t="s">
        <v>119</v>
      </c>
    </row>
    <row r="294" spans="2:65" s="13" customFormat="1" ht="11.25">
      <c r="B294" s="155"/>
      <c r="D294" s="135" t="s">
        <v>132</v>
      </c>
      <c r="E294" s="156" t="s">
        <v>3</v>
      </c>
      <c r="F294" s="157" t="s">
        <v>167</v>
      </c>
      <c r="H294" s="158">
        <v>404.97</v>
      </c>
      <c r="L294" s="155"/>
      <c r="M294" s="159"/>
      <c r="T294" s="160"/>
      <c r="AT294" s="156" t="s">
        <v>132</v>
      </c>
      <c r="AU294" s="156" t="s">
        <v>77</v>
      </c>
      <c r="AV294" s="13" t="s">
        <v>126</v>
      </c>
      <c r="AW294" s="13" t="s">
        <v>29</v>
      </c>
      <c r="AX294" s="13" t="s">
        <v>75</v>
      </c>
      <c r="AY294" s="156" t="s">
        <v>119</v>
      </c>
    </row>
    <row r="295" spans="2:65" s="1" customFormat="1" ht="16.5" customHeight="1">
      <c r="B295" s="122"/>
      <c r="C295" s="123" t="s">
        <v>696</v>
      </c>
      <c r="D295" s="123" t="s">
        <v>121</v>
      </c>
      <c r="E295" s="124" t="s">
        <v>697</v>
      </c>
      <c r="F295" s="125" t="s">
        <v>698</v>
      </c>
      <c r="G295" s="126" t="s">
        <v>144</v>
      </c>
      <c r="H295" s="127">
        <v>58.962000000000003</v>
      </c>
      <c r="I295" s="128"/>
      <c r="J295" s="128">
        <f>ROUND(I295*H295,2)</f>
        <v>0</v>
      </c>
      <c r="K295" s="125" t="s">
        <v>125</v>
      </c>
      <c r="L295" s="28"/>
      <c r="M295" s="129" t="s">
        <v>3</v>
      </c>
      <c r="N295" s="130" t="s">
        <v>38</v>
      </c>
      <c r="O295" s="131">
        <v>0.13600000000000001</v>
      </c>
      <c r="P295" s="131">
        <f>O295*H295</f>
        <v>8.0188320000000015</v>
      </c>
      <c r="Q295" s="131">
        <v>0</v>
      </c>
      <c r="R295" s="131">
        <f>Q295*H295</f>
        <v>0</v>
      </c>
      <c r="S295" s="131">
        <v>0.04</v>
      </c>
      <c r="T295" s="132">
        <f>S295*H295</f>
        <v>2.3584800000000001</v>
      </c>
      <c r="AR295" s="133" t="s">
        <v>232</v>
      </c>
      <c r="AT295" s="133" t="s">
        <v>121</v>
      </c>
      <c r="AU295" s="133" t="s">
        <v>77</v>
      </c>
      <c r="AY295" s="16" t="s">
        <v>119</v>
      </c>
      <c r="BE295" s="134">
        <f>IF(N295="základní",J295,0)</f>
        <v>0</v>
      </c>
      <c r="BF295" s="134">
        <f>IF(N295="snížená",J295,0)</f>
        <v>0</v>
      </c>
      <c r="BG295" s="134">
        <f>IF(N295="zákl. přenesená",J295,0)</f>
        <v>0</v>
      </c>
      <c r="BH295" s="134">
        <f>IF(N295="sníž. přenesená",J295,0)</f>
        <v>0</v>
      </c>
      <c r="BI295" s="134">
        <f>IF(N295="nulová",J295,0)</f>
        <v>0</v>
      </c>
      <c r="BJ295" s="16" t="s">
        <v>75</v>
      </c>
      <c r="BK295" s="134">
        <f>ROUND(I295*H295,2)</f>
        <v>0</v>
      </c>
      <c r="BL295" s="16" t="s">
        <v>232</v>
      </c>
      <c r="BM295" s="133" t="s">
        <v>699</v>
      </c>
    </row>
    <row r="296" spans="2:65" s="1" customFormat="1" ht="11.25">
      <c r="B296" s="28"/>
      <c r="D296" s="135" t="s">
        <v>128</v>
      </c>
      <c r="F296" s="136" t="s">
        <v>700</v>
      </c>
      <c r="L296" s="28"/>
      <c r="M296" s="137"/>
      <c r="T296" s="49"/>
      <c r="AT296" s="16" t="s">
        <v>128</v>
      </c>
      <c r="AU296" s="16" t="s">
        <v>77</v>
      </c>
    </row>
    <row r="297" spans="2:65" s="1" customFormat="1" ht="11.25">
      <c r="B297" s="28"/>
      <c r="D297" s="138" t="s">
        <v>130</v>
      </c>
      <c r="F297" s="139" t="s">
        <v>701</v>
      </c>
      <c r="L297" s="28"/>
      <c r="M297" s="137"/>
      <c r="T297" s="49"/>
      <c r="AT297" s="16" t="s">
        <v>130</v>
      </c>
      <c r="AU297" s="16" t="s">
        <v>77</v>
      </c>
    </row>
    <row r="298" spans="2:65" s="12" customFormat="1" ht="11.25">
      <c r="B298" s="140"/>
      <c r="D298" s="135" t="s">
        <v>132</v>
      </c>
      <c r="E298" s="141" t="s">
        <v>3</v>
      </c>
      <c r="F298" s="142" t="s">
        <v>702</v>
      </c>
      <c r="H298" s="143">
        <v>5.3940000000000001</v>
      </c>
      <c r="L298" s="140"/>
      <c r="M298" s="144"/>
      <c r="T298" s="145"/>
      <c r="AT298" s="141" t="s">
        <v>132</v>
      </c>
      <c r="AU298" s="141" t="s">
        <v>77</v>
      </c>
      <c r="AV298" s="12" t="s">
        <v>77</v>
      </c>
      <c r="AW298" s="12" t="s">
        <v>29</v>
      </c>
      <c r="AX298" s="12" t="s">
        <v>67</v>
      </c>
      <c r="AY298" s="141" t="s">
        <v>119</v>
      </c>
    </row>
    <row r="299" spans="2:65" s="12" customFormat="1" ht="11.25">
      <c r="B299" s="140"/>
      <c r="D299" s="135" t="s">
        <v>132</v>
      </c>
      <c r="E299" s="141" t="s">
        <v>3</v>
      </c>
      <c r="F299" s="142" t="s">
        <v>703</v>
      </c>
      <c r="H299" s="143">
        <v>2.9580000000000002</v>
      </c>
      <c r="L299" s="140"/>
      <c r="M299" s="144"/>
      <c r="T299" s="145"/>
      <c r="AT299" s="141" t="s">
        <v>132</v>
      </c>
      <c r="AU299" s="141" t="s">
        <v>77</v>
      </c>
      <c r="AV299" s="12" t="s">
        <v>77</v>
      </c>
      <c r="AW299" s="12" t="s">
        <v>29</v>
      </c>
      <c r="AX299" s="12" t="s">
        <v>67</v>
      </c>
      <c r="AY299" s="141" t="s">
        <v>119</v>
      </c>
    </row>
    <row r="300" spans="2:65" s="12" customFormat="1" ht="11.25">
      <c r="B300" s="140"/>
      <c r="D300" s="135" t="s">
        <v>132</v>
      </c>
      <c r="E300" s="141" t="s">
        <v>3</v>
      </c>
      <c r="F300" s="142" t="s">
        <v>704</v>
      </c>
      <c r="H300" s="143">
        <v>3.03</v>
      </c>
      <c r="L300" s="140"/>
      <c r="M300" s="144"/>
      <c r="T300" s="145"/>
      <c r="AT300" s="141" t="s">
        <v>132</v>
      </c>
      <c r="AU300" s="141" t="s">
        <v>77</v>
      </c>
      <c r="AV300" s="12" t="s">
        <v>77</v>
      </c>
      <c r="AW300" s="12" t="s">
        <v>29</v>
      </c>
      <c r="AX300" s="12" t="s">
        <v>67</v>
      </c>
      <c r="AY300" s="141" t="s">
        <v>119</v>
      </c>
    </row>
    <row r="301" spans="2:65" s="12" customFormat="1" ht="11.25">
      <c r="B301" s="140"/>
      <c r="D301" s="135" t="s">
        <v>132</v>
      </c>
      <c r="E301" s="141" t="s">
        <v>3</v>
      </c>
      <c r="F301" s="142" t="s">
        <v>705</v>
      </c>
      <c r="H301" s="143">
        <v>1.575</v>
      </c>
      <c r="L301" s="140"/>
      <c r="M301" s="144"/>
      <c r="T301" s="145"/>
      <c r="AT301" s="141" t="s">
        <v>132</v>
      </c>
      <c r="AU301" s="141" t="s">
        <v>77</v>
      </c>
      <c r="AV301" s="12" t="s">
        <v>77</v>
      </c>
      <c r="AW301" s="12" t="s">
        <v>29</v>
      </c>
      <c r="AX301" s="12" t="s">
        <v>67</v>
      </c>
      <c r="AY301" s="141" t="s">
        <v>119</v>
      </c>
    </row>
    <row r="302" spans="2:65" s="12" customFormat="1" ht="11.25">
      <c r="B302" s="140"/>
      <c r="D302" s="135" t="s">
        <v>132</v>
      </c>
      <c r="E302" s="141" t="s">
        <v>3</v>
      </c>
      <c r="F302" s="142" t="s">
        <v>706</v>
      </c>
      <c r="H302" s="143">
        <v>13.6</v>
      </c>
      <c r="L302" s="140"/>
      <c r="M302" s="144"/>
      <c r="T302" s="145"/>
      <c r="AT302" s="141" t="s">
        <v>132</v>
      </c>
      <c r="AU302" s="141" t="s">
        <v>77</v>
      </c>
      <c r="AV302" s="12" t="s">
        <v>77</v>
      </c>
      <c r="AW302" s="12" t="s">
        <v>29</v>
      </c>
      <c r="AX302" s="12" t="s">
        <v>67</v>
      </c>
      <c r="AY302" s="141" t="s">
        <v>119</v>
      </c>
    </row>
    <row r="303" spans="2:65" s="12" customFormat="1" ht="11.25">
      <c r="B303" s="140"/>
      <c r="D303" s="135" t="s">
        <v>132</v>
      </c>
      <c r="E303" s="141" t="s">
        <v>3</v>
      </c>
      <c r="F303" s="142" t="s">
        <v>707</v>
      </c>
      <c r="H303" s="143">
        <v>24</v>
      </c>
      <c r="L303" s="140"/>
      <c r="M303" s="144"/>
      <c r="T303" s="145"/>
      <c r="AT303" s="141" t="s">
        <v>132</v>
      </c>
      <c r="AU303" s="141" t="s">
        <v>77</v>
      </c>
      <c r="AV303" s="12" t="s">
        <v>77</v>
      </c>
      <c r="AW303" s="12" t="s">
        <v>29</v>
      </c>
      <c r="AX303" s="12" t="s">
        <v>67</v>
      </c>
      <c r="AY303" s="141" t="s">
        <v>119</v>
      </c>
    </row>
    <row r="304" spans="2:65" s="12" customFormat="1" ht="11.25">
      <c r="B304" s="140"/>
      <c r="D304" s="135" t="s">
        <v>132</v>
      </c>
      <c r="E304" s="141" t="s">
        <v>3</v>
      </c>
      <c r="F304" s="142" t="s">
        <v>708</v>
      </c>
      <c r="H304" s="143">
        <v>5.74</v>
      </c>
      <c r="L304" s="140"/>
      <c r="M304" s="144"/>
      <c r="T304" s="145"/>
      <c r="AT304" s="141" t="s">
        <v>132</v>
      </c>
      <c r="AU304" s="141" t="s">
        <v>77</v>
      </c>
      <c r="AV304" s="12" t="s">
        <v>77</v>
      </c>
      <c r="AW304" s="12" t="s">
        <v>29</v>
      </c>
      <c r="AX304" s="12" t="s">
        <v>67</v>
      </c>
      <c r="AY304" s="141" t="s">
        <v>119</v>
      </c>
    </row>
    <row r="305" spans="2:65" s="12" customFormat="1" ht="11.25">
      <c r="B305" s="140"/>
      <c r="D305" s="135" t="s">
        <v>132</v>
      </c>
      <c r="E305" s="141" t="s">
        <v>3</v>
      </c>
      <c r="F305" s="142" t="s">
        <v>709</v>
      </c>
      <c r="H305" s="143">
        <v>2.665</v>
      </c>
      <c r="L305" s="140"/>
      <c r="M305" s="144"/>
      <c r="T305" s="145"/>
      <c r="AT305" s="141" t="s">
        <v>132</v>
      </c>
      <c r="AU305" s="141" t="s">
        <v>77</v>
      </c>
      <c r="AV305" s="12" t="s">
        <v>77</v>
      </c>
      <c r="AW305" s="12" t="s">
        <v>29</v>
      </c>
      <c r="AX305" s="12" t="s">
        <v>67</v>
      </c>
      <c r="AY305" s="141" t="s">
        <v>119</v>
      </c>
    </row>
    <row r="306" spans="2:65" s="13" customFormat="1" ht="11.25">
      <c r="B306" s="155"/>
      <c r="D306" s="135" t="s">
        <v>132</v>
      </c>
      <c r="E306" s="156" t="s">
        <v>3</v>
      </c>
      <c r="F306" s="157" t="s">
        <v>167</v>
      </c>
      <c r="H306" s="158">
        <v>58.962000000000003</v>
      </c>
      <c r="L306" s="155"/>
      <c r="M306" s="159"/>
      <c r="T306" s="160"/>
      <c r="AT306" s="156" t="s">
        <v>132</v>
      </c>
      <c r="AU306" s="156" t="s">
        <v>77</v>
      </c>
      <c r="AV306" s="13" t="s">
        <v>126</v>
      </c>
      <c r="AW306" s="13" t="s">
        <v>29</v>
      </c>
      <c r="AX306" s="13" t="s">
        <v>75</v>
      </c>
      <c r="AY306" s="156" t="s">
        <v>119</v>
      </c>
    </row>
    <row r="307" spans="2:65" s="11" customFormat="1" ht="22.9" customHeight="1">
      <c r="B307" s="111"/>
      <c r="D307" s="112" t="s">
        <v>66</v>
      </c>
      <c r="E307" s="120" t="s">
        <v>710</v>
      </c>
      <c r="F307" s="120" t="s">
        <v>711</v>
      </c>
      <c r="J307" s="121">
        <f>BK307</f>
        <v>0</v>
      </c>
      <c r="L307" s="111"/>
      <c r="M307" s="115"/>
      <c r="P307" s="116">
        <f>SUM(P308:P323)</f>
        <v>7.7091099999999999</v>
      </c>
      <c r="R307" s="116">
        <f>SUM(R308:R323)</f>
        <v>9.7460000000000012E-3</v>
      </c>
      <c r="T307" s="117">
        <f>SUM(T308:T323)</f>
        <v>7.9439499999999996E-2</v>
      </c>
      <c r="AR307" s="112" t="s">
        <v>77</v>
      </c>
      <c r="AT307" s="118" t="s">
        <v>66</v>
      </c>
      <c r="AU307" s="118" t="s">
        <v>75</v>
      </c>
      <c r="AY307" s="112" t="s">
        <v>119</v>
      </c>
      <c r="BK307" s="119">
        <f>SUM(BK308:BK323)</f>
        <v>0</v>
      </c>
    </row>
    <row r="308" spans="2:65" s="1" customFormat="1" ht="16.5" customHeight="1">
      <c r="B308" s="122"/>
      <c r="C308" s="123" t="s">
        <v>712</v>
      </c>
      <c r="D308" s="123" t="s">
        <v>121</v>
      </c>
      <c r="E308" s="124" t="s">
        <v>713</v>
      </c>
      <c r="F308" s="125" t="s">
        <v>714</v>
      </c>
      <c r="G308" s="126" t="s">
        <v>231</v>
      </c>
      <c r="H308" s="127">
        <v>29.81</v>
      </c>
      <c r="I308" s="128"/>
      <c r="J308" s="128">
        <f>ROUND(I308*H308,2)</f>
        <v>0</v>
      </c>
      <c r="K308" s="125" t="s">
        <v>125</v>
      </c>
      <c r="L308" s="28"/>
      <c r="M308" s="129" t="s">
        <v>3</v>
      </c>
      <c r="N308" s="130" t="s">
        <v>38</v>
      </c>
      <c r="O308" s="131">
        <v>0.104</v>
      </c>
      <c r="P308" s="131">
        <f>O308*H308</f>
        <v>3.1002399999999999</v>
      </c>
      <c r="Q308" s="131">
        <v>0</v>
      </c>
      <c r="R308" s="131">
        <f>Q308*H308</f>
        <v>0</v>
      </c>
      <c r="S308" s="131">
        <v>1.6999999999999999E-3</v>
      </c>
      <c r="T308" s="132">
        <f>S308*H308</f>
        <v>5.0676999999999993E-2</v>
      </c>
      <c r="AR308" s="133" t="s">
        <v>232</v>
      </c>
      <c r="AT308" s="133" t="s">
        <v>121</v>
      </c>
      <c r="AU308" s="133" t="s">
        <v>77</v>
      </c>
      <c r="AY308" s="16" t="s">
        <v>119</v>
      </c>
      <c r="BE308" s="134">
        <f>IF(N308="základní",J308,0)</f>
        <v>0</v>
      </c>
      <c r="BF308" s="134">
        <f>IF(N308="snížená",J308,0)</f>
        <v>0</v>
      </c>
      <c r="BG308" s="134">
        <f>IF(N308="zákl. přenesená",J308,0)</f>
        <v>0</v>
      </c>
      <c r="BH308" s="134">
        <f>IF(N308="sníž. přenesená",J308,0)</f>
        <v>0</v>
      </c>
      <c r="BI308" s="134">
        <f>IF(N308="nulová",J308,0)</f>
        <v>0</v>
      </c>
      <c r="BJ308" s="16" t="s">
        <v>75</v>
      </c>
      <c r="BK308" s="134">
        <f>ROUND(I308*H308,2)</f>
        <v>0</v>
      </c>
      <c r="BL308" s="16" t="s">
        <v>232</v>
      </c>
      <c r="BM308" s="133" t="s">
        <v>715</v>
      </c>
    </row>
    <row r="309" spans="2:65" s="1" customFormat="1" ht="11.25">
      <c r="B309" s="28"/>
      <c r="D309" s="135" t="s">
        <v>128</v>
      </c>
      <c r="F309" s="136" t="s">
        <v>716</v>
      </c>
      <c r="L309" s="28"/>
      <c r="M309" s="137"/>
      <c r="T309" s="49"/>
      <c r="AT309" s="16" t="s">
        <v>128</v>
      </c>
      <c r="AU309" s="16" t="s">
        <v>77</v>
      </c>
    </row>
    <row r="310" spans="2:65" s="1" customFormat="1" ht="11.25">
      <c r="B310" s="28"/>
      <c r="D310" s="138" t="s">
        <v>130</v>
      </c>
      <c r="F310" s="139" t="s">
        <v>717</v>
      </c>
      <c r="L310" s="28"/>
      <c r="M310" s="137"/>
      <c r="T310" s="49"/>
      <c r="AT310" s="16" t="s">
        <v>130</v>
      </c>
      <c r="AU310" s="16" t="s">
        <v>77</v>
      </c>
    </row>
    <row r="311" spans="2:65" s="12" customFormat="1" ht="11.25">
      <c r="B311" s="140"/>
      <c r="D311" s="135" t="s">
        <v>132</v>
      </c>
      <c r="E311" s="141" t="s">
        <v>3</v>
      </c>
      <c r="F311" s="142" t="s">
        <v>718</v>
      </c>
      <c r="H311" s="143">
        <v>13.56</v>
      </c>
      <c r="L311" s="140"/>
      <c r="M311" s="144"/>
      <c r="T311" s="145"/>
      <c r="AT311" s="141" t="s">
        <v>132</v>
      </c>
      <c r="AU311" s="141" t="s">
        <v>77</v>
      </c>
      <c r="AV311" s="12" t="s">
        <v>77</v>
      </c>
      <c r="AW311" s="12" t="s">
        <v>29</v>
      </c>
      <c r="AX311" s="12" t="s">
        <v>67</v>
      </c>
      <c r="AY311" s="141" t="s">
        <v>119</v>
      </c>
    </row>
    <row r="312" spans="2:65" s="12" customFormat="1" ht="11.25">
      <c r="B312" s="140"/>
      <c r="D312" s="135" t="s">
        <v>132</v>
      </c>
      <c r="E312" s="141" t="s">
        <v>3</v>
      </c>
      <c r="F312" s="142" t="s">
        <v>719</v>
      </c>
      <c r="H312" s="143">
        <v>16.25</v>
      </c>
      <c r="L312" s="140"/>
      <c r="M312" s="144"/>
      <c r="T312" s="145"/>
      <c r="AT312" s="141" t="s">
        <v>132</v>
      </c>
      <c r="AU312" s="141" t="s">
        <v>77</v>
      </c>
      <c r="AV312" s="12" t="s">
        <v>77</v>
      </c>
      <c r="AW312" s="12" t="s">
        <v>29</v>
      </c>
      <c r="AX312" s="12" t="s">
        <v>67</v>
      </c>
      <c r="AY312" s="141" t="s">
        <v>119</v>
      </c>
    </row>
    <row r="313" spans="2:65" s="13" customFormat="1" ht="11.25">
      <c r="B313" s="155"/>
      <c r="D313" s="135" t="s">
        <v>132</v>
      </c>
      <c r="E313" s="156" t="s">
        <v>3</v>
      </c>
      <c r="F313" s="157" t="s">
        <v>167</v>
      </c>
      <c r="H313" s="158">
        <v>29.810000000000002</v>
      </c>
      <c r="L313" s="155"/>
      <c r="M313" s="159"/>
      <c r="T313" s="160"/>
      <c r="AT313" s="156" t="s">
        <v>132</v>
      </c>
      <c r="AU313" s="156" t="s">
        <v>77</v>
      </c>
      <c r="AV313" s="13" t="s">
        <v>126</v>
      </c>
      <c r="AW313" s="13" t="s">
        <v>29</v>
      </c>
      <c r="AX313" s="13" t="s">
        <v>75</v>
      </c>
      <c r="AY313" s="156" t="s">
        <v>119</v>
      </c>
    </row>
    <row r="314" spans="2:65" s="1" customFormat="1" ht="16.5" customHeight="1">
      <c r="B314" s="122"/>
      <c r="C314" s="123" t="s">
        <v>720</v>
      </c>
      <c r="D314" s="123" t="s">
        <v>121</v>
      </c>
      <c r="E314" s="124" t="s">
        <v>721</v>
      </c>
      <c r="F314" s="125" t="s">
        <v>722</v>
      </c>
      <c r="G314" s="126" t="s">
        <v>231</v>
      </c>
      <c r="H314" s="127">
        <v>16.25</v>
      </c>
      <c r="I314" s="128"/>
      <c r="J314" s="128">
        <f>ROUND(I314*H314,2)</f>
        <v>0</v>
      </c>
      <c r="K314" s="125" t="s">
        <v>125</v>
      </c>
      <c r="L314" s="28"/>
      <c r="M314" s="129" t="s">
        <v>3</v>
      </c>
      <c r="N314" s="130" t="s">
        <v>38</v>
      </c>
      <c r="O314" s="131">
        <v>0.14599999999999999</v>
      </c>
      <c r="P314" s="131">
        <f>O314*H314</f>
        <v>2.3725000000000001</v>
      </c>
      <c r="Q314" s="131">
        <v>0</v>
      </c>
      <c r="R314" s="131">
        <f>Q314*H314</f>
        <v>0</v>
      </c>
      <c r="S314" s="131">
        <v>1.7700000000000001E-3</v>
      </c>
      <c r="T314" s="132">
        <f>S314*H314</f>
        <v>2.87625E-2</v>
      </c>
      <c r="AR314" s="133" t="s">
        <v>232</v>
      </c>
      <c r="AT314" s="133" t="s">
        <v>121</v>
      </c>
      <c r="AU314" s="133" t="s">
        <v>77</v>
      </c>
      <c r="AY314" s="16" t="s">
        <v>119</v>
      </c>
      <c r="BE314" s="134">
        <f>IF(N314="základní",J314,0)</f>
        <v>0</v>
      </c>
      <c r="BF314" s="134">
        <f>IF(N314="snížená",J314,0)</f>
        <v>0</v>
      </c>
      <c r="BG314" s="134">
        <f>IF(N314="zákl. přenesená",J314,0)</f>
        <v>0</v>
      </c>
      <c r="BH314" s="134">
        <f>IF(N314="sníž. přenesená",J314,0)</f>
        <v>0</v>
      </c>
      <c r="BI314" s="134">
        <f>IF(N314="nulová",J314,0)</f>
        <v>0</v>
      </c>
      <c r="BJ314" s="16" t="s">
        <v>75</v>
      </c>
      <c r="BK314" s="134">
        <f>ROUND(I314*H314,2)</f>
        <v>0</v>
      </c>
      <c r="BL314" s="16" t="s">
        <v>232</v>
      </c>
      <c r="BM314" s="133" t="s">
        <v>723</v>
      </c>
    </row>
    <row r="315" spans="2:65" s="1" customFormat="1" ht="11.25">
      <c r="B315" s="28"/>
      <c r="D315" s="135" t="s">
        <v>128</v>
      </c>
      <c r="F315" s="136" t="s">
        <v>724</v>
      </c>
      <c r="L315" s="28"/>
      <c r="M315" s="137"/>
      <c r="T315" s="49"/>
      <c r="AT315" s="16" t="s">
        <v>128</v>
      </c>
      <c r="AU315" s="16" t="s">
        <v>77</v>
      </c>
    </row>
    <row r="316" spans="2:65" s="1" customFormat="1" ht="11.25">
      <c r="B316" s="28"/>
      <c r="D316" s="138" t="s">
        <v>130</v>
      </c>
      <c r="F316" s="139" t="s">
        <v>725</v>
      </c>
      <c r="L316" s="28"/>
      <c r="M316" s="137"/>
      <c r="T316" s="49"/>
      <c r="AT316" s="16" t="s">
        <v>130</v>
      </c>
      <c r="AU316" s="16" t="s">
        <v>77</v>
      </c>
    </row>
    <row r="317" spans="2:65" s="12" customFormat="1" ht="11.25">
      <c r="B317" s="140"/>
      <c r="D317" s="135" t="s">
        <v>132</v>
      </c>
      <c r="E317" s="141" t="s">
        <v>3</v>
      </c>
      <c r="F317" s="142" t="s">
        <v>726</v>
      </c>
      <c r="H317" s="143">
        <v>16.25</v>
      </c>
      <c r="L317" s="140"/>
      <c r="M317" s="144"/>
      <c r="T317" s="145"/>
      <c r="AT317" s="141" t="s">
        <v>132</v>
      </c>
      <c r="AU317" s="141" t="s">
        <v>77</v>
      </c>
      <c r="AV317" s="12" t="s">
        <v>77</v>
      </c>
      <c r="AW317" s="12" t="s">
        <v>29</v>
      </c>
      <c r="AX317" s="12" t="s">
        <v>75</v>
      </c>
      <c r="AY317" s="141" t="s">
        <v>119</v>
      </c>
    </row>
    <row r="318" spans="2:65" s="1" customFormat="1" ht="21.75" customHeight="1">
      <c r="B318" s="122"/>
      <c r="C318" s="123" t="s">
        <v>727</v>
      </c>
      <c r="D318" s="123" t="s">
        <v>121</v>
      </c>
      <c r="E318" s="124" t="s">
        <v>728</v>
      </c>
      <c r="F318" s="125" t="s">
        <v>729</v>
      </c>
      <c r="G318" s="126" t="s">
        <v>231</v>
      </c>
      <c r="H318" s="127">
        <v>2.2000000000000002</v>
      </c>
      <c r="I318" s="128"/>
      <c r="J318" s="128">
        <f>ROUND(I318*H318,2)</f>
        <v>0</v>
      </c>
      <c r="K318" s="125" t="s">
        <v>125</v>
      </c>
      <c r="L318" s="28"/>
      <c r="M318" s="129" t="s">
        <v>3</v>
      </c>
      <c r="N318" s="130" t="s">
        <v>38</v>
      </c>
      <c r="O318" s="131">
        <v>0.995</v>
      </c>
      <c r="P318" s="131">
        <f>O318*H318</f>
        <v>2.1890000000000001</v>
      </c>
      <c r="Q318" s="131">
        <v>4.4299999999999999E-3</v>
      </c>
      <c r="R318" s="131">
        <f>Q318*H318</f>
        <v>9.7460000000000012E-3</v>
      </c>
      <c r="S318" s="131">
        <v>0</v>
      </c>
      <c r="T318" s="132">
        <f>S318*H318</f>
        <v>0</v>
      </c>
      <c r="AR318" s="133" t="s">
        <v>232</v>
      </c>
      <c r="AT318" s="133" t="s">
        <v>121</v>
      </c>
      <c r="AU318" s="133" t="s">
        <v>77</v>
      </c>
      <c r="AY318" s="16" t="s">
        <v>119</v>
      </c>
      <c r="BE318" s="134">
        <f>IF(N318="základní",J318,0)</f>
        <v>0</v>
      </c>
      <c r="BF318" s="134">
        <f>IF(N318="snížená",J318,0)</f>
        <v>0</v>
      </c>
      <c r="BG318" s="134">
        <f>IF(N318="zákl. přenesená",J318,0)</f>
        <v>0</v>
      </c>
      <c r="BH318" s="134">
        <f>IF(N318="sníž. přenesená",J318,0)</f>
        <v>0</v>
      </c>
      <c r="BI318" s="134">
        <f>IF(N318="nulová",J318,0)</f>
        <v>0</v>
      </c>
      <c r="BJ318" s="16" t="s">
        <v>75</v>
      </c>
      <c r="BK318" s="134">
        <f>ROUND(I318*H318,2)</f>
        <v>0</v>
      </c>
      <c r="BL318" s="16" t="s">
        <v>232</v>
      </c>
      <c r="BM318" s="133" t="s">
        <v>730</v>
      </c>
    </row>
    <row r="319" spans="2:65" s="1" customFormat="1" ht="11.25">
      <c r="B319" s="28"/>
      <c r="D319" s="135" t="s">
        <v>128</v>
      </c>
      <c r="F319" s="136" t="s">
        <v>731</v>
      </c>
      <c r="L319" s="28"/>
      <c r="M319" s="137"/>
      <c r="T319" s="49"/>
      <c r="AT319" s="16" t="s">
        <v>128</v>
      </c>
      <c r="AU319" s="16" t="s">
        <v>77</v>
      </c>
    </row>
    <row r="320" spans="2:65" s="1" customFormat="1" ht="11.25">
      <c r="B320" s="28"/>
      <c r="D320" s="138" t="s">
        <v>130</v>
      </c>
      <c r="F320" s="139" t="s">
        <v>732</v>
      </c>
      <c r="L320" s="28"/>
      <c r="M320" s="137"/>
      <c r="T320" s="49"/>
      <c r="AT320" s="16" t="s">
        <v>130</v>
      </c>
      <c r="AU320" s="16" t="s">
        <v>77</v>
      </c>
    </row>
    <row r="321" spans="2:65" s="1" customFormat="1" ht="16.5" customHeight="1">
      <c r="B321" s="122"/>
      <c r="C321" s="123" t="s">
        <v>733</v>
      </c>
      <c r="D321" s="123" t="s">
        <v>121</v>
      </c>
      <c r="E321" s="124" t="s">
        <v>734</v>
      </c>
      <c r="F321" s="125" t="s">
        <v>735</v>
      </c>
      <c r="G321" s="126" t="s">
        <v>137</v>
      </c>
      <c r="H321" s="127">
        <v>0.01</v>
      </c>
      <c r="I321" s="128"/>
      <c r="J321" s="128">
        <f>ROUND(I321*H321,2)</f>
        <v>0</v>
      </c>
      <c r="K321" s="125" t="s">
        <v>125</v>
      </c>
      <c r="L321" s="28"/>
      <c r="M321" s="129" t="s">
        <v>3</v>
      </c>
      <c r="N321" s="130" t="s">
        <v>38</v>
      </c>
      <c r="O321" s="131">
        <v>4.7370000000000001</v>
      </c>
      <c r="P321" s="131">
        <f>O321*H321</f>
        <v>4.7370000000000002E-2</v>
      </c>
      <c r="Q321" s="131">
        <v>0</v>
      </c>
      <c r="R321" s="131">
        <f>Q321*H321</f>
        <v>0</v>
      </c>
      <c r="S321" s="131">
        <v>0</v>
      </c>
      <c r="T321" s="132">
        <f>S321*H321</f>
        <v>0</v>
      </c>
      <c r="AR321" s="133" t="s">
        <v>232</v>
      </c>
      <c r="AT321" s="133" t="s">
        <v>121</v>
      </c>
      <c r="AU321" s="133" t="s">
        <v>77</v>
      </c>
      <c r="AY321" s="16" t="s">
        <v>119</v>
      </c>
      <c r="BE321" s="134">
        <f>IF(N321="základní",J321,0)</f>
        <v>0</v>
      </c>
      <c r="BF321" s="134">
        <f>IF(N321="snížená",J321,0)</f>
        <v>0</v>
      </c>
      <c r="BG321" s="134">
        <f>IF(N321="zákl. přenesená",J321,0)</f>
        <v>0</v>
      </c>
      <c r="BH321" s="134">
        <f>IF(N321="sníž. přenesená",J321,0)</f>
        <v>0</v>
      </c>
      <c r="BI321" s="134">
        <f>IF(N321="nulová",J321,0)</f>
        <v>0</v>
      </c>
      <c r="BJ321" s="16" t="s">
        <v>75</v>
      </c>
      <c r="BK321" s="134">
        <f>ROUND(I321*H321,2)</f>
        <v>0</v>
      </c>
      <c r="BL321" s="16" t="s">
        <v>232</v>
      </c>
      <c r="BM321" s="133" t="s">
        <v>736</v>
      </c>
    </row>
    <row r="322" spans="2:65" s="1" customFormat="1" ht="19.5">
      <c r="B322" s="28"/>
      <c r="D322" s="135" t="s">
        <v>128</v>
      </c>
      <c r="F322" s="136" t="s">
        <v>737</v>
      </c>
      <c r="L322" s="28"/>
      <c r="M322" s="137"/>
      <c r="T322" s="49"/>
      <c r="AT322" s="16" t="s">
        <v>128</v>
      </c>
      <c r="AU322" s="16" t="s">
        <v>77</v>
      </c>
    </row>
    <row r="323" spans="2:65" s="1" customFormat="1" ht="11.25">
      <c r="B323" s="28"/>
      <c r="D323" s="138" t="s">
        <v>130</v>
      </c>
      <c r="F323" s="139" t="s">
        <v>738</v>
      </c>
      <c r="L323" s="28"/>
      <c r="M323" s="137"/>
      <c r="T323" s="49"/>
      <c r="AT323" s="16" t="s">
        <v>130</v>
      </c>
      <c r="AU323" s="16" t="s">
        <v>77</v>
      </c>
    </row>
    <row r="324" spans="2:65" s="11" customFormat="1" ht="22.9" customHeight="1">
      <c r="B324" s="111"/>
      <c r="D324" s="112" t="s">
        <v>66</v>
      </c>
      <c r="E324" s="120" t="s">
        <v>739</v>
      </c>
      <c r="F324" s="120" t="s">
        <v>740</v>
      </c>
      <c r="J324" s="121">
        <f>BK324</f>
        <v>0</v>
      </c>
      <c r="L324" s="111"/>
      <c r="M324" s="115"/>
      <c r="P324" s="116">
        <f>SUM(P325:P334)</f>
        <v>40.129610999999997</v>
      </c>
      <c r="R324" s="116">
        <f>SUM(R325:R334)</f>
        <v>3.74595E-2</v>
      </c>
      <c r="T324" s="117">
        <f>SUM(T325:T334)</f>
        <v>1.6889827499999999</v>
      </c>
      <c r="AR324" s="112" t="s">
        <v>77</v>
      </c>
      <c r="AT324" s="118" t="s">
        <v>66</v>
      </c>
      <c r="AU324" s="118" t="s">
        <v>75</v>
      </c>
      <c r="AY324" s="112" t="s">
        <v>119</v>
      </c>
      <c r="BK324" s="119">
        <f>SUM(BK325:BK334)</f>
        <v>0</v>
      </c>
    </row>
    <row r="325" spans="2:65" s="1" customFormat="1" ht="16.5" customHeight="1">
      <c r="B325" s="122"/>
      <c r="C325" s="123" t="s">
        <v>741</v>
      </c>
      <c r="D325" s="123" t="s">
        <v>121</v>
      </c>
      <c r="E325" s="124" t="s">
        <v>742</v>
      </c>
      <c r="F325" s="125" t="s">
        <v>743</v>
      </c>
      <c r="G325" s="126" t="s">
        <v>144</v>
      </c>
      <c r="H325" s="127">
        <v>110.175</v>
      </c>
      <c r="I325" s="128"/>
      <c r="J325" s="128">
        <f>ROUND(I325*H325,2)</f>
        <v>0</v>
      </c>
      <c r="K325" s="125" t="s">
        <v>125</v>
      </c>
      <c r="L325" s="28"/>
      <c r="M325" s="129" t="s">
        <v>3</v>
      </c>
      <c r="N325" s="130" t="s">
        <v>38</v>
      </c>
      <c r="O325" s="131">
        <v>0.36299999999999999</v>
      </c>
      <c r="P325" s="131">
        <f>O325*H325</f>
        <v>39.993524999999998</v>
      </c>
      <c r="Q325" s="131">
        <v>3.4000000000000002E-4</v>
      </c>
      <c r="R325" s="131">
        <f>Q325*H325</f>
        <v>3.74595E-2</v>
      </c>
      <c r="S325" s="131">
        <v>1.533E-2</v>
      </c>
      <c r="T325" s="132">
        <f>S325*H325</f>
        <v>1.6889827499999999</v>
      </c>
      <c r="AR325" s="133" t="s">
        <v>232</v>
      </c>
      <c r="AT325" s="133" t="s">
        <v>121</v>
      </c>
      <c r="AU325" s="133" t="s">
        <v>77</v>
      </c>
      <c r="AY325" s="16" t="s">
        <v>119</v>
      </c>
      <c r="BE325" s="134">
        <f>IF(N325="základní",J325,0)</f>
        <v>0</v>
      </c>
      <c r="BF325" s="134">
        <f>IF(N325="snížená",J325,0)</f>
        <v>0</v>
      </c>
      <c r="BG325" s="134">
        <f>IF(N325="zákl. přenesená",J325,0)</f>
        <v>0</v>
      </c>
      <c r="BH325" s="134">
        <f>IF(N325="sníž. přenesená",J325,0)</f>
        <v>0</v>
      </c>
      <c r="BI325" s="134">
        <f>IF(N325="nulová",J325,0)</f>
        <v>0</v>
      </c>
      <c r="BJ325" s="16" t="s">
        <v>75</v>
      </c>
      <c r="BK325" s="134">
        <f>ROUND(I325*H325,2)</f>
        <v>0</v>
      </c>
      <c r="BL325" s="16" t="s">
        <v>232</v>
      </c>
      <c r="BM325" s="133" t="s">
        <v>744</v>
      </c>
    </row>
    <row r="326" spans="2:65" s="1" customFormat="1" ht="11.25">
      <c r="B326" s="28"/>
      <c r="D326" s="135" t="s">
        <v>128</v>
      </c>
      <c r="F326" s="136" t="s">
        <v>745</v>
      </c>
      <c r="L326" s="28"/>
      <c r="M326" s="137"/>
      <c r="T326" s="49"/>
      <c r="AT326" s="16" t="s">
        <v>128</v>
      </c>
      <c r="AU326" s="16" t="s">
        <v>77</v>
      </c>
    </row>
    <row r="327" spans="2:65" s="1" customFormat="1" ht="11.25">
      <c r="B327" s="28"/>
      <c r="D327" s="138" t="s">
        <v>130</v>
      </c>
      <c r="F327" s="139" t="s">
        <v>746</v>
      </c>
      <c r="L327" s="28"/>
      <c r="M327" s="137"/>
      <c r="T327" s="49"/>
      <c r="AT327" s="16" t="s">
        <v>130</v>
      </c>
      <c r="AU327" s="16" t="s">
        <v>77</v>
      </c>
    </row>
    <row r="328" spans="2:65" s="12" customFormat="1" ht="11.25">
      <c r="B328" s="140"/>
      <c r="D328" s="135" t="s">
        <v>132</v>
      </c>
      <c r="E328" s="141" t="s">
        <v>3</v>
      </c>
      <c r="F328" s="142" t="s">
        <v>747</v>
      </c>
      <c r="H328" s="143">
        <v>110.175</v>
      </c>
      <c r="L328" s="140"/>
      <c r="M328" s="144"/>
      <c r="T328" s="145"/>
      <c r="AT328" s="141" t="s">
        <v>132</v>
      </c>
      <c r="AU328" s="141" t="s">
        <v>77</v>
      </c>
      <c r="AV328" s="12" t="s">
        <v>77</v>
      </c>
      <c r="AW328" s="12" t="s">
        <v>29</v>
      </c>
      <c r="AX328" s="12" t="s">
        <v>75</v>
      </c>
      <c r="AY328" s="141" t="s">
        <v>119</v>
      </c>
    </row>
    <row r="329" spans="2:65" s="1" customFormat="1" ht="16.5" customHeight="1">
      <c r="B329" s="122"/>
      <c r="C329" s="123" t="s">
        <v>748</v>
      </c>
      <c r="D329" s="123" t="s">
        <v>121</v>
      </c>
      <c r="E329" s="124" t="s">
        <v>749</v>
      </c>
      <c r="F329" s="125" t="s">
        <v>750</v>
      </c>
      <c r="G329" s="126" t="s">
        <v>137</v>
      </c>
      <c r="H329" s="127">
        <v>3.6999999999999998E-2</v>
      </c>
      <c r="I329" s="128"/>
      <c r="J329" s="128">
        <f>ROUND(I329*H329,2)</f>
        <v>0</v>
      </c>
      <c r="K329" s="125" t="s">
        <v>125</v>
      </c>
      <c r="L329" s="28"/>
      <c r="M329" s="129" t="s">
        <v>3</v>
      </c>
      <c r="N329" s="130" t="s">
        <v>38</v>
      </c>
      <c r="O329" s="131">
        <v>2.1779999999999999</v>
      </c>
      <c r="P329" s="131">
        <f>O329*H329</f>
        <v>8.0585999999999991E-2</v>
      </c>
      <c r="Q329" s="131">
        <v>0</v>
      </c>
      <c r="R329" s="131">
        <f>Q329*H329</f>
        <v>0</v>
      </c>
      <c r="S329" s="131">
        <v>0</v>
      </c>
      <c r="T329" s="132">
        <f>S329*H329</f>
        <v>0</v>
      </c>
      <c r="AR329" s="133" t="s">
        <v>232</v>
      </c>
      <c r="AT329" s="133" t="s">
        <v>121</v>
      </c>
      <c r="AU329" s="133" t="s">
        <v>77</v>
      </c>
      <c r="AY329" s="16" t="s">
        <v>119</v>
      </c>
      <c r="BE329" s="134">
        <f>IF(N329="základní",J329,0)</f>
        <v>0</v>
      </c>
      <c r="BF329" s="134">
        <f>IF(N329="snížená",J329,0)</f>
        <v>0</v>
      </c>
      <c r="BG329" s="134">
        <f>IF(N329="zákl. přenesená",J329,0)</f>
        <v>0</v>
      </c>
      <c r="BH329" s="134">
        <f>IF(N329="sníž. přenesená",J329,0)</f>
        <v>0</v>
      </c>
      <c r="BI329" s="134">
        <f>IF(N329="nulová",J329,0)</f>
        <v>0</v>
      </c>
      <c r="BJ329" s="16" t="s">
        <v>75</v>
      </c>
      <c r="BK329" s="134">
        <f>ROUND(I329*H329,2)</f>
        <v>0</v>
      </c>
      <c r="BL329" s="16" t="s">
        <v>232</v>
      </c>
      <c r="BM329" s="133" t="s">
        <v>751</v>
      </c>
    </row>
    <row r="330" spans="2:65" s="1" customFormat="1" ht="19.5">
      <c r="B330" s="28"/>
      <c r="D330" s="135" t="s">
        <v>128</v>
      </c>
      <c r="F330" s="136" t="s">
        <v>752</v>
      </c>
      <c r="L330" s="28"/>
      <c r="M330" s="137"/>
      <c r="T330" s="49"/>
      <c r="AT330" s="16" t="s">
        <v>128</v>
      </c>
      <c r="AU330" s="16" t="s">
        <v>77</v>
      </c>
    </row>
    <row r="331" spans="2:65" s="1" customFormat="1" ht="11.25">
      <c r="B331" s="28"/>
      <c r="D331" s="138" t="s">
        <v>130</v>
      </c>
      <c r="F331" s="139" t="s">
        <v>753</v>
      </c>
      <c r="L331" s="28"/>
      <c r="M331" s="137"/>
      <c r="T331" s="49"/>
      <c r="AT331" s="16" t="s">
        <v>130</v>
      </c>
      <c r="AU331" s="16" t="s">
        <v>77</v>
      </c>
    </row>
    <row r="332" spans="2:65" s="1" customFormat="1" ht="16.5" customHeight="1">
      <c r="B332" s="122"/>
      <c r="C332" s="123" t="s">
        <v>754</v>
      </c>
      <c r="D332" s="123" t="s">
        <v>121</v>
      </c>
      <c r="E332" s="124" t="s">
        <v>755</v>
      </c>
      <c r="F332" s="125" t="s">
        <v>756</v>
      </c>
      <c r="G332" s="126" t="s">
        <v>137</v>
      </c>
      <c r="H332" s="127">
        <v>3.6999999999999998E-2</v>
      </c>
      <c r="I332" s="128"/>
      <c r="J332" s="128">
        <f>ROUND(I332*H332,2)</f>
        <v>0</v>
      </c>
      <c r="K332" s="125" t="s">
        <v>125</v>
      </c>
      <c r="L332" s="28"/>
      <c r="M332" s="129" t="s">
        <v>3</v>
      </c>
      <c r="N332" s="130" t="s">
        <v>38</v>
      </c>
      <c r="O332" s="131">
        <v>1.5</v>
      </c>
      <c r="P332" s="131">
        <f>O332*H332</f>
        <v>5.5499999999999994E-2</v>
      </c>
      <c r="Q332" s="131">
        <v>0</v>
      </c>
      <c r="R332" s="131">
        <f>Q332*H332</f>
        <v>0</v>
      </c>
      <c r="S332" s="131">
        <v>0</v>
      </c>
      <c r="T332" s="132">
        <f>S332*H332</f>
        <v>0</v>
      </c>
      <c r="AR332" s="133" t="s">
        <v>232</v>
      </c>
      <c r="AT332" s="133" t="s">
        <v>121</v>
      </c>
      <c r="AU332" s="133" t="s">
        <v>77</v>
      </c>
      <c r="AY332" s="16" t="s">
        <v>119</v>
      </c>
      <c r="BE332" s="134">
        <f>IF(N332="základní",J332,0)</f>
        <v>0</v>
      </c>
      <c r="BF332" s="134">
        <f>IF(N332="snížená",J332,0)</f>
        <v>0</v>
      </c>
      <c r="BG332" s="134">
        <f>IF(N332="zákl. přenesená",J332,0)</f>
        <v>0</v>
      </c>
      <c r="BH332" s="134">
        <f>IF(N332="sníž. přenesená",J332,0)</f>
        <v>0</v>
      </c>
      <c r="BI332" s="134">
        <f>IF(N332="nulová",J332,0)</f>
        <v>0</v>
      </c>
      <c r="BJ332" s="16" t="s">
        <v>75</v>
      </c>
      <c r="BK332" s="134">
        <f>ROUND(I332*H332,2)</f>
        <v>0</v>
      </c>
      <c r="BL332" s="16" t="s">
        <v>232</v>
      </c>
      <c r="BM332" s="133" t="s">
        <v>757</v>
      </c>
    </row>
    <row r="333" spans="2:65" s="1" customFormat="1" ht="19.5">
      <c r="B333" s="28"/>
      <c r="D333" s="135" t="s">
        <v>128</v>
      </c>
      <c r="F333" s="136" t="s">
        <v>758</v>
      </c>
      <c r="L333" s="28"/>
      <c r="M333" s="137"/>
      <c r="T333" s="49"/>
      <c r="AT333" s="16" t="s">
        <v>128</v>
      </c>
      <c r="AU333" s="16" t="s">
        <v>77</v>
      </c>
    </row>
    <row r="334" spans="2:65" s="1" customFormat="1" ht="11.25">
      <c r="B334" s="28"/>
      <c r="D334" s="138" t="s">
        <v>130</v>
      </c>
      <c r="F334" s="139" t="s">
        <v>759</v>
      </c>
      <c r="L334" s="28"/>
      <c r="M334" s="137"/>
      <c r="T334" s="49"/>
      <c r="AT334" s="16" t="s">
        <v>130</v>
      </c>
      <c r="AU334" s="16" t="s">
        <v>77</v>
      </c>
    </row>
    <row r="335" spans="2:65" s="11" customFormat="1" ht="25.9" customHeight="1">
      <c r="B335" s="111"/>
      <c r="D335" s="112" t="s">
        <v>66</v>
      </c>
      <c r="E335" s="113" t="s">
        <v>134</v>
      </c>
      <c r="F335" s="113" t="s">
        <v>760</v>
      </c>
      <c r="J335" s="114">
        <f>BK335</f>
        <v>0</v>
      </c>
      <c r="L335" s="111"/>
      <c r="M335" s="115"/>
      <c r="P335" s="116">
        <f>P336</f>
        <v>2.0449999999999999</v>
      </c>
      <c r="R335" s="116">
        <f>R336</f>
        <v>0</v>
      </c>
      <c r="T335" s="117">
        <f>T336</f>
        <v>0</v>
      </c>
      <c r="AR335" s="112" t="s">
        <v>141</v>
      </c>
      <c r="AT335" s="118" t="s">
        <v>66</v>
      </c>
      <c r="AU335" s="118" t="s">
        <v>67</v>
      </c>
      <c r="AY335" s="112" t="s">
        <v>119</v>
      </c>
      <c r="BK335" s="119">
        <f>BK336</f>
        <v>0</v>
      </c>
    </row>
    <row r="336" spans="2:65" s="11" customFormat="1" ht="22.9" customHeight="1">
      <c r="B336" s="111"/>
      <c r="D336" s="112" t="s">
        <v>66</v>
      </c>
      <c r="E336" s="120" t="s">
        <v>761</v>
      </c>
      <c r="F336" s="120" t="s">
        <v>762</v>
      </c>
      <c r="J336" s="121">
        <f>BK336</f>
        <v>0</v>
      </c>
      <c r="L336" s="111"/>
      <c r="M336" s="115"/>
      <c r="P336" s="116">
        <f>SUM(P337:P342)</f>
        <v>2.0449999999999999</v>
      </c>
      <c r="R336" s="116">
        <f>SUM(R337:R342)</f>
        <v>0</v>
      </c>
      <c r="T336" s="117">
        <f>SUM(T337:T342)</f>
        <v>0</v>
      </c>
      <c r="AR336" s="112" t="s">
        <v>141</v>
      </c>
      <c r="AT336" s="118" t="s">
        <v>66</v>
      </c>
      <c r="AU336" s="118" t="s">
        <v>75</v>
      </c>
      <c r="AY336" s="112" t="s">
        <v>119</v>
      </c>
      <c r="BK336" s="119">
        <f>SUM(BK337:BK342)</f>
        <v>0</v>
      </c>
    </row>
    <row r="337" spans="2:65" s="1" customFormat="1" ht="16.5" customHeight="1">
      <c r="B337" s="122"/>
      <c r="C337" s="123" t="s">
        <v>763</v>
      </c>
      <c r="D337" s="123" t="s">
        <v>121</v>
      </c>
      <c r="E337" s="124" t="s">
        <v>764</v>
      </c>
      <c r="F337" s="125" t="s">
        <v>765</v>
      </c>
      <c r="G337" s="126" t="s">
        <v>178</v>
      </c>
      <c r="H337" s="127">
        <v>1</v>
      </c>
      <c r="I337" s="128"/>
      <c r="J337" s="128">
        <f>ROUND(I337*H337,2)</f>
        <v>0</v>
      </c>
      <c r="K337" s="125" t="s">
        <v>125</v>
      </c>
      <c r="L337" s="28"/>
      <c r="M337" s="129" t="s">
        <v>3</v>
      </c>
      <c r="N337" s="130" t="s">
        <v>38</v>
      </c>
      <c r="O337" s="131">
        <v>2.0449999999999999</v>
      </c>
      <c r="P337" s="131">
        <f>O337*H337</f>
        <v>2.0449999999999999</v>
      </c>
      <c r="Q337" s="131">
        <v>0</v>
      </c>
      <c r="R337" s="131">
        <f>Q337*H337</f>
        <v>0</v>
      </c>
      <c r="S337" s="131">
        <v>0</v>
      </c>
      <c r="T337" s="132">
        <f>S337*H337</f>
        <v>0</v>
      </c>
      <c r="AR337" s="133" t="s">
        <v>766</v>
      </c>
      <c r="AT337" s="133" t="s">
        <v>121</v>
      </c>
      <c r="AU337" s="133" t="s">
        <v>77</v>
      </c>
      <c r="AY337" s="16" t="s">
        <v>119</v>
      </c>
      <c r="BE337" s="134">
        <f>IF(N337="základní",J337,0)</f>
        <v>0</v>
      </c>
      <c r="BF337" s="134">
        <f>IF(N337="snížená",J337,0)</f>
        <v>0</v>
      </c>
      <c r="BG337" s="134">
        <f>IF(N337="zákl. přenesená",J337,0)</f>
        <v>0</v>
      </c>
      <c r="BH337" s="134">
        <f>IF(N337="sníž. přenesená",J337,0)</f>
        <v>0</v>
      </c>
      <c r="BI337" s="134">
        <f>IF(N337="nulová",J337,0)</f>
        <v>0</v>
      </c>
      <c r="BJ337" s="16" t="s">
        <v>75</v>
      </c>
      <c r="BK337" s="134">
        <f>ROUND(I337*H337,2)</f>
        <v>0</v>
      </c>
      <c r="BL337" s="16" t="s">
        <v>766</v>
      </c>
      <c r="BM337" s="133" t="s">
        <v>767</v>
      </c>
    </row>
    <row r="338" spans="2:65" s="1" customFormat="1" ht="11.25">
      <c r="B338" s="28"/>
      <c r="D338" s="135" t="s">
        <v>128</v>
      </c>
      <c r="F338" s="136" t="s">
        <v>768</v>
      </c>
      <c r="L338" s="28"/>
      <c r="M338" s="137"/>
      <c r="T338" s="49"/>
      <c r="AT338" s="16" t="s">
        <v>128</v>
      </c>
      <c r="AU338" s="16" t="s">
        <v>77</v>
      </c>
    </row>
    <row r="339" spans="2:65" s="1" customFormat="1" ht="11.25">
      <c r="B339" s="28"/>
      <c r="D339" s="138" t="s">
        <v>130</v>
      </c>
      <c r="F339" s="139" t="s">
        <v>769</v>
      </c>
      <c r="L339" s="28"/>
      <c r="M339" s="137"/>
      <c r="T339" s="49"/>
      <c r="AT339" s="16" t="s">
        <v>130</v>
      </c>
      <c r="AU339" s="16" t="s">
        <v>77</v>
      </c>
    </row>
    <row r="340" spans="2:65" s="12" customFormat="1" ht="11.25">
      <c r="B340" s="140"/>
      <c r="D340" s="135" t="s">
        <v>132</v>
      </c>
      <c r="E340" s="141" t="s">
        <v>3</v>
      </c>
      <c r="F340" s="142" t="s">
        <v>770</v>
      </c>
      <c r="H340" s="143">
        <v>1</v>
      </c>
      <c r="L340" s="140"/>
      <c r="M340" s="144"/>
      <c r="T340" s="145"/>
      <c r="AT340" s="141" t="s">
        <v>132</v>
      </c>
      <c r="AU340" s="141" t="s">
        <v>77</v>
      </c>
      <c r="AV340" s="12" t="s">
        <v>77</v>
      </c>
      <c r="AW340" s="12" t="s">
        <v>29</v>
      </c>
      <c r="AX340" s="12" t="s">
        <v>75</v>
      </c>
      <c r="AY340" s="141" t="s">
        <v>119</v>
      </c>
    </row>
    <row r="341" spans="2:65" s="1" customFormat="1" ht="16.5" customHeight="1">
      <c r="B341" s="122"/>
      <c r="C341" s="146" t="s">
        <v>771</v>
      </c>
      <c r="D341" s="146" t="s">
        <v>134</v>
      </c>
      <c r="E341" s="147" t="s">
        <v>772</v>
      </c>
      <c r="F341" s="148" t="s">
        <v>773</v>
      </c>
      <c r="G341" s="149" t="s">
        <v>178</v>
      </c>
      <c r="H341" s="150">
        <v>1</v>
      </c>
      <c r="I341" s="151"/>
      <c r="J341" s="151">
        <f>ROUND(I341*H341,2)</f>
        <v>0</v>
      </c>
      <c r="K341" s="148" t="s">
        <v>3</v>
      </c>
      <c r="L341" s="152"/>
      <c r="M341" s="153" t="s">
        <v>3</v>
      </c>
      <c r="N341" s="154" t="s">
        <v>38</v>
      </c>
      <c r="O341" s="131">
        <v>0</v>
      </c>
      <c r="P341" s="131">
        <f>O341*H341</f>
        <v>0</v>
      </c>
      <c r="Q341" s="131">
        <v>0</v>
      </c>
      <c r="R341" s="131">
        <f>Q341*H341</f>
        <v>0</v>
      </c>
      <c r="S341" s="131">
        <v>0</v>
      </c>
      <c r="T341" s="132">
        <f>S341*H341</f>
        <v>0</v>
      </c>
      <c r="AR341" s="133" t="s">
        <v>774</v>
      </c>
      <c r="AT341" s="133" t="s">
        <v>134</v>
      </c>
      <c r="AU341" s="133" t="s">
        <v>77</v>
      </c>
      <c r="AY341" s="16" t="s">
        <v>119</v>
      </c>
      <c r="BE341" s="134">
        <f>IF(N341="základní",J341,0)</f>
        <v>0</v>
      </c>
      <c r="BF341" s="134">
        <f>IF(N341="snížená",J341,0)</f>
        <v>0</v>
      </c>
      <c r="BG341" s="134">
        <f>IF(N341="zákl. přenesená",J341,0)</f>
        <v>0</v>
      </c>
      <c r="BH341" s="134">
        <f>IF(N341="sníž. přenesená",J341,0)</f>
        <v>0</v>
      </c>
      <c r="BI341" s="134">
        <f>IF(N341="nulová",J341,0)</f>
        <v>0</v>
      </c>
      <c r="BJ341" s="16" t="s">
        <v>75</v>
      </c>
      <c r="BK341" s="134">
        <f>ROUND(I341*H341,2)</f>
        <v>0</v>
      </c>
      <c r="BL341" s="16" t="s">
        <v>774</v>
      </c>
      <c r="BM341" s="133" t="s">
        <v>775</v>
      </c>
    </row>
    <row r="342" spans="2:65" s="1" customFormat="1" ht="11.25">
      <c r="B342" s="28"/>
      <c r="D342" s="135" t="s">
        <v>128</v>
      </c>
      <c r="F342" s="136" t="s">
        <v>773</v>
      </c>
      <c r="L342" s="28"/>
      <c r="M342" s="137"/>
      <c r="T342" s="49"/>
      <c r="AT342" s="16" t="s">
        <v>128</v>
      </c>
      <c r="AU342" s="16" t="s">
        <v>77</v>
      </c>
    </row>
    <row r="343" spans="2:65" s="11" customFormat="1" ht="25.9" customHeight="1">
      <c r="B343" s="111"/>
      <c r="D343" s="112" t="s">
        <v>66</v>
      </c>
      <c r="E343" s="113" t="s">
        <v>323</v>
      </c>
      <c r="F343" s="113" t="s">
        <v>324</v>
      </c>
      <c r="J343" s="114">
        <f>BK343</f>
        <v>0</v>
      </c>
      <c r="L343" s="111"/>
      <c r="M343" s="115"/>
      <c r="P343" s="116">
        <f>SUM(P344:P366)</f>
        <v>48</v>
      </c>
      <c r="R343" s="116">
        <f>SUM(R344:R366)</f>
        <v>0.3701000000000001</v>
      </c>
      <c r="T343" s="117">
        <f>SUM(T344:T366)</f>
        <v>0</v>
      </c>
      <c r="AR343" s="112" t="s">
        <v>126</v>
      </c>
      <c r="AT343" s="118" t="s">
        <v>66</v>
      </c>
      <c r="AU343" s="118" t="s">
        <v>67</v>
      </c>
      <c r="AY343" s="112" t="s">
        <v>119</v>
      </c>
      <c r="BK343" s="119">
        <f>SUM(BK344:BK366)</f>
        <v>0</v>
      </c>
    </row>
    <row r="344" spans="2:65" s="1" customFormat="1" ht="16.5" customHeight="1">
      <c r="B344" s="122"/>
      <c r="C344" s="123" t="s">
        <v>776</v>
      </c>
      <c r="D344" s="123" t="s">
        <v>121</v>
      </c>
      <c r="E344" s="124" t="s">
        <v>777</v>
      </c>
      <c r="F344" s="125" t="s">
        <v>778</v>
      </c>
      <c r="G344" s="126" t="s">
        <v>328</v>
      </c>
      <c r="H344" s="127">
        <v>44</v>
      </c>
      <c r="I344" s="128"/>
      <c r="J344" s="128">
        <f>ROUND(I344*H344,2)</f>
        <v>0</v>
      </c>
      <c r="K344" s="125" t="s">
        <v>125</v>
      </c>
      <c r="L344" s="28"/>
      <c r="M344" s="129" t="s">
        <v>3</v>
      </c>
      <c r="N344" s="130" t="s">
        <v>38</v>
      </c>
      <c r="O344" s="131">
        <v>1</v>
      </c>
      <c r="P344" s="131">
        <f>O344*H344</f>
        <v>44</v>
      </c>
      <c r="Q344" s="131">
        <v>0</v>
      </c>
      <c r="R344" s="131">
        <f>Q344*H344</f>
        <v>0</v>
      </c>
      <c r="S344" s="131">
        <v>0</v>
      </c>
      <c r="T344" s="132">
        <f>S344*H344</f>
        <v>0</v>
      </c>
      <c r="AR344" s="133" t="s">
        <v>329</v>
      </c>
      <c r="AT344" s="133" t="s">
        <v>121</v>
      </c>
      <c r="AU344" s="133" t="s">
        <v>75</v>
      </c>
      <c r="AY344" s="16" t="s">
        <v>119</v>
      </c>
      <c r="BE344" s="134">
        <f>IF(N344="základní",J344,0)</f>
        <v>0</v>
      </c>
      <c r="BF344" s="134">
        <f>IF(N344="snížená",J344,0)</f>
        <v>0</v>
      </c>
      <c r="BG344" s="134">
        <f>IF(N344="zákl. přenesená",J344,0)</f>
        <v>0</v>
      </c>
      <c r="BH344" s="134">
        <f>IF(N344="sníž. přenesená",J344,0)</f>
        <v>0</v>
      </c>
      <c r="BI344" s="134">
        <f>IF(N344="nulová",J344,0)</f>
        <v>0</v>
      </c>
      <c r="BJ344" s="16" t="s">
        <v>75</v>
      </c>
      <c r="BK344" s="134">
        <f>ROUND(I344*H344,2)</f>
        <v>0</v>
      </c>
      <c r="BL344" s="16" t="s">
        <v>329</v>
      </c>
      <c r="BM344" s="133" t="s">
        <v>779</v>
      </c>
    </row>
    <row r="345" spans="2:65" s="1" customFormat="1" ht="11.25">
      <c r="B345" s="28"/>
      <c r="D345" s="135" t="s">
        <v>128</v>
      </c>
      <c r="F345" s="136" t="s">
        <v>780</v>
      </c>
      <c r="L345" s="28"/>
      <c r="M345" s="137"/>
      <c r="T345" s="49"/>
      <c r="AT345" s="16" t="s">
        <v>128</v>
      </c>
      <c r="AU345" s="16" t="s">
        <v>75</v>
      </c>
    </row>
    <row r="346" spans="2:65" s="1" customFormat="1" ht="11.25">
      <c r="B346" s="28"/>
      <c r="D346" s="138" t="s">
        <v>130</v>
      </c>
      <c r="F346" s="139" t="s">
        <v>781</v>
      </c>
      <c r="L346" s="28"/>
      <c r="M346" s="137"/>
      <c r="T346" s="49"/>
      <c r="AT346" s="16" t="s">
        <v>130</v>
      </c>
      <c r="AU346" s="16" t="s">
        <v>75</v>
      </c>
    </row>
    <row r="347" spans="2:65" s="12" customFormat="1" ht="11.25">
      <c r="B347" s="140"/>
      <c r="D347" s="135" t="s">
        <v>132</v>
      </c>
      <c r="E347" s="141" t="s">
        <v>3</v>
      </c>
      <c r="F347" s="142" t="s">
        <v>782</v>
      </c>
      <c r="H347" s="143">
        <v>24</v>
      </c>
      <c r="L347" s="140"/>
      <c r="M347" s="144"/>
      <c r="T347" s="145"/>
      <c r="AT347" s="141" t="s">
        <v>132</v>
      </c>
      <c r="AU347" s="141" t="s">
        <v>75</v>
      </c>
      <c r="AV347" s="12" t="s">
        <v>77</v>
      </c>
      <c r="AW347" s="12" t="s">
        <v>29</v>
      </c>
      <c r="AX347" s="12" t="s">
        <v>67</v>
      </c>
      <c r="AY347" s="141" t="s">
        <v>119</v>
      </c>
    </row>
    <row r="348" spans="2:65" s="12" customFormat="1" ht="11.25">
      <c r="B348" s="140"/>
      <c r="D348" s="135" t="s">
        <v>132</v>
      </c>
      <c r="E348" s="141" t="s">
        <v>3</v>
      </c>
      <c r="F348" s="142" t="s">
        <v>783</v>
      </c>
      <c r="H348" s="143">
        <v>8</v>
      </c>
      <c r="L348" s="140"/>
      <c r="M348" s="144"/>
      <c r="T348" s="145"/>
      <c r="AT348" s="141" t="s">
        <v>132</v>
      </c>
      <c r="AU348" s="141" t="s">
        <v>75</v>
      </c>
      <c r="AV348" s="12" t="s">
        <v>77</v>
      </c>
      <c r="AW348" s="12" t="s">
        <v>29</v>
      </c>
      <c r="AX348" s="12" t="s">
        <v>67</v>
      </c>
      <c r="AY348" s="141" t="s">
        <v>119</v>
      </c>
    </row>
    <row r="349" spans="2:65" s="12" customFormat="1" ht="11.25">
      <c r="B349" s="140"/>
      <c r="D349" s="135" t="s">
        <v>132</v>
      </c>
      <c r="E349" s="141" t="s">
        <v>3</v>
      </c>
      <c r="F349" s="142" t="s">
        <v>784</v>
      </c>
      <c r="H349" s="143">
        <v>4</v>
      </c>
      <c r="L349" s="140"/>
      <c r="M349" s="144"/>
      <c r="T349" s="145"/>
      <c r="AT349" s="141" t="s">
        <v>132</v>
      </c>
      <c r="AU349" s="141" t="s">
        <v>75</v>
      </c>
      <c r="AV349" s="12" t="s">
        <v>77</v>
      </c>
      <c r="AW349" s="12" t="s">
        <v>29</v>
      </c>
      <c r="AX349" s="12" t="s">
        <v>67</v>
      </c>
      <c r="AY349" s="141" t="s">
        <v>119</v>
      </c>
    </row>
    <row r="350" spans="2:65" s="12" customFormat="1" ht="11.25">
      <c r="B350" s="140"/>
      <c r="D350" s="135" t="s">
        <v>132</v>
      </c>
      <c r="E350" s="141" t="s">
        <v>3</v>
      </c>
      <c r="F350" s="142" t="s">
        <v>785</v>
      </c>
      <c r="H350" s="143">
        <v>8</v>
      </c>
      <c r="L350" s="140"/>
      <c r="M350" s="144"/>
      <c r="T350" s="145"/>
      <c r="AT350" s="141" t="s">
        <v>132</v>
      </c>
      <c r="AU350" s="141" t="s">
        <v>75</v>
      </c>
      <c r="AV350" s="12" t="s">
        <v>77</v>
      </c>
      <c r="AW350" s="12" t="s">
        <v>29</v>
      </c>
      <c r="AX350" s="12" t="s">
        <v>67</v>
      </c>
      <c r="AY350" s="141" t="s">
        <v>119</v>
      </c>
    </row>
    <row r="351" spans="2:65" s="13" customFormat="1" ht="11.25">
      <c r="B351" s="155"/>
      <c r="D351" s="135" t="s">
        <v>132</v>
      </c>
      <c r="E351" s="156" t="s">
        <v>3</v>
      </c>
      <c r="F351" s="157" t="s">
        <v>167</v>
      </c>
      <c r="H351" s="158">
        <v>44</v>
      </c>
      <c r="L351" s="155"/>
      <c r="M351" s="159"/>
      <c r="T351" s="160"/>
      <c r="AT351" s="156" t="s">
        <v>132</v>
      </c>
      <c r="AU351" s="156" t="s">
        <v>75</v>
      </c>
      <c r="AV351" s="13" t="s">
        <v>126</v>
      </c>
      <c r="AW351" s="13" t="s">
        <v>29</v>
      </c>
      <c r="AX351" s="13" t="s">
        <v>75</v>
      </c>
      <c r="AY351" s="156" t="s">
        <v>119</v>
      </c>
    </row>
    <row r="352" spans="2:65" s="1" customFormat="1" ht="16.5" customHeight="1">
      <c r="B352" s="122"/>
      <c r="C352" s="146" t="s">
        <v>786</v>
      </c>
      <c r="D352" s="146" t="s">
        <v>134</v>
      </c>
      <c r="E352" s="147" t="s">
        <v>787</v>
      </c>
      <c r="F352" s="148" t="s">
        <v>788</v>
      </c>
      <c r="G352" s="149" t="s">
        <v>124</v>
      </c>
      <c r="H352" s="150">
        <v>0.20200000000000001</v>
      </c>
      <c r="I352" s="151"/>
      <c r="J352" s="151">
        <f>ROUND(I352*H352,2)</f>
        <v>0</v>
      </c>
      <c r="K352" s="148" t="s">
        <v>125</v>
      </c>
      <c r="L352" s="152"/>
      <c r="M352" s="153" t="s">
        <v>3</v>
      </c>
      <c r="N352" s="154" t="s">
        <v>38</v>
      </c>
      <c r="O352" s="131">
        <v>0</v>
      </c>
      <c r="P352" s="131">
        <f>O352*H352</f>
        <v>0</v>
      </c>
      <c r="Q352" s="131">
        <v>0.55000000000000004</v>
      </c>
      <c r="R352" s="131">
        <f>Q352*H352</f>
        <v>0.11110000000000002</v>
      </c>
      <c r="S352" s="131">
        <v>0</v>
      </c>
      <c r="T352" s="132">
        <f>S352*H352</f>
        <v>0</v>
      </c>
      <c r="AR352" s="133" t="s">
        <v>329</v>
      </c>
      <c r="AT352" s="133" t="s">
        <v>134</v>
      </c>
      <c r="AU352" s="133" t="s">
        <v>75</v>
      </c>
      <c r="AY352" s="16" t="s">
        <v>119</v>
      </c>
      <c r="BE352" s="134">
        <f>IF(N352="základní",J352,0)</f>
        <v>0</v>
      </c>
      <c r="BF352" s="134">
        <f>IF(N352="snížená",J352,0)</f>
        <v>0</v>
      </c>
      <c r="BG352" s="134">
        <f>IF(N352="zákl. přenesená",J352,0)</f>
        <v>0</v>
      </c>
      <c r="BH352" s="134">
        <f>IF(N352="sníž. přenesená",J352,0)</f>
        <v>0</v>
      </c>
      <c r="BI352" s="134">
        <f>IF(N352="nulová",J352,0)</f>
        <v>0</v>
      </c>
      <c r="BJ352" s="16" t="s">
        <v>75</v>
      </c>
      <c r="BK352" s="134">
        <f>ROUND(I352*H352,2)</f>
        <v>0</v>
      </c>
      <c r="BL352" s="16" t="s">
        <v>329</v>
      </c>
      <c r="BM352" s="133" t="s">
        <v>789</v>
      </c>
    </row>
    <row r="353" spans="2:65" s="1" customFormat="1" ht="11.25">
      <c r="B353" s="28"/>
      <c r="D353" s="135" t="s">
        <v>128</v>
      </c>
      <c r="F353" s="136" t="s">
        <v>788</v>
      </c>
      <c r="L353" s="28"/>
      <c r="M353" s="137"/>
      <c r="T353" s="49"/>
      <c r="AT353" s="16" t="s">
        <v>128</v>
      </c>
      <c r="AU353" s="16" t="s">
        <v>75</v>
      </c>
    </row>
    <row r="354" spans="2:65" s="12" customFormat="1" ht="11.25">
      <c r="B354" s="140"/>
      <c r="D354" s="135" t="s">
        <v>132</v>
      </c>
      <c r="E354" s="141" t="s">
        <v>3</v>
      </c>
      <c r="F354" s="142" t="s">
        <v>790</v>
      </c>
      <c r="H354" s="143">
        <v>0.14399999999999999</v>
      </c>
      <c r="L354" s="140"/>
      <c r="M354" s="144"/>
      <c r="T354" s="145"/>
      <c r="AT354" s="141" t="s">
        <v>132</v>
      </c>
      <c r="AU354" s="141" t="s">
        <v>75</v>
      </c>
      <c r="AV354" s="12" t="s">
        <v>77</v>
      </c>
      <c r="AW354" s="12" t="s">
        <v>29</v>
      </c>
      <c r="AX354" s="12" t="s">
        <v>67</v>
      </c>
      <c r="AY354" s="141" t="s">
        <v>119</v>
      </c>
    </row>
    <row r="355" spans="2:65" s="12" customFormat="1" ht="11.25">
      <c r="B355" s="140"/>
      <c r="D355" s="135" t="s">
        <v>132</v>
      </c>
      <c r="E355" s="141" t="s">
        <v>3</v>
      </c>
      <c r="F355" s="142" t="s">
        <v>791</v>
      </c>
      <c r="H355" s="143">
        <v>5.8000000000000003E-2</v>
      </c>
      <c r="L355" s="140"/>
      <c r="M355" s="144"/>
      <c r="T355" s="145"/>
      <c r="AT355" s="141" t="s">
        <v>132</v>
      </c>
      <c r="AU355" s="141" t="s">
        <v>75</v>
      </c>
      <c r="AV355" s="12" t="s">
        <v>77</v>
      </c>
      <c r="AW355" s="12" t="s">
        <v>29</v>
      </c>
      <c r="AX355" s="12" t="s">
        <v>67</v>
      </c>
      <c r="AY355" s="141" t="s">
        <v>119</v>
      </c>
    </row>
    <row r="356" spans="2:65" s="13" customFormat="1" ht="11.25">
      <c r="B356" s="155"/>
      <c r="D356" s="135" t="s">
        <v>132</v>
      </c>
      <c r="E356" s="156" t="s">
        <v>3</v>
      </c>
      <c r="F356" s="157" t="s">
        <v>167</v>
      </c>
      <c r="H356" s="158">
        <v>0.20199999999999999</v>
      </c>
      <c r="L356" s="155"/>
      <c r="M356" s="159"/>
      <c r="T356" s="160"/>
      <c r="AT356" s="156" t="s">
        <v>132</v>
      </c>
      <c r="AU356" s="156" t="s">
        <v>75</v>
      </c>
      <c r="AV356" s="13" t="s">
        <v>126</v>
      </c>
      <c r="AW356" s="13" t="s">
        <v>29</v>
      </c>
      <c r="AX356" s="13" t="s">
        <v>75</v>
      </c>
      <c r="AY356" s="156" t="s">
        <v>119</v>
      </c>
    </row>
    <row r="357" spans="2:65" s="1" customFormat="1" ht="16.5" customHeight="1">
      <c r="B357" s="122"/>
      <c r="C357" s="146" t="s">
        <v>792</v>
      </c>
      <c r="D357" s="146" t="s">
        <v>134</v>
      </c>
      <c r="E357" s="147" t="s">
        <v>793</v>
      </c>
      <c r="F357" s="148" t="s">
        <v>794</v>
      </c>
      <c r="G357" s="149" t="s">
        <v>124</v>
      </c>
      <c r="H357" s="150">
        <v>0.46</v>
      </c>
      <c r="I357" s="151"/>
      <c r="J357" s="151">
        <f>ROUND(I357*H357,2)</f>
        <v>0</v>
      </c>
      <c r="K357" s="148" t="s">
        <v>125</v>
      </c>
      <c r="L357" s="152"/>
      <c r="M357" s="153" t="s">
        <v>3</v>
      </c>
      <c r="N357" s="154" t="s">
        <v>38</v>
      </c>
      <c r="O357" s="131">
        <v>0</v>
      </c>
      <c r="P357" s="131">
        <f>O357*H357</f>
        <v>0</v>
      </c>
      <c r="Q357" s="131">
        <v>0.55000000000000004</v>
      </c>
      <c r="R357" s="131">
        <f>Q357*H357</f>
        <v>0.25300000000000006</v>
      </c>
      <c r="S357" s="131">
        <v>0</v>
      </c>
      <c r="T357" s="132">
        <f>S357*H357</f>
        <v>0</v>
      </c>
      <c r="AR357" s="133" t="s">
        <v>329</v>
      </c>
      <c r="AT357" s="133" t="s">
        <v>134</v>
      </c>
      <c r="AU357" s="133" t="s">
        <v>75</v>
      </c>
      <c r="AY357" s="16" t="s">
        <v>119</v>
      </c>
      <c r="BE357" s="134">
        <f>IF(N357="základní",J357,0)</f>
        <v>0</v>
      </c>
      <c r="BF357" s="134">
        <f>IF(N357="snížená",J357,0)</f>
        <v>0</v>
      </c>
      <c r="BG357" s="134">
        <f>IF(N357="zákl. přenesená",J357,0)</f>
        <v>0</v>
      </c>
      <c r="BH357" s="134">
        <f>IF(N357="sníž. přenesená",J357,0)</f>
        <v>0</v>
      </c>
      <c r="BI357" s="134">
        <f>IF(N357="nulová",J357,0)</f>
        <v>0</v>
      </c>
      <c r="BJ357" s="16" t="s">
        <v>75</v>
      </c>
      <c r="BK357" s="134">
        <f>ROUND(I357*H357,2)</f>
        <v>0</v>
      </c>
      <c r="BL357" s="16" t="s">
        <v>329</v>
      </c>
      <c r="BM357" s="133" t="s">
        <v>795</v>
      </c>
    </row>
    <row r="358" spans="2:65" s="1" customFormat="1" ht="11.25">
      <c r="B358" s="28"/>
      <c r="D358" s="135" t="s">
        <v>128</v>
      </c>
      <c r="F358" s="136" t="s">
        <v>794</v>
      </c>
      <c r="L358" s="28"/>
      <c r="M358" s="137"/>
      <c r="T358" s="49"/>
      <c r="AT358" s="16" t="s">
        <v>128</v>
      </c>
      <c r="AU358" s="16" t="s">
        <v>75</v>
      </c>
    </row>
    <row r="359" spans="2:65" s="12" customFormat="1" ht="11.25">
      <c r="B359" s="140"/>
      <c r="D359" s="135" t="s">
        <v>132</v>
      </c>
      <c r="E359" s="141" t="s">
        <v>3</v>
      </c>
      <c r="F359" s="142" t="s">
        <v>796</v>
      </c>
      <c r="H359" s="143">
        <v>0.46</v>
      </c>
      <c r="L359" s="140"/>
      <c r="M359" s="144"/>
      <c r="T359" s="145"/>
      <c r="AT359" s="141" t="s">
        <v>132</v>
      </c>
      <c r="AU359" s="141" t="s">
        <v>75</v>
      </c>
      <c r="AV359" s="12" t="s">
        <v>77</v>
      </c>
      <c r="AW359" s="12" t="s">
        <v>29</v>
      </c>
      <c r="AX359" s="12" t="s">
        <v>75</v>
      </c>
      <c r="AY359" s="141" t="s">
        <v>119</v>
      </c>
    </row>
    <row r="360" spans="2:65" s="1" customFormat="1" ht="16.5" customHeight="1">
      <c r="B360" s="122"/>
      <c r="C360" s="146" t="s">
        <v>797</v>
      </c>
      <c r="D360" s="146" t="s">
        <v>134</v>
      </c>
      <c r="E360" s="147" t="s">
        <v>798</v>
      </c>
      <c r="F360" s="148" t="s">
        <v>799</v>
      </c>
      <c r="G360" s="149" t="s">
        <v>151</v>
      </c>
      <c r="H360" s="150">
        <v>6</v>
      </c>
      <c r="I360" s="151"/>
      <c r="J360" s="151">
        <f>ROUND(I360*H360,2)</f>
        <v>0</v>
      </c>
      <c r="K360" s="148" t="s">
        <v>125</v>
      </c>
      <c r="L360" s="152"/>
      <c r="M360" s="153" t="s">
        <v>3</v>
      </c>
      <c r="N360" s="154" t="s">
        <v>38</v>
      </c>
      <c r="O360" s="131">
        <v>0</v>
      </c>
      <c r="P360" s="131">
        <f>O360*H360</f>
        <v>0</v>
      </c>
      <c r="Q360" s="131">
        <v>1E-3</v>
      </c>
      <c r="R360" s="131">
        <f>Q360*H360</f>
        <v>6.0000000000000001E-3</v>
      </c>
      <c r="S360" s="131">
        <v>0</v>
      </c>
      <c r="T360" s="132">
        <f>S360*H360</f>
        <v>0</v>
      </c>
      <c r="AR360" s="133" t="s">
        <v>329</v>
      </c>
      <c r="AT360" s="133" t="s">
        <v>134</v>
      </c>
      <c r="AU360" s="133" t="s">
        <v>75</v>
      </c>
      <c r="AY360" s="16" t="s">
        <v>119</v>
      </c>
      <c r="BE360" s="134">
        <f>IF(N360="základní",J360,0)</f>
        <v>0</v>
      </c>
      <c r="BF360" s="134">
        <f>IF(N360="snížená",J360,0)</f>
        <v>0</v>
      </c>
      <c r="BG360" s="134">
        <f>IF(N360="zákl. přenesená",J360,0)</f>
        <v>0</v>
      </c>
      <c r="BH360" s="134">
        <f>IF(N360="sníž. přenesená",J360,0)</f>
        <v>0</v>
      </c>
      <c r="BI360" s="134">
        <f>IF(N360="nulová",J360,0)</f>
        <v>0</v>
      </c>
      <c r="BJ360" s="16" t="s">
        <v>75</v>
      </c>
      <c r="BK360" s="134">
        <f>ROUND(I360*H360,2)</f>
        <v>0</v>
      </c>
      <c r="BL360" s="16" t="s">
        <v>329</v>
      </c>
      <c r="BM360" s="133" t="s">
        <v>800</v>
      </c>
    </row>
    <row r="361" spans="2:65" s="1" customFormat="1" ht="11.25">
      <c r="B361" s="28"/>
      <c r="D361" s="135" t="s">
        <v>128</v>
      </c>
      <c r="F361" s="136" t="s">
        <v>799</v>
      </c>
      <c r="L361" s="28"/>
      <c r="M361" s="137"/>
      <c r="T361" s="49"/>
      <c r="AT361" s="16" t="s">
        <v>128</v>
      </c>
      <c r="AU361" s="16" t="s">
        <v>75</v>
      </c>
    </row>
    <row r="362" spans="2:65" s="12" customFormat="1" ht="11.25">
      <c r="B362" s="140"/>
      <c r="D362" s="135" t="s">
        <v>132</v>
      </c>
      <c r="E362" s="141" t="s">
        <v>3</v>
      </c>
      <c r="F362" s="142" t="s">
        <v>801</v>
      </c>
      <c r="H362" s="143">
        <v>6</v>
      </c>
      <c r="L362" s="140"/>
      <c r="M362" s="144"/>
      <c r="T362" s="145"/>
      <c r="AT362" s="141" t="s">
        <v>132</v>
      </c>
      <c r="AU362" s="141" t="s">
        <v>75</v>
      </c>
      <c r="AV362" s="12" t="s">
        <v>77</v>
      </c>
      <c r="AW362" s="12" t="s">
        <v>29</v>
      </c>
      <c r="AX362" s="12" t="s">
        <v>75</v>
      </c>
      <c r="AY362" s="141" t="s">
        <v>119</v>
      </c>
    </row>
    <row r="363" spans="2:65" s="1" customFormat="1" ht="16.5" customHeight="1">
      <c r="B363" s="122"/>
      <c r="C363" s="123" t="s">
        <v>802</v>
      </c>
      <c r="D363" s="123" t="s">
        <v>121</v>
      </c>
      <c r="E363" s="124" t="s">
        <v>326</v>
      </c>
      <c r="F363" s="125" t="s">
        <v>327</v>
      </c>
      <c r="G363" s="126" t="s">
        <v>328</v>
      </c>
      <c r="H363" s="127">
        <v>4</v>
      </c>
      <c r="I363" s="128"/>
      <c r="J363" s="128">
        <f>ROUND(I363*H363,2)</f>
        <v>0</v>
      </c>
      <c r="K363" s="125" t="s">
        <v>125</v>
      </c>
      <c r="L363" s="28"/>
      <c r="M363" s="129" t="s">
        <v>3</v>
      </c>
      <c r="N363" s="130" t="s">
        <v>38</v>
      </c>
      <c r="O363" s="131">
        <v>1</v>
      </c>
      <c r="P363" s="131">
        <f>O363*H363</f>
        <v>4</v>
      </c>
      <c r="Q363" s="131">
        <v>0</v>
      </c>
      <c r="R363" s="131">
        <f>Q363*H363</f>
        <v>0</v>
      </c>
      <c r="S363" s="131">
        <v>0</v>
      </c>
      <c r="T363" s="132">
        <f>S363*H363</f>
        <v>0</v>
      </c>
      <c r="AR363" s="133" t="s">
        <v>329</v>
      </c>
      <c r="AT363" s="133" t="s">
        <v>121</v>
      </c>
      <c r="AU363" s="133" t="s">
        <v>75</v>
      </c>
      <c r="AY363" s="16" t="s">
        <v>119</v>
      </c>
      <c r="BE363" s="134">
        <f>IF(N363="základní",J363,0)</f>
        <v>0</v>
      </c>
      <c r="BF363" s="134">
        <f>IF(N363="snížená",J363,0)</f>
        <v>0</v>
      </c>
      <c r="BG363" s="134">
        <f>IF(N363="zákl. přenesená",J363,0)</f>
        <v>0</v>
      </c>
      <c r="BH363" s="134">
        <f>IF(N363="sníž. přenesená",J363,0)</f>
        <v>0</v>
      </c>
      <c r="BI363" s="134">
        <f>IF(N363="nulová",J363,0)</f>
        <v>0</v>
      </c>
      <c r="BJ363" s="16" t="s">
        <v>75</v>
      </c>
      <c r="BK363" s="134">
        <f>ROUND(I363*H363,2)</f>
        <v>0</v>
      </c>
      <c r="BL363" s="16" t="s">
        <v>329</v>
      </c>
      <c r="BM363" s="133" t="s">
        <v>803</v>
      </c>
    </row>
    <row r="364" spans="2:65" s="1" customFormat="1" ht="11.25">
      <c r="B364" s="28"/>
      <c r="D364" s="135" t="s">
        <v>128</v>
      </c>
      <c r="F364" s="136" t="s">
        <v>331</v>
      </c>
      <c r="L364" s="28"/>
      <c r="M364" s="137"/>
      <c r="T364" s="49"/>
      <c r="AT364" s="16" t="s">
        <v>128</v>
      </c>
      <c r="AU364" s="16" t="s">
        <v>75</v>
      </c>
    </row>
    <row r="365" spans="2:65" s="1" customFormat="1" ht="11.25">
      <c r="B365" s="28"/>
      <c r="D365" s="138" t="s">
        <v>130</v>
      </c>
      <c r="F365" s="139" t="s">
        <v>332</v>
      </c>
      <c r="L365" s="28"/>
      <c r="M365" s="137"/>
      <c r="T365" s="49"/>
      <c r="AT365" s="16" t="s">
        <v>130</v>
      </c>
      <c r="AU365" s="16" t="s">
        <v>75</v>
      </c>
    </row>
    <row r="366" spans="2:65" s="12" customFormat="1" ht="22.5">
      <c r="B366" s="140"/>
      <c r="D366" s="135" t="s">
        <v>132</v>
      </c>
      <c r="E366" s="141" t="s">
        <v>3</v>
      </c>
      <c r="F366" s="142" t="s">
        <v>804</v>
      </c>
      <c r="H366" s="143">
        <v>4</v>
      </c>
      <c r="L366" s="140"/>
      <c r="M366" s="161"/>
      <c r="N366" s="162"/>
      <c r="O366" s="162"/>
      <c r="P366" s="162"/>
      <c r="Q366" s="162"/>
      <c r="R366" s="162"/>
      <c r="S366" s="162"/>
      <c r="T366" s="163"/>
      <c r="AT366" s="141" t="s">
        <v>132</v>
      </c>
      <c r="AU366" s="141" t="s">
        <v>75</v>
      </c>
      <c r="AV366" s="12" t="s">
        <v>77</v>
      </c>
      <c r="AW366" s="12" t="s">
        <v>29</v>
      </c>
      <c r="AX366" s="12" t="s">
        <v>75</v>
      </c>
      <c r="AY366" s="141" t="s">
        <v>119</v>
      </c>
    </row>
    <row r="367" spans="2:65" s="1" customFormat="1" ht="6.95" customHeight="1">
      <c r="B367" s="37"/>
      <c r="C367" s="38"/>
      <c r="D367" s="38"/>
      <c r="E367" s="38"/>
      <c r="F367" s="38"/>
      <c r="G367" s="38"/>
      <c r="H367" s="38"/>
      <c r="I367" s="38"/>
      <c r="J367" s="38"/>
      <c r="K367" s="38"/>
      <c r="L367" s="28"/>
    </row>
  </sheetData>
  <autoFilter ref="C97:K366" xr:uid="{00000000-0009-0000-0000-000003000000}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3" r:id="rId1" xr:uid="{00000000-0004-0000-0300-000000000000}"/>
    <hyperlink ref="F109" r:id="rId2" xr:uid="{00000000-0004-0000-0300-000001000000}"/>
    <hyperlink ref="F113" r:id="rId3" xr:uid="{00000000-0004-0000-0300-000002000000}"/>
    <hyperlink ref="F117" r:id="rId4" xr:uid="{00000000-0004-0000-0300-000003000000}"/>
    <hyperlink ref="F120" r:id="rId5" xr:uid="{00000000-0004-0000-0300-000004000000}"/>
    <hyperlink ref="F124" r:id="rId6" xr:uid="{00000000-0004-0000-0300-000005000000}"/>
    <hyperlink ref="F127" r:id="rId7" xr:uid="{00000000-0004-0000-0300-000006000000}"/>
    <hyperlink ref="F132" r:id="rId8" xr:uid="{00000000-0004-0000-0300-000007000000}"/>
    <hyperlink ref="F136" r:id="rId9" xr:uid="{00000000-0004-0000-0300-000008000000}"/>
    <hyperlink ref="F140" r:id="rId10" xr:uid="{00000000-0004-0000-0300-000009000000}"/>
    <hyperlink ref="F149" r:id="rId11" xr:uid="{00000000-0004-0000-0300-00000A000000}"/>
    <hyperlink ref="F154" r:id="rId12" xr:uid="{00000000-0004-0000-0300-00000B000000}"/>
    <hyperlink ref="F158" r:id="rId13" xr:uid="{00000000-0004-0000-0300-00000C000000}"/>
    <hyperlink ref="F163" r:id="rId14" xr:uid="{00000000-0004-0000-0300-00000D000000}"/>
    <hyperlink ref="F168" r:id="rId15" xr:uid="{00000000-0004-0000-0300-00000E000000}"/>
    <hyperlink ref="F175" r:id="rId16" xr:uid="{00000000-0004-0000-0300-00000F000000}"/>
    <hyperlink ref="F182" r:id="rId17" xr:uid="{00000000-0004-0000-0300-000010000000}"/>
    <hyperlink ref="F187" r:id="rId18" xr:uid="{00000000-0004-0000-0300-000011000000}"/>
    <hyperlink ref="F190" r:id="rId19" xr:uid="{00000000-0004-0000-0300-000012000000}"/>
    <hyperlink ref="F194" r:id="rId20" xr:uid="{00000000-0004-0000-0300-000013000000}"/>
    <hyperlink ref="F197" r:id="rId21" xr:uid="{00000000-0004-0000-0300-000014000000}"/>
    <hyperlink ref="F201" r:id="rId22" xr:uid="{00000000-0004-0000-0300-000015000000}"/>
    <hyperlink ref="F204" r:id="rId23" xr:uid="{00000000-0004-0000-0300-000016000000}"/>
    <hyperlink ref="F209" r:id="rId24" xr:uid="{00000000-0004-0000-0300-000017000000}"/>
    <hyperlink ref="F213" r:id="rId25" xr:uid="{00000000-0004-0000-0300-000018000000}"/>
    <hyperlink ref="F217" r:id="rId26" xr:uid="{00000000-0004-0000-0300-000019000000}"/>
    <hyperlink ref="F222" r:id="rId27" xr:uid="{00000000-0004-0000-0300-00001A000000}"/>
    <hyperlink ref="F225" r:id="rId28" xr:uid="{00000000-0004-0000-0300-00001B000000}"/>
    <hyperlink ref="F230" r:id="rId29" xr:uid="{00000000-0004-0000-0300-00001C000000}"/>
    <hyperlink ref="F234" r:id="rId30" xr:uid="{00000000-0004-0000-0300-00001D000000}"/>
    <hyperlink ref="F241" r:id="rId31" xr:uid="{00000000-0004-0000-0300-00001E000000}"/>
    <hyperlink ref="F245" r:id="rId32" xr:uid="{00000000-0004-0000-0300-00001F000000}"/>
    <hyperlink ref="F252" r:id="rId33" xr:uid="{00000000-0004-0000-0300-000020000000}"/>
    <hyperlink ref="F257" r:id="rId34" xr:uid="{00000000-0004-0000-0300-000021000000}"/>
    <hyperlink ref="F261" r:id="rId35" xr:uid="{00000000-0004-0000-0300-000022000000}"/>
    <hyperlink ref="F264" r:id="rId36" xr:uid="{00000000-0004-0000-0300-000023000000}"/>
    <hyperlink ref="F267" r:id="rId37" xr:uid="{00000000-0004-0000-0300-000024000000}"/>
    <hyperlink ref="F270" r:id="rId38" xr:uid="{00000000-0004-0000-0300-000025000000}"/>
    <hyperlink ref="F273" r:id="rId39" xr:uid="{00000000-0004-0000-0300-000026000000}"/>
    <hyperlink ref="F277" r:id="rId40" xr:uid="{00000000-0004-0000-0300-000027000000}"/>
    <hyperlink ref="F281" r:id="rId41" xr:uid="{00000000-0004-0000-0300-000028000000}"/>
    <hyperlink ref="F285" r:id="rId42" xr:uid="{00000000-0004-0000-0300-000029000000}"/>
    <hyperlink ref="F288" r:id="rId43" xr:uid="{00000000-0004-0000-0300-00002A000000}"/>
    <hyperlink ref="F297" r:id="rId44" xr:uid="{00000000-0004-0000-0300-00002B000000}"/>
    <hyperlink ref="F310" r:id="rId45" xr:uid="{00000000-0004-0000-0300-00002C000000}"/>
    <hyperlink ref="F316" r:id="rId46" xr:uid="{00000000-0004-0000-0300-00002D000000}"/>
    <hyperlink ref="F320" r:id="rId47" xr:uid="{00000000-0004-0000-0300-00002E000000}"/>
    <hyperlink ref="F323" r:id="rId48" xr:uid="{00000000-0004-0000-0300-00002F000000}"/>
    <hyperlink ref="F327" r:id="rId49" xr:uid="{00000000-0004-0000-0300-000030000000}"/>
    <hyperlink ref="F331" r:id="rId50" xr:uid="{00000000-0004-0000-0300-000031000000}"/>
    <hyperlink ref="F334" r:id="rId51" xr:uid="{00000000-0004-0000-0300-000032000000}"/>
    <hyperlink ref="F339" r:id="rId52" xr:uid="{00000000-0004-0000-0300-000033000000}"/>
    <hyperlink ref="F346" r:id="rId53" xr:uid="{00000000-0004-0000-0300-000034000000}"/>
    <hyperlink ref="F365" r:id="rId54" xr:uid="{00000000-0004-0000-0300-000035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5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BM108"/>
  <sheetViews>
    <sheetView showGridLines="0" topLeftCell="A80" workbookViewId="0">
      <selection activeCell="I87" sqref="I87:I103"/>
    </sheetView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281" t="s">
        <v>6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6" t="s">
        <v>86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77</v>
      </c>
    </row>
    <row r="4" spans="2:46" ht="24.95" customHeight="1">
      <c r="B4" s="19"/>
      <c r="D4" s="20" t="s">
        <v>87</v>
      </c>
      <c r="L4" s="19"/>
      <c r="M4" s="81" t="s">
        <v>11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5" t="s">
        <v>15</v>
      </c>
      <c r="L6" s="19"/>
    </row>
    <row r="7" spans="2:46" ht="16.5" customHeight="1">
      <c r="B7" s="19"/>
      <c r="E7" s="282" t="str">
        <f>'Rekapitulace stavby'!K6</f>
        <v>demolice zastávky Třešť město</v>
      </c>
      <c r="F7" s="283"/>
      <c r="G7" s="283"/>
      <c r="H7" s="283"/>
      <c r="L7" s="19"/>
    </row>
    <row r="8" spans="2:46" s="1" customFormat="1" ht="12" customHeight="1">
      <c r="B8" s="28"/>
      <c r="D8" s="25" t="s">
        <v>88</v>
      </c>
      <c r="L8" s="28"/>
    </row>
    <row r="9" spans="2:46" s="1" customFormat="1" ht="16.5" customHeight="1">
      <c r="B9" s="28"/>
      <c r="E9" s="249" t="s">
        <v>805</v>
      </c>
      <c r="F9" s="284"/>
      <c r="G9" s="284"/>
      <c r="H9" s="284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5" t="s">
        <v>17</v>
      </c>
      <c r="F11" s="23" t="s">
        <v>3</v>
      </c>
      <c r="I11" s="25" t="s">
        <v>18</v>
      </c>
      <c r="J11" s="23" t="s">
        <v>3</v>
      </c>
      <c r="L11" s="28"/>
    </row>
    <row r="12" spans="2:46" s="1" customFormat="1" ht="12" customHeight="1">
      <c r="B12" s="28"/>
      <c r="D12" s="25" t="s">
        <v>19</v>
      </c>
      <c r="F12" s="23" t="s">
        <v>20</v>
      </c>
      <c r="I12" s="25" t="s">
        <v>21</v>
      </c>
      <c r="J12" s="45" t="str">
        <f>'Rekapitulace stavby'!AN8</f>
        <v>27. 6. 2022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5" t="s">
        <v>23</v>
      </c>
      <c r="I14" s="25" t="s">
        <v>24</v>
      </c>
      <c r="J14" s="23" t="str">
        <f>IF('Rekapitulace stavby'!AN10="","",'Rekapitulace stavby'!AN10)</f>
        <v/>
      </c>
      <c r="L14" s="28"/>
    </row>
    <row r="15" spans="2:46" s="1" customFormat="1" ht="18" customHeight="1">
      <c r="B15" s="28"/>
      <c r="E15" s="23" t="str">
        <f>IF('Rekapitulace stavby'!E11="","",'Rekapitulace stavby'!E11)</f>
        <v xml:space="preserve"> </v>
      </c>
      <c r="I15" s="25" t="s">
        <v>26</v>
      </c>
      <c r="J15" s="23" t="str">
        <f>IF('Rekapitulace stavby'!AN11="","",'Rekapitulace stavby'!AN11)</f>
        <v/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5" t="s">
        <v>27</v>
      </c>
      <c r="I17" s="25" t="s">
        <v>24</v>
      </c>
      <c r="J17" s="23" t="str">
        <f>'Rekapitulace stavby'!AN13</f>
        <v/>
      </c>
      <c r="L17" s="28"/>
    </row>
    <row r="18" spans="2:12" s="1" customFormat="1" ht="18" customHeight="1">
      <c r="B18" s="28"/>
      <c r="E18" s="267" t="str">
        <f>'Rekapitulace stavby'!E14</f>
        <v xml:space="preserve"> </v>
      </c>
      <c r="F18" s="267"/>
      <c r="G18" s="267"/>
      <c r="H18" s="267"/>
      <c r="I18" s="25" t="s">
        <v>26</v>
      </c>
      <c r="J18" s="23" t="str">
        <f>'Rekapitulace stavby'!AN14</f>
        <v/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28</v>
      </c>
      <c r="I20" s="25" t="s">
        <v>24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26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30</v>
      </c>
      <c r="I23" s="25" t="s">
        <v>24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 xml:space="preserve"> </v>
      </c>
      <c r="I24" s="25" t="s">
        <v>26</v>
      </c>
      <c r="J24" s="23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31</v>
      </c>
      <c r="L26" s="28"/>
    </row>
    <row r="27" spans="2:12" s="7" customFormat="1" ht="16.5" customHeight="1">
      <c r="B27" s="82"/>
      <c r="E27" s="270" t="s">
        <v>3</v>
      </c>
      <c r="F27" s="270"/>
      <c r="G27" s="270"/>
      <c r="H27" s="270"/>
      <c r="L27" s="82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6"/>
      <c r="E29" s="46"/>
      <c r="F29" s="46"/>
      <c r="G29" s="46"/>
      <c r="H29" s="46"/>
      <c r="I29" s="46"/>
      <c r="J29" s="46"/>
      <c r="K29" s="46"/>
      <c r="L29" s="28"/>
    </row>
    <row r="30" spans="2:12" s="1" customFormat="1" ht="25.35" customHeight="1">
      <c r="B30" s="28"/>
      <c r="D30" s="83" t="s">
        <v>33</v>
      </c>
      <c r="J30" s="59">
        <f>ROUND(J84, 2)</f>
        <v>0</v>
      </c>
      <c r="L30" s="28"/>
    </row>
    <row r="31" spans="2:12" s="1" customFormat="1" ht="6.95" customHeight="1">
      <c r="B31" s="28"/>
      <c r="D31" s="46"/>
      <c r="E31" s="46"/>
      <c r="F31" s="46"/>
      <c r="G31" s="46"/>
      <c r="H31" s="46"/>
      <c r="I31" s="46"/>
      <c r="J31" s="46"/>
      <c r="K31" s="46"/>
      <c r="L31" s="28"/>
    </row>
    <row r="32" spans="2:12" s="1" customFormat="1" ht="14.45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5" customHeight="1">
      <c r="B33" s="28"/>
      <c r="D33" s="48" t="s">
        <v>37</v>
      </c>
      <c r="E33" s="25" t="s">
        <v>38</v>
      </c>
      <c r="F33" s="84">
        <f>ROUND((SUM(BE84:BE107)),  2)</f>
        <v>0</v>
      </c>
      <c r="I33" s="85">
        <v>0.21</v>
      </c>
      <c r="J33" s="84">
        <f>ROUND(((SUM(BE84:BE107))*I33),  2)</f>
        <v>0</v>
      </c>
      <c r="L33" s="28"/>
    </row>
    <row r="34" spans="2:12" s="1" customFormat="1" ht="14.45" customHeight="1">
      <c r="B34" s="28"/>
      <c r="E34" s="25" t="s">
        <v>39</v>
      </c>
      <c r="F34" s="84">
        <f>ROUND((SUM(BF84:BF107)),  2)</f>
        <v>0</v>
      </c>
      <c r="I34" s="85">
        <v>0.15</v>
      </c>
      <c r="J34" s="84">
        <f>ROUND(((SUM(BF84:BF107))*I34),  2)</f>
        <v>0</v>
      </c>
      <c r="L34" s="28"/>
    </row>
    <row r="35" spans="2:12" s="1" customFormat="1" ht="14.45" hidden="1" customHeight="1">
      <c r="B35" s="28"/>
      <c r="E35" s="25" t="s">
        <v>40</v>
      </c>
      <c r="F35" s="84">
        <f>ROUND((SUM(BG84:BG107)),  2)</f>
        <v>0</v>
      </c>
      <c r="I35" s="85">
        <v>0.21</v>
      </c>
      <c r="J35" s="84">
        <f>0</f>
        <v>0</v>
      </c>
      <c r="L35" s="28"/>
    </row>
    <row r="36" spans="2:12" s="1" customFormat="1" ht="14.45" hidden="1" customHeight="1">
      <c r="B36" s="28"/>
      <c r="E36" s="25" t="s">
        <v>41</v>
      </c>
      <c r="F36" s="84">
        <f>ROUND((SUM(BH84:BH107)),  2)</f>
        <v>0</v>
      </c>
      <c r="I36" s="85">
        <v>0.15</v>
      </c>
      <c r="J36" s="84">
        <f>0</f>
        <v>0</v>
      </c>
      <c r="L36" s="28"/>
    </row>
    <row r="37" spans="2:12" s="1" customFormat="1" ht="14.45" hidden="1" customHeight="1">
      <c r="B37" s="28"/>
      <c r="E37" s="25" t="s">
        <v>42</v>
      </c>
      <c r="F37" s="84">
        <f>ROUND((SUM(BI84:BI107)),  2)</f>
        <v>0</v>
      </c>
      <c r="I37" s="85">
        <v>0</v>
      </c>
      <c r="J37" s="84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6"/>
      <c r="D39" s="87" t="s">
        <v>43</v>
      </c>
      <c r="E39" s="50"/>
      <c r="F39" s="50"/>
      <c r="G39" s="88" t="s">
        <v>44</v>
      </c>
      <c r="H39" s="89" t="s">
        <v>45</v>
      </c>
      <c r="I39" s="50"/>
      <c r="J39" s="90">
        <f>SUM(J30:J37)</f>
        <v>0</v>
      </c>
      <c r="K39" s="91"/>
      <c r="L39" s="28"/>
    </row>
    <row r="40" spans="2:12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8"/>
    </row>
    <row r="44" spans="2:12" s="1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8"/>
    </row>
    <row r="45" spans="2:12" s="1" customFormat="1" ht="24.95" customHeight="1">
      <c r="B45" s="28"/>
      <c r="C45" s="20" t="s">
        <v>90</v>
      </c>
      <c r="L45" s="28"/>
    </row>
    <row r="46" spans="2:12" s="1" customFormat="1" ht="6.95" customHeight="1">
      <c r="B46" s="28"/>
      <c r="L46" s="28"/>
    </row>
    <row r="47" spans="2:12" s="1" customFormat="1" ht="12" customHeight="1">
      <c r="B47" s="28"/>
      <c r="C47" s="25" t="s">
        <v>15</v>
      </c>
      <c r="L47" s="28"/>
    </row>
    <row r="48" spans="2:12" s="1" customFormat="1" ht="16.5" customHeight="1">
      <c r="B48" s="28"/>
      <c r="E48" s="282" t="str">
        <f>E7</f>
        <v>demolice zastávky Třešť město</v>
      </c>
      <c r="F48" s="283"/>
      <c r="G48" s="283"/>
      <c r="H48" s="283"/>
      <c r="L48" s="28"/>
    </row>
    <row r="49" spans="2:47" s="1" customFormat="1" ht="12" customHeight="1">
      <c r="B49" s="28"/>
      <c r="C49" s="25" t="s">
        <v>88</v>
      </c>
      <c r="L49" s="28"/>
    </row>
    <row r="50" spans="2:47" s="1" customFormat="1" ht="16.5" customHeight="1">
      <c r="B50" s="28"/>
      <c r="E50" s="249" t="str">
        <f>E9</f>
        <v>04 - VRN</v>
      </c>
      <c r="F50" s="284"/>
      <c r="G50" s="284"/>
      <c r="H50" s="284"/>
      <c r="L50" s="28"/>
    </row>
    <row r="51" spans="2:47" s="1" customFormat="1" ht="6.95" customHeight="1">
      <c r="B51" s="28"/>
      <c r="L51" s="28"/>
    </row>
    <row r="52" spans="2:47" s="1" customFormat="1" ht="12" customHeight="1">
      <c r="B52" s="28"/>
      <c r="C52" s="25" t="s">
        <v>19</v>
      </c>
      <c r="F52" s="23" t="str">
        <f>F12</f>
        <v>Třešť</v>
      </c>
      <c r="I52" s="25" t="s">
        <v>21</v>
      </c>
      <c r="J52" s="45" t="str">
        <f>IF(J12="","",J12)</f>
        <v>27. 6. 2022</v>
      </c>
      <c r="L52" s="28"/>
    </row>
    <row r="53" spans="2:47" s="1" customFormat="1" ht="6.95" customHeight="1">
      <c r="B53" s="28"/>
      <c r="L53" s="28"/>
    </row>
    <row r="54" spans="2:47" s="1" customFormat="1" ht="15.2" customHeight="1">
      <c r="B54" s="28"/>
      <c r="C54" s="25" t="s">
        <v>23</v>
      </c>
      <c r="F54" s="23" t="str">
        <f>E15</f>
        <v xml:space="preserve"> </v>
      </c>
      <c r="I54" s="25" t="s">
        <v>28</v>
      </c>
      <c r="J54" s="26" t="str">
        <f>E21</f>
        <v xml:space="preserve"> </v>
      </c>
      <c r="L54" s="28"/>
    </row>
    <row r="55" spans="2:47" s="1" customFormat="1" ht="15.2" customHeight="1">
      <c r="B55" s="28"/>
      <c r="C55" s="25" t="s">
        <v>27</v>
      </c>
      <c r="F55" s="23" t="str">
        <f>IF(E18="","",E18)</f>
        <v xml:space="preserve"> </v>
      </c>
      <c r="I55" s="25" t="s">
        <v>30</v>
      </c>
      <c r="J55" s="26" t="str">
        <f>E24</f>
        <v xml:space="preserve"> </v>
      </c>
      <c r="L55" s="28"/>
    </row>
    <row r="56" spans="2:47" s="1" customFormat="1" ht="10.35" customHeight="1">
      <c r="B56" s="28"/>
      <c r="L56" s="28"/>
    </row>
    <row r="57" spans="2:47" s="1" customFormat="1" ht="29.25" customHeight="1">
      <c r="B57" s="28"/>
      <c r="C57" s="92" t="s">
        <v>91</v>
      </c>
      <c r="D57" s="86"/>
      <c r="E57" s="86"/>
      <c r="F57" s="86"/>
      <c r="G57" s="86"/>
      <c r="H57" s="86"/>
      <c r="I57" s="86"/>
      <c r="J57" s="93" t="s">
        <v>92</v>
      </c>
      <c r="K57" s="86"/>
      <c r="L57" s="28"/>
    </row>
    <row r="58" spans="2:47" s="1" customFormat="1" ht="10.35" customHeight="1">
      <c r="B58" s="28"/>
      <c r="L58" s="28"/>
    </row>
    <row r="59" spans="2:47" s="1" customFormat="1" ht="22.9" customHeight="1">
      <c r="B59" s="28"/>
      <c r="C59" s="94" t="s">
        <v>65</v>
      </c>
      <c r="J59" s="59">
        <f>J84</f>
        <v>0</v>
      </c>
      <c r="L59" s="28"/>
      <c r="AU59" s="16" t="s">
        <v>93</v>
      </c>
    </row>
    <row r="60" spans="2:47" s="8" customFormat="1" ht="24.95" customHeight="1">
      <c r="B60" s="95"/>
      <c r="D60" s="96" t="s">
        <v>806</v>
      </c>
      <c r="E60" s="97"/>
      <c r="F60" s="97"/>
      <c r="G60" s="97"/>
      <c r="H60" s="97"/>
      <c r="I60" s="97"/>
      <c r="J60" s="98">
        <f>J85</f>
        <v>0</v>
      </c>
      <c r="L60" s="95"/>
    </row>
    <row r="61" spans="2:47" s="9" customFormat="1" ht="19.899999999999999" customHeight="1">
      <c r="B61" s="99"/>
      <c r="D61" s="100" t="s">
        <v>807</v>
      </c>
      <c r="E61" s="101"/>
      <c r="F61" s="101"/>
      <c r="G61" s="101"/>
      <c r="H61" s="101"/>
      <c r="I61" s="101"/>
      <c r="J61" s="102">
        <f>J86</f>
        <v>0</v>
      </c>
      <c r="L61" s="99"/>
    </row>
    <row r="62" spans="2:47" s="9" customFormat="1" ht="19.899999999999999" customHeight="1">
      <c r="B62" s="99"/>
      <c r="D62" s="100" t="s">
        <v>808</v>
      </c>
      <c r="E62" s="101"/>
      <c r="F62" s="101"/>
      <c r="G62" s="101"/>
      <c r="H62" s="101"/>
      <c r="I62" s="101"/>
      <c r="J62" s="102">
        <f>J91</f>
        <v>0</v>
      </c>
      <c r="L62" s="99"/>
    </row>
    <row r="63" spans="2:47" s="9" customFormat="1" ht="19.899999999999999" customHeight="1">
      <c r="B63" s="99"/>
      <c r="D63" s="100" t="s">
        <v>809</v>
      </c>
      <c r="E63" s="101"/>
      <c r="F63" s="101"/>
      <c r="G63" s="101"/>
      <c r="H63" s="101"/>
      <c r="I63" s="101"/>
      <c r="J63" s="102">
        <f>J96</f>
        <v>0</v>
      </c>
      <c r="L63" s="99"/>
    </row>
    <row r="64" spans="2:47" s="9" customFormat="1" ht="19.899999999999999" customHeight="1">
      <c r="B64" s="99"/>
      <c r="D64" s="100" t="s">
        <v>810</v>
      </c>
      <c r="E64" s="101"/>
      <c r="F64" s="101"/>
      <c r="G64" s="101"/>
      <c r="H64" s="101"/>
      <c r="I64" s="101"/>
      <c r="J64" s="102">
        <f>J101</f>
        <v>0</v>
      </c>
      <c r="L64" s="99"/>
    </row>
    <row r="65" spans="2:12" s="1" customFormat="1" ht="21.75" customHeight="1">
      <c r="B65" s="28"/>
      <c r="L65" s="28"/>
    </row>
    <row r="66" spans="2:12" s="1" customFormat="1" ht="6.95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28"/>
    </row>
    <row r="70" spans="2:12" s="1" customFormat="1" ht="6.9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28"/>
    </row>
    <row r="71" spans="2:12" s="1" customFormat="1" ht="24.95" customHeight="1">
      <c r="B71" s="28"/>
      <c r="C71" s="20" t="s">
        <v>104</v>
      </c>
      <c r="L71" s="28"/>
    </row>
    <row r="72" spans="2:12" s="1" customFormat="1" ht="6.95" customHeight="1">
      <c r="B72" s="28"/>
      <c r="L72" s="28"/>
    </row>
    <row r="73" spans="2:12" s="1" customFormat="1" ht="12" customHeight="1">
      <c r="B73" s="28"/>
      <c r="C73" s="25" t="s">
        <v>15</v>
      </c>
      <c r="L73" s="28"/>
    </row>
    <row r="74" spans="2:12" s="1" customFormat="1" ht="16.5" customHeight="1">
      <c r="B74" s="28"/>
      <c r="E74" s="282" t="str">
        <f>E7</f>
        <v>demolice zastávky Třešť město</v>
      </c>
      <c r="F74" s="283"/>
      <c r="G74" s="283"/>
      <c r="H74" s="283"/>
      <c r="L74" s="28"/>
    </row>
    <row r="75" spans="2:12" s="1" customFormat="1" ht="12" customHeight="1">
      <c r="B75" s="28"/>
      <c r="C75" s="25" t="s">
        <v>88</v>
      </c>
      <c r="L75" s="28"/>
    </row>
    <row r="76" spans="2:12" s="1" customFormat="1" ht="16.5" customHeight="1">
      <c r="B76" s="28"/>
      <c r="E76" s="249" t="str">
        <f>E9</f>
        <v>04 - VRN</v>
      </c>
      <c r="F76" s="284"/>
      <c r="G76" s="284"/>
      <c r="H76" s="284"/>
      <c r="L76" s="28"/>
    </row>
    <row r="77" spans="2:12" s="1" customFormat="1" ht="6.95" customHeight="1">
      <c r="B77" s="28"/>
      <c r="L77" s="28"/>
    </row>
    <row r="78" spans="2:12" s="1" customFormat="1" ht="12" customHeight="1">
      <c r="B78" s="28"/>
      <c r="C78" s="25" t="s">
        <v>19</v>
      </c>
      <c r="F78" s="23" t="str">
        <f>F12</f>
        <v>Třešť</v>
      </c>
      <c r="I78" s="25" t="s">
        <v>21</v>
      </c>
      <c r="J78" s="45" t="str">
        <f>IF(J12="","",J12)</f>
        <v>27. 6. 2022</v>
      </c>
      <c r="L78" s="28"/>
    </row>
    <row r="79" spans="2:12" s="1" customFormat="1" ht="6.95" customHeight="1">
      <c r="B79" s="28"/>
      <c r="L79" s="28"/>
    </row>
    <row r="80" spans="2:12" s="1" customFormat="1" ht="15.2" customHeight="1">
      <c r="B80" s="28"/>
      <c r="C80" s="25" t="s">
        <v>23</v>
      </c>
      <c r="F80" s="23" t="str">
        <f>E15</f>
        <v xml:space="preserve"> </v>
      </c>
      <c r="I80" s="25" t="s">
        <v>28</v>
      </c>
      <c r="J80" s="26" t="str">
        <f>E21</f>
        <v xml:space="preserve"> </v>
      </c>
      <c r="L80" s="28"/>
    </row>
    <row r="81" spans="2:65" s="1" customFormat="1" ht="15.2" customHeight="1">
      <c r="B81" s="28"/>
      <c r="C81" s="25" t="s">
        <v>27</v>
      </c>
      <c r="F81" s="23" t="str">
        <f>IF(E18="","",E18)</f>
        <v xml:space="preserve"> </v>
      </c>
      <c r="I81" s="25" t="s">
        <v>30</v>
      </c>
      <c r="J81" s="26" t="str">
        <f>E24</f>
        <v xml:space="preserve"> </v>
      </c>
      <c r="L81" s="28"/>
    </row>
    <row r="82" spans="2:65" s="1" customFormat="1" ht="10.35" customHeight="1">
      <c r="B82" s="28"/>
      <c r="L82" s="28"/>
    </row>
    <row r="83" spans="2:65" s="10" customFormat="1" ht="29.25" customHeight="1">
      <c r="B83" s="103"/>
      <c r="C83" s="104" t="s">
        <v>105</v>
      </c>
      <c r="D83" s="105" t="s">
        <v>52</v>
      </c>
      <c r="E83" s="105" t="s">
        <v>48</v>
      </c>
      <c r="F83" s="105" t="s">
        <v>49</v>
      </c>
      <c r="G83" s="105" t="s">
        <v>106</v>
      </c>
      <c r="H83" s="105" t="s">
        <v>107</v>
      </c>
      <c r="I83" s="105" t="s">
        <v>108</v>
      </c>
      <c r="J83" s="105" t="s">
        <v>92</v>
      </c>
      <c r="K83" s="106" t="s">
        <v>109</v>
      </c>
      <c r="L83" s="103"/>
      <c r="M83" s="52" t="s">
        <v>3</v>
      </c>
      <c r="N83" s="53" t="s">
        <v>37</v>
      </c>
      <c r="O83" s="53" t="s">
        <v>110</v>
      </c>
      <c r="P83" s="53" t="s">
        <v>111</v>
      </c>
      <c r="Q83" s="53" t="s">
        <v>112</v>
      </c>
      <c r="R83" s="53" t="s">
        <v>113</v>
      </c>
      <c r="S83" s="53" t="s">
        <v>114</v>
      </c>
      <c r="T83" s="54" t="s">
        <v>115</v>
      </c>
    </row>
    <row r="84" spans="2:65" s="1" customFormat="1" ht="22.9" customHeight="1">
      <c r="B84" s="28"/>
      <c r="C84" s="57" t="s">
        <v>116</v>
      </c>
      <c r="J84" s="107">
        <f>BK84</f>
        <v>0</v>
      </c>
      <c r="L84" s="28"/>
      <c r="M84" s="55"/>
      <c r="N84" s="46"/>
      <c r="O84" s="46"/>
      <c r="P84" s="108">
        <f>P85</f>
        <v>0</v>
      </c>
      <c r="Q84" s="46"/>
      <c r="R84" s="108">
        <f>R85</f>
        <v>0</v>
      </c>
      <c r="S84" s="46"/>
      <c r="T84" s="109">
        <f>T85</f>
        <v>0</v>
      </c>
      <c r="AT84" s="16" t="s">
        <v>66</v>
      </c>
      <c r="AU84" s="16" t="s">
        <v>93</v>
      </c>
      <c r="BK84" s="110">
        <f>BK85</f>
        <v>0</v>
      </c>
    </row>
    <row r="85" spans="2:65" s="11" customFormat="1" ht="25.9" customHeight="1">
      <c r="B85" s="111"/>
      <c r="D85" s="112" t="s">
        <v>66</v>
      </c>
      <c r="E85" s="113" t="s">
        <v>85</v>
      </c>
      <c r="F85" s="113" t="s">
        <v>811</v>
      </c>
      <c r="J85" s="114">
        <f>BK85</f>
        <v>0</v>
      </c>
      <c r="L85" s="111"/>
      <c r="M85" s="115"/>
      <c r="P85" s="116">
        <f>P86+P91+P96+P101</f>
        <v>0</v>
      </c>
      <c r="R85" s="116">
        <f>R86+R91+R96+R101</f>
        <v>0</v>
      </c>
      <c r="T85" s="117">
        <f>T86+T91+T96+T101</f>
        <v>0</v>
      </c>
      <c r="AR85" s="112" t="s">
        <v>153</v>
      </c>
      <c r="AT85" s="118" t="s">
        <v>66</v>
      </c>
      <c r="AU85" s="118" t="s">
        <v>67</v>
      </c>
      <c r="AY85" s="112" t="s">
        <v>119</v>
      </c>
      <c r="BK85" s="119">
        <f>BK86+BK91+BK96+BK101</f>
        <v>0</v>
      </c>
    </row>
    <row r="86" spans="2:65" s="11" customFormat="1" ht="22.9" customHeight="1">
      <c r="B86" s="111"/>
      <c r="D86" s="112" t="s">
        <v>66</v>
      </c>
      <c r="E86" s="120" t="s">
        <v>812</v>
      </c>
      <c r="F86" s="120" t="s">
        <v>813</v>
      </c>
      <c r="J86" s="121">
        <f>BK86</f>
        <v>0</v>
      </c>
      <c r="L86" s="111"/>
      <c r="M86" s="115"/>
      <c r="P86" s="116">
        <f>SUM(P87:P90)</f>
        <v>0</v>
      </c>
      <c r="R86" s="116">
        <f>SUM(R87:R90)</f>
        <v>0</v>
      </c>
      <c r="T86" s="117">
        <f>SUM(T87:T90)</f>
        <v>0</v>
      </c>
      <c r="AR86" s="112" t="s">
        <v>153</v>
      </c>
      <c r="AT86" s="118" t="s">
        <v>66</v>
      </c>
      <c r="AU86" s="118" t="s">
        <v>75</v>
      </c>
      <c r="AY86" s="112" t="s">
        <v>119</v>
      </c>
      <c r="BK86" s="119">
        <f>SUM(BK87:BK90)</f>
        <v>0</v>
      </c>
    </row>
    <row r="87" spans="2:65" s="1" customFormat="1" ht="16.5" customHeight="1">
      <c r="B87" s="122"/>
      <c r="C87" s="123" t="s">
        <v>75</v>
      </c>
      <c r="D87" s="123" t="s">
        <v>121</v>
      </c>
      <c r="E87" s="124" t="s">
        <v>814</v>
      </c>
      <c r="F87" s="125" t="s">
        <v>813</v>
      </c>
      <c r="G87" s="126" t="s">
        <v>815</v>
      </c>
      <c r="H87" s="127">
        <v>1</v>
      </c>
      <c r="I87" s="128"/>
      <c r="J87" s="128">
        <f>ROUND(I87*H87,2)</f>
        <v>0</v>
      </c>
      <c r="K87" s="125" t="s">
        <v>125</v>
      </c>
      <c r="L87" s="28"/>
      <c r="M87" s="129" t="s">
        <v>3</v>
      </c>
      <c r="N87" s="130" t="s">
        <v>38</v>
      </c>
      <c r="O87" s="131">
        <v>0</v>
      </c>
      <c r="P87" s="131">
        <f>O87*H87</f>
        <v>0</v>
      </c>
      <c r="Q87" s="131">
        <v>0</v>
      </c>
      <c r="R87" s="131">
        <f>Q87*H87</f>
        <v>0</v>
      </c>
      <c r="S87" s="131">
        <v>0</v>
      </c>
      <c r="T87" s="132">
        <f>S87*H87</f>
        <v>0</v>
      </c>
      <c r="AR87" s="133" t="s">
        <v>816</v>
      </c>
      <c r="AT87" s="133" t="s">
        <v>121</v>
      </c>
      <c r="AU87" s="133" t="s">
        <v>77</v>
      </c>
      <c r="AY87" s="16" t="s">
        <v>119</v>
      </c>
      <c r="BE87" s="134">
        <f>IF(N87="základní",J87,0)</f>
        <v>0</v>
      </c>
      <c r="BF87" s="134">
        <f>IF(N87="snížená",J87,0)</f>
        <v>0</v>
      </c>
      <c r="BG87" s="134">
        <f>IF(N87="zákl. přenesená",J87,0)</f>
        <v>0</v>
      </c>
      <c r="BH87" s="134">
        <f>IF(N87="sníž. přenesená",J87,0)</f>
        <v>0</v>
      </c>
      <c r="BI87" s="134">
        <f>IF(N87="nulová",J87,0)</f>
        <v>0</v>
      </c>
      <c r="BJ87" s="16" t="s">
        <v>75</v>
      </c>
      <c r="BK87" s="134">
        <f>ROUND(I87*H87,2)</f>
        <v>0</v>
      </c>
      <c r="BL87" s="16" t="s">
        <v>816</v>
      </c>
      <c r="BM87" s="133" t="s">
        <v>817</v>
      </c>
    </row>
    <row r="88" spans="2:65" s="1" customFormat="1" ht="11.25">
      <c r="B88" s="28"/>
      <c r="D88" s="135" t="s">
        <v>128</v>
      </c>
      <c r="F88" s="136" t="s">
        <v>813</v>
      </c>
      <c r="L88" s="28"/>
      <c r="M88" s="137"/>
      <c r="T88" s="49"/>
      <c r="AT88" s="16" t="s">
        <v>128</v>
      </c>
      <c r="AU88" s="16" t="s">
        <v>77</v>
      </c>
    </row>
    <row r="89" spans="2:65" s="1" customFormat="1" ht="11.25">
      <c r="B89" s="28"/>
      <c r="D89" s="138" t="s">
        <v>130</v>
      </c>
      <c r="F89" s="139" t="s">
        <v>818</v>
      </c>
      <c r="L89" s="28"/>
      <c r="M89" s="137"/>
      <c r="T89" s="49"/>
      <c r="AT89" s="16" t="s">
        <v>130</v>
      </c>
      <c r="AU89" s="16" t="s">
        <v>77</v>
      </c>
    </row>
    <row r="90" spans="2:65" s="12" customFormat="1" ht="11.25">
      <c r="B90" s="140"/>
      <c r="D90" s="135" t="s">
        <v>132</v>
      </c>
      <c r="E90" s="141" t="s">
        <v>3</v>
      </c>
      <c r="F90" s="142" t="s">
        <v>819</v>
      </c>
      <c r="H90" s="143">
        <v>1</v>
      </c>
      <c r="L90" s="140"/>
      <c r="M90" s="144"/>
      <c r="T90" s="145"/>
      <c r="AT90" s="141" t="s">
        <v>132</v>
      </c>
      <c r="AU90" s="141" t="s">
        <v>77</v>
      </c>
      <c r="AV90" s="12" t="s">
        <v>77</v>
      </c>
      <c r="AW90" s="12" t="s">
        <v>29</v>
      </c>
      <c r="AX90" s="12" t="s">
        <v>75</v>
      </c>
      <c r="AY90" s="141" t="s">
        <v>119</v>
      </c>
    </row>
    <row r="91" spans="2:65" s="11" customFormat="1" ht="22.9" customHeight="1">
      <c r="B91" s="111"/>
      <c r="D91" s="112" t="s">
        <v>66</v>
      </c>
      <c r="E91" s="120" t="s">
        <v>820</v>
      </c>
      <c r="F91" s="120" t="s">
        <v>821</v>
      </c>
      <c r="J91" s="121">
        <f>BK91</f>
        <v>0</v>
      </c>
      <c r="L91" s="111"/>
      <c r="M91" s="115"/>
      <c r="P91" s="116">
        <f>SUM(P92:P95)</f>
        <v>0</v>
      </c>
      <c r="R91" s="116">
        <f>SUM(R92:R95)</f>
        <v>0</v>
      </c>
      <c r="T91" s="117">
        <f>SUM(T92:T95)</f>
        <v>0</v>
      </c>
      <c r="AR91" s="112" t="s">
        <v>153</v>
      </c>
      <c r="AT91" s="118" t="s">
        <v>66</v>
      </c>
      <c r="AU91" s="118" t="s">
        <v>75</v>
      </c>
      <c r="AY91" s="112" t="s">
        <v>119</v>
      </c>
      <c r="BK91" s="119">
        <f>SUM(BK92:BK95)</f>
        <v>0</v>
      </c>
    </row>
    <row r="92" spans="2:65" s="1" customFormat="1" ht="16.5" customHeight="1">
      <c r="B92" s="122"/>
      <c r="C92" s="123" t="s">
        <v>77</v>
      </c>
      <c r="D92" s="123" t="s">
        <v>121</v>
      </c>
      <c r="E92" s="124" t="s">
        <v>822</v>
      </c>
      <c r="F92" s="125" t="s">
        <v>821</v>
      </c>
      <c r="G92" s="126" t="s">
        <v>815</v>
      </c>
      <c r="H92" s="127">
        <v>1</v>
      </c>
      <c r="I92" s="128"/>
      <c r="J92" s="128">
        <f>ROUND(I92*H92,2)</f>
        <v>0</v>
      </c>
      <c r="K92" s="125" t="s">
        <v>125</v>
      </c>
      <c r="L92" s="28"/>
      <c r="M92" s="129" t="s">
        <v>3</v>
      </c>
      <c r="N92" s="130" t="s">
        <v>38</v>
      </c>
      <c r="O92" s="131">
        <v>0</v>
      </c>
      <c r="P92" s="131">
        <f>O92*H92</f>
        <v>0</v>
      </c>
      <c r="Q92" s="131">
        <v>0</v>
      </c>
      <c r="R92" s="131">
        <f>Q92*H92</f>
        <v>0</v>
      </c>
      <c r="S92" s="131">
        <v>0</v>
      </c>
      <c r="T92" s="132">
        <f>S92*H92</f>
        <v>0</v>
      </c>
      <c r="AR92" s="133" t="s">
        <v>816</v>
      </c>
      <c r="AT92" s="133" t="s">
        <v>121</v>
      </c>
      <c r="AU92" s="133" t="s">
        <v>77</v>
      </c>
      <c r="AY92" s="16" t="s">
        <v>119</v>
      </c>
      <c r="BE92" s="134">
        <f>IF(N92="základní",J92,0)</f>
        <v>0</v>
      </c>
      <c r="BF92" s="134">
        <f>IF(N92="snížená",J92,0)</f>
        <v>0</v>
      </c>
      <c r="BG92" s="134">
        <f>IF(N92="zákl. přenesená",J92,0)</f>
        <v>0</v>
      </c>
      <c r="BH92" s="134">
        <f>IF(N92="sníž. přenesená",J92,0)</f>
        <v>0</v>
      </c>
      <c r="BI92" s="134">
        <f>IF(N92="nulová",J92,0)</f>
        <v>0</v>
      </c>
      <c r="BJ92" s="16" t="s">
        <v>75</v>
      </c>
      <c r="BK92" s="134">
        <f>ROUND(I92*H92,2)</f>
        <v>0</v>
      </c>
      <c r="BL92" s="16" t="s">
        <v>816</v>
      </c>
      <c r="BM92" s="133" t="s">
        <v>823</v>
      </c>
    </row>
    <row r="93" spans="2:65" s="1" customFormat="1" ht="11.25">
      <c r="B93" s="28"/>
      <c r="D93" s="135" t="s">
        <v>128</v>
      </c>
      <c r="F93" s="136" t="s">
        <v>821</v>
      </c>
      <c r="L93" s="28"/>
      <c r="M93" s="137"/>
      <c r="T93" s="49"/>
      <c r="AT93" s="16" t="s">
        <v>128</v>
      </c>
      <c r="AU93" s="16" t="s">
        <v>77</v>
      </c>
    </row>
    <row r="94" spans="2:65" s="1" customFormat="1" ht="11.25">
      <c r="B94" s="28"/>
      <c r="D94" s="138" t="s">
        <v>130</v>
      </c>
      <c r="F94" s="139" t="s">
        <v>824</v>
      </c>
      <c r="L94" s="28"/>
      <c r="M94" s="137"/>
      <c r="T94" s="49"/>
      <c r="AT94" s="16" t="s">
        <v>130</v>
      </c>
      <c r="AU94" s="16" t="s">
        <v>77</v>
      </c>
    </row>
    <row r="95" spans="2:65" s="12" customFormat="1" ht="11.25">
      <c r="B95" s="140"/>
      <c r="D95" s="135" t="s">
        <v>132</v>
      </c>
      <c r="E95" s="141" t="s">
        <v>3</v>
      </c>
      <c r="F95" s="142" t="s">
        <v>825</v>
      </c>
      <c r="H95" s="143">
        <v>1</v>
      </c>
      <c r="L95" s="140"/>
      <c r="M95" s="144"/>
      <c r="T95" s="145"/>
      <c r="AT95" s="141" t="s">
        <v>132</v>
      </c>
      <c r="AU95" s="141" t="s">
        <v>77</v>
      </c>
      <c r="AV95" s="12" t="s">
        <v>77</v>
      </c>
      <c r="AW95" s="12" t="s">
        <v>29</v>
      </c>
      <c r="AX95" s="12" t="s">
        <v>75</v>
      </c>
      <c r="AY95" s="141" t="s">
        <v>119</v>
      </c>
    </row>
    <row r="96" spans="2:65" s="11" customFormat="1" ht="22.9" customHeight="1">
      <c r="B96" s="111"/>
      <c r="D96" s="112" t="s">
        <v>66</v>
      </c>
      <c r="E96" s="120" t="s">
        <v>826</v>
      </c>
      <c r="F96" s="120" t="s">
        <v>827</v>
      </c>
      <c r="J96" s="121">
        <f>BK96</f>
        <v>0</v>
      </c>
      <c r="L96" s="111"/>
      <c r="M96" s="115"/>
      <c r="P96" s="116">
        <f>SUM(P97:P100)</f>
        <v>0</v>
      </c>
      <c r="R96" s="116">
        <f>SUM(R97:R100)</f>
        <v>0</v>
      </c>
      <c r="T96" s="117">
        <f>SUM(T97:T100)</f>
        <v>0</v>
      </c>
      <c r="AR96" s="112" t="s">
        <v>153</v>
      </c>
      <c r="AT96" s="118" t="s">
        <v>66</v>
      </c>
      <c r="AU96" s="118" t="s">
        <v>75</v>
      </c>
      <c r="AY96" s="112" t="s">
        <v>119</v>
      </c>
      <c r="BK96" s="119">
        <f>SUM(BK97:BK100)</f>
        <v>0</v>
      </c>
    </row>
    <row r="97" spans="2:65" s="1" customFormat="1" ht="16.5" customHeight="1">
      <c r="B97" s="122"/>
      <c r="C97" s="123" t="s">
        <v>141</v>
      </c>
      <c r="D97" s="123" t="s">
        <v>121</v>
      </c>
      <c r="E97" s="124" t="s">
        <v>828</v>
      </c>
      <c r="F97" s="125" t="s">
        <v>829</v>
      </c>
      <c r="G97" s="126" t="s">
        <v>815</v>
      </c>
      <c r="H97" s="127">
        <v>1</v>
      </c>
      <c r="I97" s="128"/>
      <c r="J97" s="128">
        <f>ROUND(I97*H97,2)</f>
        <v>0</v>
      </c>
      <c r="K97" s="125" t="s">
        <v>125</v>
      </c>
      <c r="L97" s="28"/>
      <c r="M97" s="129" t="s">
        <v>3</v>
      </c>
      <c r="N97" s="130" t="s">
        <v>38</v>
      </c>
      <c r="O97" s="131">
        <v>0</v>
      </c>
      <c r="P97" s="131">
        <f>O97*H97</f>
        <v>0</v>
      </c>
      <c r="Q97" s="131">
        <v>0</v>
      </c>
      <c r="R97" s="131">
        <f>Q97*H97</f>
        <v>0</v>
      </c>
      <c r="S97" s="131">
        <v>0</v>
      </c>
      <c r="T97" s="132">
        <f>S97*H97</f>
        <v>0</v>
      </c>
      <c r="AR97" s="133" t="s">
        <v>816</v>
      </c>
      <c r="AT97" s="133" t="s">
        <v>121</v>
      </c>
      <c r="AU97" s="133" t="s">
        <v>77</v>
      </c>
      <c r="AY97" s="16" t="s">
        <v>119</v>
      </c>
      <c r="BE97" s="134">
        <f>IF(N97="základní",J97,0)</f>
        <v>0</v>
      </c>
      <c r="BF97" s="134">
        <f>IF(N97="snížená",J97,0)</f>
        <v>0</v>
      </c>
      <c r="BG97" s="134">
        <f>IF(N97="zákl. přenesená",J97,0)</f>
        <v>0</v>
      </c>
      <c r="BH97" s="134">
        <f>IF(N97="sníž. přenesená",J97,0)</f>
        <v>0</v>
      </c>
      <c r="BI97" s="134">
        <f>IF(N97="nulová",J97,0)</f>
        <v>0</v>
      </c>
      <c r="BJ97" s="16" t="s">
        <v>75</v>
      </c>
      <c r="BK97" s="134">
        <f>ROUND(I97*H97,2)</f>
        <v>0</v>
      </c>
      <c r="BL97" s="16" t="s">
        <v>816</v>
      </c>
      <c r="BM97" s="133" t="s">
        <v>830</v>
      </c>
    </row>
    <row r="98" spans="2:65" s="1" customFormat="1" ht="11.25">
      <c r="B98" s="28"/>
      <c r="D98" s="135" t="s">
        <v>128</v>
      </c>
      <c r="F98" s="136" t="s">
        <v>829</v>
      </c>
      <c r="L98" s="28"/>
      <c r="M98" s="137"/>
      <c r="T98" s="49"/>
      <c r="AT98" s="16" t="s">
        <v>128</v>
      </c>
      <c r="AU98" s="16" t="s">
        <v>77</v>
      </c>
    </row>
    <row r="99" spans="2:65" s="1" customFormat="1" ht="11.25">
      <c r="B99" s="28"/>
      <c r="D99" s="138" t="s">
        <v>130</v>
      </c>
      <c r="F99" s="139" t="s">
        <v>831</v>
      </c>
      <c r="L99" s="28"/>
      <c r="M99" s="137"/>
      <c r="T99" s="49"/>
      <c r="AT99" s="16" t="s">
        <v>130</v>
      </c>
      <c r="AU99" s="16" t="s">
        <v>77</v>
      </c>
    </row>
    <row r="100" spans="2:65" s="12" customFormat="1" ht="11.25">
      <c r="B100" s="140"/>
      <c r="D100" s="135" t="s">
        <v>132</v>
      </c>
      <c r="E100" s="141" t="s">
        <v>3</v>
      </c>
      <c r="F100" s="142" t="s">
        <v>832</v>
      </c>
      <c r="H100" s="143">
        <v>1</v>
      </c>
      <c r="L100" s="140"/>
      <c r="M100" s="144"/>
      <c r="T100" s="145"/>
      <c r="AT100" s="141" t="s">
        <v>132</v>
      </c>
      <c r="AU100" s="141" t="s">
        <v>77</v>
      </c>
      <c r="AV100" s="12" t="s">
        <v>77</v>
      </c>
      <c r="AW100" s="12" t="s">
        <v>29</v>
      </c>
      <c r="AX100" s="12" t="s">
        <v>75</v>
      </c>
      <c r="AY100" s="141" t="s">
        <v>119</v>
      </c>
    </row>
    <row r="101" spans="2:65" s="11" customFormat="1" ht="22.9" customHeight="1">
      <c r="B101" s="111"/>
      <c r="D101" s="112" t="s">
        <v>66</v>
      </c>
      <c r="E101" s="120" t="s">
        <v>833</v>
      </c>
      <c r="F101" s="120" t="s">
        <v>834</v>
      </c>
      <c r="J101" s="121">
        <f>BK101</f>
        <v>0</v>
      </c>
      <c r="L101" s="111"/>
      <c r="M101" s="115"/>
      <c r="P101" s="116">
        <f>SUM(P102:P107)</f>
        <v>0</v>
      </c>
      <c r="R101" s="116">
        <f>SUM(R102:R107)</f>
        <v>0</v>
      </c>
      <c r="T101" s="117">
        <f>SUM(T102:T107)</f>
        <v>0</v>
      </c>
      <c r="AR101" s="112" t="s">
        <v>153</v>
      </c>
      <c r="AT101" s="118" t="s">
        <v>66</v>
      </c>
      <c r="AU101" s="118" t="s">
        <v>75</v>
      </c>
      <c r="AY101" s="112" t="s">
        <v>119</v>
      </c>
      <c r="BK101" s="119">
        <f>SUM(BK102:BK107)</f>
        <v>0</v>
      </c>
    </row>
    <row r="102" spans="2:65" s="1" customFormat="1" ht="16.5" customHeight="1">
      <c r="B102" s="122"/>
      <c r="C102" s="123" t="s">
        <v>126</v>
      </c>
      <c r="D102" s="123" t="s">
        <v>121</v>
      </c>
      <c r="E102" s="124" t="s">
        <v>835</v>
      </c>
      <c r="F102" s="125" t="s">
        <v>834</v>
      </c>
      <c r="G102" s="126" t="s">
        <v>815</v>
      </c>
      <c r="H102" s="127">
        <v>2</v>
      </c>
      <c r="I102" s="128"/>
      <c r="J102" s="128">
        <f>ROUND(I102*H102,2)</f>
        <v>0</v>
      </c>
      <c r="K102" s="125" t="s">
        <v>125</v>
      </c>
      <c r="L102" s="28"/>
      <c r="M102" s="129" t="s">
        <v>3</v>
      </c>
      <c r="N102" s="130" t="s">
        <v>38</v>
      </c>
      <c r="O102" s="131">
        <v>0</v>
      </c>
      <c r="P102" s="131">
        <f>O102*H102</f>
        <v>0</v>
      </c>
      <c r="Q102" s="131">
        <v>0</v>
      </c>
      <c r="R102" s="131">
        <f>Q102*H102</f>
        <v>0</v>
      </c>
      <c r="S102" s="131">
        <v>0</v>
      </c>
      <c r="T102" s="132">
        <f>S102*H102</f>
        <v>0</v>
      </c>
      <c r="AR102" s="133" t="s">
        <v>816</v>
      </c>
      <c r="AT102" s="133" t="s">
        <v>121</v>
      </c>
      <c r="AU102" s="133" t="s">
        <v>77</v>
      </c>
      <c r="AY102" s="16" t="s">
        <v>119</v>
      </c>
      <c r="BE102" s="134">
        <f>IF(N102="základní",J102,0)</f>
        <v>0</v>
      </c>
      <c r="BF102" s="134">
        <f>IF(N102="snížená",J102,0)</f>
        <v>0</v>
      </c>
      <c r="BG102" s="134">
        <f>IF(N102="zákl. přenesená",J102,0)</f>
        <v>0</v>
      </c>
      <c r="BH102" s="134">
        <f>IF(N102="sníž. přenesená",J102,0)</f>
        <v>0</v>
      </c>
      <c r="BI102" s="134">
        <f>IF(N102="nulová",J102,0)</f>
        <v>0</v>
      </c>
      <c r="BJ102" s="16" t="s">
        <v>75</v>
      </c>
      <c r="BK102" s="134">
        <f>ROUND(I102*H102,2)</f>
        <v>0</v>
      </c>
      <c r="BL102" s="16" t="s">
        <v>816</v>
      </c>
      <c r="BM102" s="133" t="s">
        <v>836</v>
      </c>
    </row>
    <row r="103" spans="2:65" s="1" customFormat="1" ht="11.25">
      <c r="B103" s="28"/>
      <c r="D103" s="135" t="s">
        <v>128</v>
      </c>
      <c r="F103" s="136" t="s">
        <v>834</v>
      </c>
      <c r="L103" s="28"/>
      <c r="M103" s="137"/>
      <c r="T103" s="49"/>
      <c r="AT103" s="16" t="s">
        <v>128</v>
      </c>
      <c r="AU103" s="16" t="s">
        <v>77</v>
      </c>
    </row>
    <row r="104" spans="2:65" s="1" customFormat="1" ht="11.25">
      <c r="B104" s="28"/>
      <c r="D104" s="138" t="s">
        <v>130</v>
      </c>
      <c r="F104" s="139" t="s">
        <v>837</v>
      </c>
      <c r="L104" s="28"/>
      <c r="M104" s="137"/>
      <c r="T104" s="49"/>
      <c r="AT104" s="16" t="s">
        <v>130</v>
      </c>
      <c r="AU104" s="16" t="s">
        <v>77</v>
      </c>
    </row>
    <row r="105" spans="2:65" s="12" customFormat="1" ht="11.25">
      <c r="B105" s="140"/>
      <c r="D105" s="135" t="s">
        <v>132</v>
      </c>
      <c r="E105" s="141" t="s">
        <v>3</v>
      </c>
      <c r="F105" s="142" t="s">
        <v>838</v>
      </c>
      <c r="H105" s="143">
        <v>1</v>
      </c>
      <c r="L105" s="140"/>
      <c r="M105" s="144"/>
      <c r="T105" s="145"/>
      <c r="AT105" s="141" t="s">
        <v>132</v>
      </c>
      <c r="AU105" s="141" t="s">
        <v>77</v>
      </c>
      <c r="AV105" s="12" t="s">
        <v>77</v>
      </c>
      <c r="AW105" s="12" t="s">
        <v>29</v>
      </c>
      <c r="AX105" s="12" t="s">
        <v>67</v>
      </c>
      <c r="AY105" s="141" t="s">
        <v>119</v>
      </c>
    </row>
    <row r="106" spans="2:65" s="12" customFormat="1" ht="22.5">
      <c r="B106" s="140"/>
      <c r="D106" s="135" t="s">
        <v>132</v>
      </c>
      <c r="E106" s="141" t="s">
        <v>3</v>
      </c>
      <c r="F106" s="142" t="s">
        <v>839</v>
      </c>
      <c r="H106" s="143">
        <v>1</v>
      </c>
      <c r="L106" s="140"/>
      <c r="M106" s="144"/>
      <c r="T106" s="145"/>
      <c r="AT106" s="141" t="s">
        <v>132</v>
      </c>
      <c r="AU106" s="141" t="s">
        <v>77</v>
      </c>
      <c r="AV106" s="12" t="s">
        <v>77</v>
      </c>
      <c r="AW106" s="12" t="s">
        <v>29</v>
      </c>
      <c r="AX106" s="12" t="s">
        <v>67</v>
      </c>
      <c r="AY106" s="141" t="s">
        <v>119</v>
      </c>
    </row>
    <row r="107" spans="2:65" s="13" customFormat="1" ht="11.25">
      <c r="B107" s="155"/>
      <c r="D107" s="135" t="s">
        <v>132</v>
      </c>
      <c r="E107" s="156" t="s">
        <v>3</v>
      </c>
      <c r="F107" s="157" t="s">
        <v>167</v>
      </c>
      <c r="H107" s="158">
        <v>2</v>
      </c>
      <c r="L107" s="155"/>
      <c r="M107" s="167"/>
      <c r="N107" s="168"/>
      <c r="O107" s="168"/>
      <c r="P107" s="168"/>
      <c r="Q107" s="168"/>
      <c r="R107" s="168"/>
      <c r="S107" s="168"/>
      <c r="T107" s="169"/>
      <c r="AT107" s="156" t="s">
        <v>132</v>
      </c>
      <c r="AU107" s="156" t="s">
        <v>77</v>
      </c>
      <c r="AV107" s="13" t="s">
        <v>126</v>
      </c>
      <c r="AW107" s="13" t="s">
        <v>29</v>
      </c>
      <c r="AX107" s="13" t="s">
        <v>75</v>
      </c>
      <c r="AY107" s="156" t="s">
        <v>119</v>
      </c>
    </row>
    <row r="108" spans="2:65" s="1" customFormat="1" ht="6.95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28"/>
    </row>
  </sheetData>
  <autoFilter ref="C83:K107" xr:uid="{00000000-0009-0000-0000-000004000000}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xr:uid="{00000000-0004-0000-0400-000000000000}"/>
    <hyperlink ref="F94" r:id="rId2" xr:uid="{00000000-0004-0000-0400-000001000000}"/>
    <hyperlink ref="F99" r:id="rId3" xr:uid="{00000000-0004-0000-0400-000002000000}"/>
    <hyperlink ref="F104" r:id="rId4" xr:uid="{00000000-0004-0000-0400-000003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170" customWidth="1"/>
    <col min="2" max="2" width="1.6640625" style="170" customWidth="1"/>
    <col min="3" max="4" width="5" style="170" customWidth="1"/>
    <col min="5" max="5" width="11.6640625" style="170" customWidth="1"/>
    <col min="6" max="6" width="9.1640625" style="170" customWidth="1"/>
    <col min="7" max="7" width="5" style="170" customWidth="1"/>
    <col min="8" max="8" width="77.83203125" style="170" customWidth="1"/>
    <col min="9" max="10" width="20" style="170" customWidth="1"/>
    <col min="11" max="11" width="1.6640625" style="170" customWidth="1"/>
  </cols>
  <sheetData>
    <row r="1" spans="2:11" customFormat="1" ht="37.5" customHeight="1"/>
    <row r="2" spans="2:11" customFormat="1" ht="7.5" customHeight="1">
      <c r="B2" s="171"/>
      <c r="C2" s="172"/>
      <c r="D2" s="172"/>
      <c r="E2" s="172"/>
      <c r="F2" s="172"/>
      <c r="G2" s="172"/>
      <c r="H2" s="172"/>
      <c r="I2" s="172"/>
      <c r="J2" s="172"/>
      <c r="K2" s="173"/>
    </row>
    <row r="3" spans="2:11" s="14" customFormat="1" ht="45" customHeight="1">
      <c r="B3" s="174"/>
      <c r="C3" s="286" t="s">
        <v>840</v>
      </c>
      <c r="D3" s="286"/>
      <c r="E3" s="286"/>
      <c r="F3" s="286"/>
      <c r="G3" s="286"/>
      <c r="H3" s="286"/>
      <c r="I3" s="286"/>
      <c r="J3" s="286"/>
      <c r="K3" s="175"/>
    </row>
    <row r="4" spans="2:11" customFormat="1" ht="25.5" customHeight="1">
      <c r="B4" s="176"/>
      <c r="C4" s="291" t="s">
        <v>841</v>
      </c>
      <c r="D4" s="291"/>
      <c r="E4" s="291"/>
      <c r="F4" s="291"/>
      <c r="G4" s="291"/>
      <c r="H4" s="291"/>
      <c r="I4" s="291"/>
      <c r="J4" s="291"/>
      <c r="K4" s="177"/>
    </row>
    <row r="5" spans="2:11" customFormat="1" ht="5.25" customHeight="1">
      <c r="B5" s="176"/>
      <c r="C5" s="178"/>
      <c r="D5" s="178"/>
      <c r="E5" s="178"/>
      <c r="F5" s="178"/>
      <c r="G5" s="178"/>
      <c r="H5" s="178"/>
      <c r="I5" s="178"/>
      <c r="J5" s="178"/>
      <c r="K5" s="177"/>
    </row>
    <row r="6" spans="2:11" customFormat="1" ht="15" customHeight="1">
      <c r="B6" s="176"/>
      <c r="C6" s="290" t="s">
        <v>842</v>
      </c>
      <c r="D6" s="290"/>
      <c r="E6" s="290"/>
      <c r="F6" s="290"/>
      <c r="G6" s="290"/>
      <c r="H6" s="290"/>
      <c r="I6" s="290"/>
      <c r="J6" s="290"/>
      <c r="K6" s="177"/>
    </row>
    <row r="7" spans="2:11" customFormat="1" ht="15" customHeight="1">
      <c r="B7" s="180"/>
      <c r="C7" s="290" t="s">
        <v>843</v>
      </c>
      <c r="D7" s="290"/>
      <c r="E7" s="290"/>
      <c r="F7" s="290"/>
      <c r="G7" s="290"/>
      <c r="H7" s="290"/>
      <c r="I7" s="290"/>
      <c r="J7" s="290"/>
      <c r="K7" s="177"/>
    </row>
    <row r="8" spans="2:11" customFormat="1" ht="12.75" customHeight="1">
      <c r="B8" s="180"/>
      <c r="C8" s="179"/>
      <c r="D8" s="179"/>
      <c r="E8" s="179"/>
      <c r="F8" s="179"/>
      <c r="G8" s="179"/>
      <c r="H8" s="179"/>
      <c r="I8" s="179"/>
      <c r="J8" s="179"/>
      <c r="K8" s="177"/>
    </row>
    <row r="9" spans="2:11" customFormat="1" ht="15" customHeight="1">
      <c r="B9" s="180"/>
      <c r="C9" s="290" t="s">
        <v>844</v>
      </c>
      <c r="D9" s="290"/>
      <c r="E9" s="290"/>
      <c r="F9" s="290"/>
      <c r="G9" s="290"/>
      <c r="H9" s="290"/>
      <c r="I9" s="290"/>
      <c r="J9" s="290"/>
      <c r="K9" s="177"/>
    </row>
    <row r="10" spans="2:11" customFormat="1" ht="15" customHeight="1">
      <c r="B10" s="180"/>
      <c r="C10" s="179"/>
      <c r="D10" s="290" t="s">
        <v>845</v>
      </c>
      <c r="E10" s="290"/>
      <c r="F10" s="290"/>
      <c r="G10" s="290"/>
      <c r="H10" s="290"/>
      <c r="I10" s="290"/>
      <c r="J10" s="290"/>
      <c r="K10" s="177"/>
    </row>
    <row r="11" spans="2:11" customFormat="1" ht="15" customHeight="1">
      <c r="B11" s="180"/>
      <c r="C11" s="181"/>
      <c r="D11" s="290" t="s">
        <v>846</v>
      </c>
      <c r="E11" s="290"/>
      <c r="F11" s="290"/>
      <c r="G11" s="290"/>
      <c r="H11" s="290"/>
      <c r="I11" s="290"/>
      <c r="J11" s="290"/>
      <c r="K11" s="177"/>
    </row>
    <row r="12" spans="2:11" customFormat="1" ht="15" customHeight="1">
      <c r="B12" s="180"/>
      <c r="C12" s="181"/>
      <c r="D12" s="179"/>
      <c r="E12" s="179"/>
      <c r="F12" s="179"/>
      <c r="G12" s="179"/>
      <c r="H12" s="179"/>
      <c r="I12" s="179"/>
      <c r="J12" s="179"/>
      <c r="K12" s="177"/>
    </row>
    <row r="13" spans="2:11" customFormat="1" ht="15" customHeight="1">
      <c r="B13" s="180"/>
      <c r="C13" s="181"/>
      <c r="D13" s="182" t="s">
        <v>847</v>
      </c>
      <c r="E13" s="179"/>
      <c r="F13" s="179"/>
      <c r="G13" s="179"/>
      <c r="H13" s="179"/>
      <c r="I13" s="179"/>
      <c r="J13" s="179"/>
      <c r="K13" s="177"/>
    </row>
    <row r="14" spans="2:11" customFormat="1" ht="12.75" customHeight="1">
      <c r="B14" s="180"/>
      <c r="C14" s="181"/>
      <c r="D14" s="181"/>
      <c r="E14" s="181"/>
      <c r="F14" s="181"/>
      <c r="G14" s="181"/>
      <c r="H14" s="181"/>
      <c r="I14" s="181"/>
      <c r="J14" s="181"/>
      <c r="K14" s="177"/>
    </row>
    <row r="15" spans="2:11" customFormat="1" ht="15" customHeight="1">
      <c r="B15" s="180"/>
      <c r="C15" s="181"/>
      <c r="D15" s="290" t="s">
        <v>848</v>
      </c>
      <c r="E15" s="290"/>
      <c r="F15" s="290"/>
      <c r="G15" s="290"/>
      <c r="H15" s="290"/>
      <c r="I15" s="290"/>
      <c r="J15" s="290"/>
      <c r="K15" s="177"/>
    </row>
    <row r="16" spans="2:11" customFormat="1" ht="15" customHeight="1">
      <c r="B16" s="180"/>
      <c r="C16" s="181"/>
      <c r="D16" s="290" t="s">
        <v>849</v>
      </c>
      <c r="E16" s="290"/>
      <c r="F16" s="290"/>
      <c r="G16" s="290"/>
      <c r="H16" s="290"/>
      <c r="I16" s="290"/>
      <c r="J16" s="290"/>
      <c r="K16" s="177"/>
    </row>
    <row r="17" spans="2:11" customFormat="1" ht="15" customHeight="1">
      <c r="B17" s="180"/>
      <c r="C17" s="181"/>
      <c r="D17" s="290" t="s">
        <v>850</v>
      </c>
      <c r="E17" s="290"/>
      <c r="F17" s="290"/>
      <c r="G17" s="290"/>
      <c r="H17" s="290"/>
      <c r="I17" s="290"/>
      <c r="J17" s="290"/>
      <c r="K17" s="177"/>
    </row>
    <row r="18" spans="2:11" customFormat="1" ht="15" customHeight="1">
      <c r="B18" s="180"/>
      <c r="C18" s="181"/>
      <c r="D18" s="181"/>
      <c r="E18" s="183" t="s">
        <v>74</v>
      </c>
      <c r="F18" s="290" t="s">
        <v>851</v>
      </c>
      <c r="G18" s="290"/>
      <c r="H18" s="290"/>
      <c r="I18" s="290"/>
      <c r="J18" s="290"/>
      <c r="K18" s="177"/>
    </row>
    <row r="19" spans="2:11" customFormat="1" ht="15" customHeight="1">
      <c r="B19" s="180"/>
      <c r="C19" s="181"/>
      <c r="D19" s="181"/>
      <c r="E19" s="183" t="s">
        <v>852</v>
      </c>
      <c r="F19" s="290" t="s">
        <v>853</v>
      </c>
      <c r="G19" s="290"/>
      <c r="H19" s="290"/>
      <c r="I19" s="290"/>
      <c r="J19" s="290"/>
      <c r="K19" s="177"/>
    </row>
    <row r="20" spans="2:11" customFormat="1" ht="15" customHeight="1">
      <c r="B20" s="180"/>
      <c r="C20" s="181"/>
      <c r="D20" s="181"/>
      <c r="E20" s="183" t="s">
        <v>854</v>
      </c>
      <c r="F20" s="290" t="s">
        <v>855</v>
      </c>
      <c r="G20" s="290"/>
      <c r="H20" s="290"/>
      <c r="I20" s="290"/>
      <c r="J20" s="290"/>
      <c r="K20" s="177"/>
    </row>
    <row r="21" spans="2:11" customFormat="1" ht="15" customHeight="1">
      <c r="B21" s="180"/>
      <c r="C21" s="181"/>
      <c r="D21" s="181"/>
      <c r="E21" s="183" t="s">
        <v>856</v>
      </c>
      <c r="F21" s="290" t="s">
        <v>857</v>
      </c>
      <c r="G21" s="290"/>
      <c r="H21" s="290"/>
      <c r="I21" s="290"/>
      <c r="J21" s="290"/>
      <c r="K21" s="177"/>
    </row>
    <row r="22" spans="2:11" customFormat="1" ht="15" customHeight="1">
      <c r="B22" s="180"/>
      <c r="C22" s="181"/>
      <c r="D22" s="181"/>
      <c r="E22" s="183" t="s">
        <v>858</v>
      </c>
      <c r="F22" s="290" t="s">
        <v>859</v>
      </c>
      <c r="G22" s="290"/>
      <c r="H22" s="290"/>
      <c r="I22" s="290"/>
      <c r="J22" s="290"/>
      <c r="K22" s="177"/>
    </row>
    <row r="23" spans="2:11" customFormat="1" ht="15" customHeight="1">
      <c r="B23" s="180"/>
      <c r="C23" s="181"/>
      <c r="D23" s="181"/>
      <c r="E23" s="183" t="s">
        <v>860</v>
      </c>
      <c r="F23" s="290" t="s">
        <v>861</v>
      </c>
      <c r="G23" s="290"/>
      <c r="H23" s="290"/>
      <c r="I23" s="290"/>
      <c r="J23" s="290"/>
      <c r="K23" s="177"/>
    </row>
    <row r="24" spans="2:11" customFormat="1" ht="12.75" customHeight="1">
      <c r="B24" s="180"/>
      <c r="C24" s="181"/>
      <c r="D24" s="181"/>
      <c r="E24" s="181"/>
      <c r="F24" s="181"/>
      <c r="G24" s="181"/>
      <c r="H24" s="181"/>
      <c r="I24" s="181"/>
      <c r="J24" s="181"/>
      <c r="K24" s="177"/>
    </row>
    <row r="25" spans="2:11" customFormat="1" ht="15" customHeight="1">
      <c r="B25" s="180"/>
      <c r="C25" s="290" t="s">
        <v>862</v>
      </c>
      <c r="D25" s="290"/>
      <c r="E25" s="290"/>
      <c r="F25" s="290"/>
      <c r="G25" s="290"/>
      <c r="H25" s="290"/>
      <c r="I25" s="290"/>
      <c r="J25" s="290"/>
      <c r="K25" s="177"/>
    </row>
    <row r="26" spans="2:11" customFormat="1" ht="15" customHeight="1">
      <c r="B26" s="180"/>
      <c r="C26" s="290" t="s">
        <v>863</v>
      </c>
      <c r="D26" s="290"/>
      <c r="E26" s="290"/>
      <c r="F26" s="290"/>
      <c r="G26" s="290"/>
      <c r="H26" s="290"/>
      <c r="I26" s="290"/>
      <c r="J26" s="290"/>
      <c r="K26" s="177"/>
    </row>
    <row r="27" spans="2:11" customFormat="1" ht="15" customHeight="1">
      <c r="B27" s="180"/>
      <c r="C27" s="179"/>
      <c r="D27" s="290" t="s">
        <v>864</v>
      </c>
      <c r="E27" s="290"/>
      <c r="F27" s="290"/>
      <c r="G27" s="290"/>
      <c r="H27" s="290"/>
      <c r="I27" s="290"/>
      <c r="J27" s="290"/>
      <c r="K27" s="177"/>
    </row>
    <row r="28" spans="2:11" customFormat="1" ht="15" customHeight="1">
      <c r="B28" s="180"/>
      <c r="C28" s="181"/>
      <c r="D28" s="290" t="s">
        <v>865</v>
      </c>
      <c r="E28" s="290"/>
      <c r="F28" s="290"/>
      <c r="G28" s="290"/>
      <c r="H28" s="290"/>
      <c r="I28" s="290"/>
      <c r="J28" s="290"/>
      <c r="K28" s="177"/>
    </row>
    <row r="29" spans="2:11" customFormat="1" ht="12.75" customHeight="1">
      <c r="B29" s="180"/>
      <c r="C29" s="181"/>
      <c r="D29" s="181"/>
      <c r="E29" s="181"/>
      <c r="F29" s="181"/>
      <c r="G29" s="181"/>
      <c r="H29" s="181"/>
      <c r="I29" s="181"/>
      <c r="J29" s="181"/>
      <c r="K29" s="177"/>
    </row>
    <row r="30" spans="2:11" customFormat="1" ht="15" customHeight="1">
      <c r="B30" s="180"/>
      <c r="C30" s="181"/>
      <c r="D30" s="290" t="s">
        <v>866</v>
      </c>
      <c r="E30" s="290"/>
      <c r="F30" s="290"/>
      <c r="G30" s="290"/>
      <c r="H30" s="290"/>
      <c r="I30" s="290"/>
      <c r="J30" s="290"/>
      <c r="K30" s="177"/>
    </row>
    <row r="31" spans="2:11" customFormat="1" ht="15" customHeight="1">
      <c r="B31" s="180"/>
      <c r="C31" s="181"/>
      <c r="D31" s="290" t="s">
        <v>867</v>
      </c>
      <c r="E31" s="290"/>
      <c r="F31" s="290"/>
      <c r="G31" s="290"/>
      <c r="H31" s="290"/>
      <c r="I31" s="290"/>
      <c r="J31" s="290"/>
      <c r="K31" s="177"/>
    </row>
    <row r="32" spans="2:11" customFormat="1" ht="12.75" customHeight="1">
      <c r="B32" s="180"/>
      <c r="C32" s="181"/>
      <c r="D32" s="181"/>
      <c r="E32" s="181"/>
      <c r="F32" s="181"/>
      <c r="G32" s="181"/>
      <c r="H32" s="181"/>
      <c r="I32" s="181"/>
      <c r="J32" s="181"/>
      <c r="K32" s="177"/>
    </row>
    <row r="33" spans="2:11" customFormat="1" ht="15" customHeight="1">
      <c r="B33" s="180"/>
      <c r="C33" s="181"/>
      <c r="D33" s="290" t="s">
        <v>868</v>
      </c>
      <c r="E33" s="290"/>
      <c r="F33" s="290"/>
      <c r="G33" s="290"/>
      <c r="H33" s="290"/>
      <c r="I33" s="290"/>
      <c r="J33" s="290"/>
      <c r="K33" s="177"/>
    </row>
    <row r="34" spans="2:11" customFormat="1" ht="15" customHeight="1">
      <c r="B34" s="180"/>
      <c r="C34" s="181"/>
      <c r="D34" s="290" t="s">
        <v>869</v>
      </c>
      <c r="E34" s="290"/>
      <c r="F34" s="290"/>
      <c r="G34" s="290"/>
      <c r="H34" s="290"/>
      <c r="I34" s="290"/>
      <c r="J34" s="290"/>
      <c r="K34" s="177"/>
    </row>
    <row r="35" spans="2:11" customFormat="1" ht="15" customHeight="1">
      <c r="B35" s="180"/>
      <c r="C35" s="181"/>
      <c r="D35" s="290" t="s">
        <v>870</v>
      </c>
      <c r="E35" s="290"/>
      <c r="F35" s="290"/>
      <c r="G35" s="290"/>
      <c r="H35" s="290"/>
      <c r="I35" s="290"/>
      <c r="J35" s="290"/>
      <c r="K35" s="177"/>
    </row>
    <row r="36" spans="2:11" customFormat="1" ht="15" customHeight="1">
      <c r="B36" s="180"/>
      <c r="C36" s="181"/>
      <c r="D36" s="179"/>
      <c r="E36" s="182" t="s">
        <v>105</v>
      </c>
      <c r="F36" s="179"/>
      <c r="G36" s="290" t="s">
        <v>871</v>
      </c>
      <c r="H36" s="290"/>
      <c r="I36" s="290"/>
      <c r="J36" s="290"/>
      <c r="K36" s="177"/>
    </row>
    <row r="37" spans="2:11" customFormat="1" ht="30.75" customHeight="1">
      <c r="B37" s="180"/>
      <c r="C37" s="181"/>
      <c r="D37" s="179"/>
      <c r="E37" s="182" t="s">
        <v>872</v>
      </c>
      <c r="F37" s="179"/>
      <c r="G37" s="290" t="s">
        <v>873</v>
      </c>
      <c r="H37" s="290"/>
      <c r="I37" s="290"/>
      <c r="J37" s="290"/>
      <c r="K37" s="177"/>
    </row>
    <row r="38" spans="2:11" customFormat="1" ht="15" customHeight="1">
      <c r="B38" s="180"/>
      <c r="C38" s="181"/>
      <c r="D38" s="179"/>
      <c r="E38" s="182" t="s">
        <v>48</v>
      </c>
      <c r="F38" s="179"/>
      <c r="G38" s="290" t="s">
        <v>874</v>
      </c>
      <c r="H38" s="290"/>
      <c r="I38" s="290"/>
      <c r="J38" s="290"/>
      <c r="K38" s="177"/>
    </row>
    <row r="39" spans="2:11" customFormat="1" ht="15" customHeight="1">
      <c r="B39" s="180"/>
      <c r="C39" s="181"/>
      <c r="D39" s="179"/>
      <c r="E39" s="182" t="s">
        <v>49</v>
      </c>
      <c r="F39" s="179"/>
      <c r="G39" s="290" t="s">
        <v>875</v>
      </c>
      <c r="H39" s="290"/>
      <c r="I39" s="290"/>
      <c r="J39" s="290"/>
      <c r="K39" s="177"/>
    </row>
    <row r="40" spans="2:11" customFormat="1" ht="15" customHeight="1">
      <c r="B40" s="180"/>
      <c r="C40" s="181"/>
      <c r="D40" s="179"/>
      <c r="E40" s="182" t="s">
        <v>106</v>
      </c>
      <c r="F40" s="179"/>
      <c r="G40" s="290" t="s">
        <v>876</v>
      </c>
      <c r="H40" s="290"/>
      <c r="I40" s="290"/>
      <c r="J40" s="290"/>
      <c r="K40" s="177"/>
    </row>
    <row r="41" spans="2:11" customFormat="1" ht="15" customHeight="1">
      <c r="B41" s="180"/>
      <c r="C41" s="181"/>
      <c r="D41" s="179"/>
      <c r="E41" s="182" t="s">
        <v>107</v>
      </c>
      <c r="F41" s="179"/>
      <c r="G41" s="290" t="s">
        <v>877</v>
      </c>
      <c r="H41" s="290"/>
      <c r="I41" s="290"/>
      <c r="J41" s="290"/>
      <c r="K41" s="177"/>
    </row>
    <row r="42" spans="2:11" customFormat="1" ht="15" customHeight="1">
      <c r="B42" s="180"/>
      <c r="C42" s="181"/>
      <c r="D42" s="179"/>
      <c r="E42" s="182" t="s">
        <v>878</v>
      </c>
      <c r="F42" s="179"/>
      <c r="G42" s="290" t="s">
        <v>879</v>
      </c>
      <c r="H42" s="290"/>
      <c r="I42" s="290"/>
      <c r="J42" s="290"/>
      <c r="K42" s="177"/>
    </row>
    <row r="43" spans="2:11" customFormat="1" ht="15" customHeight="1">
      <c r="B43" s="180"/>
      <c r="C43" s="181"/>
      <c r="D43" s="179"/>
      <c r="E43" s="182"/>
      <c r="F43" s="179"/>
      <c r="G43" s="290" t="s">
        <v>880</v>
      </c>
      <c r="H43" s="290"/>
      <c r="I43" s="290"/>
      <c r="J43" s="290"/>
      <c r="K43" s="177"/>
    </row>
    <row r="44" spans="2:11" customFormat="1" ht="15" customHeight="1">
      <c r="B44" s="180"/>
      <c r="C44" s="181"/>
      <c r="D44" s="179"/>
      <c r="E44" s="182" t="s">
        <v>881</v>
      </c>
      <c r="F44" s="179"/>
      <c r="G44" s="290" t="s">
        <v>882</v>
      </c>
      <c r="H44" s="290"/>
      <c r="I44" s="290"/>
      <c r="J44" s="290"/>
      <c r="K44" s="177"/>
    </row>
    <row r="45" spans="2:11" customFormat="1" ht="15" customHeight="1">
      <c r="B45" s="180"/>
      <c r="C45" s="181"/>
      <c r="D45" s="179"/>
      <c r="E45" s="182" t="s">
        <v>109</v>
      </c>
      <c r="F45" s="179"/>
      <c r="G45" s="290" t="s">
        <v>883</v>
      </c>
      <c r="H45" s="290"/>
      <c r="I45" s="290"/>
      <c r="J45" s="290"/>
      <c r="K45" s="177"/>
    </row>
    <row r="46" spans="2:11" customFormat="1" ht="12.75" customHeight="1">
      <c r="B46" s="180"/>
      <c r="C46" s="181"/>
      <c r="D46" s="179"/>
      <c r="E46" s="179"/>
      <c r="F46" s="179"/>
      <c r="G46" s="179"/>
      <c r="H46" s="179"/>
      <c r="I46" s="179"/>
      <c r="J46" s="179"/>
      <c r="K46" s="177"/>
    </row>
    <row r="47" spans="2:11" customFormat="1" ht="15" customHeight="1">
      <c r="B47" s="180"/>
      <c r="C47" s="181"/>
      <c r="D47" s="290" t="s">
        <v>884</v>
      </c>
      <c r="E47" s="290"/>
      <c r="F47" s="290"/>
      <c r="G47" s="290"/>
      <c r="H47" s="290"/>
      <c r="I47" s="290"/>
      <c r="J47" s="290"/>
      <c r="K47" s="177"/>
    </row>
    <row r="48" spans="2:11" customFormat="1" ht="15" customHeight="1">
      <c r="B48" s="180"/>
      <c r="C48" s="181"/>
      <c r="D48" s="181"/>
      <c r="E48" s="290" t="s">
        <v>885</v>
      </c>
      <c r="F48" s="290"/>
      <c r="G48" s="290"/>
      <c r="H48" s="290"/>
      <c r="I48" s="290"/>
      <c r="J48" s="290"/>
      <c r="K48" s="177"/>
    </row>
    <row r="49" spans="2:11" customFormat="1" ht="15" customHeight="1">
      <c r="B49" s="180"/>
      <c r="C49" s="181"/>
      <c r="D49" s="181"/>
      <c r="E49" s="290" t="s">
        <v>886</v>
      </c>
      <c r="F49" s="290"/>
      <c r="G49" s="290"/>
      <c r="H49" s="290"/>
      <c r="I49" s="290"/>
      <c r="J49" s="290"/>
      <c r="K49" s="177"/>
    </row>
    <row r="50" spans="2:11" customFormat="1" ht="15" customHeight="1">
      <c r="B50" s="180"/>
      <c r="C50" s="181"/>
      <c r="D50" s="181"/>
      <c r="E50" s="290" t="s">
        <v>887</v>
      </c>
      <c r="F50" s="290"/>
      <c r="G50" s="290"/>
      <c r="H50" s="290"/>
      <c r="I50" s="290"/>
      <c r="J50" s="290"/>
      <c r="K50" s="177"/>
    </row>
    <row r="51" spans="2:11" customFormat="1" ht="15" customHeight="1">
      <c r="B51" s="180"/>
      <c r="C51" s="181"/>
      <c r="D51" s="290" t="s">
        <v>888</v>
      </c>
      <c r="E51" s="290"/>
      <c r="F51" s="290"/>
      <c r="G51" s="290"/>
      <c r="H51" s="290"/>
      <c r="I51" s="290"/>
      <c r="J51" s="290"/>
      <c r="K51" s="177"/>
    </row>
    <row r="52" spans="2:11" customFormat="1" ht="25.5" customHeight="1">
      <c r="B52" s="176"/>
      <c r="C52" s="291" t="s">
        <v>889</v>
      </c>
      <c r="D52" s="291"/>
      <c r="E52" s="291"/>
      <c r="F52" s="291"/>
      <c r="G52" s="291"/>
      <c r="H52" s="291"/>
      <c r="I52" s="291"/>
      <c r="J52" s="291"/>
      <c r="K52" s="177"/>
    </row>
    <row r="53" spans="2:11" customFormat="1" ht="5.25" customHeight="1">
      <c r="B53" s="176"/>
      <c r="C53" s="178"/>
      <c r="D53" s="178"/>
      <c r="E53" s="178"/>
      <c r="F53" s="178"/>
      <c r="G53" s="178"/>
      <c r="H53" s="178"/>
      <c r="I53" s="178"/>
      <c r="J53" s="178"/>
      <c r="K53" s="177"/>
    </row>
    <row r="54" spans="2:11" customFormat="1" ht="15" customHeight="1">
      <c r="B54" s="176"/>
      <c r="C54" s="290" t="s">
        <v>890</v>
      </c>
      <c r="D54" s="290"/>
      <c r="E54" s="290"/>
      <c r="F54" s="290"/>
      <c r="G54" s="290"/>
      <c r="H54" s="290"/>
      <c r="I54" s="290"/>
      <c r="J54" s="290"/>
      <c r="K54" s="177"/>
    </row>
    <row r="55" spans="2:11" customFormat="1" ht="15" customHeight="1">
      <c r="B55" s="176"/>
      <c r="C55" s="290" t="s">
        <v>891</v>
      </c>
      <c r="D55" s="290"/>
      <c r="E55" s="290"/>
      <c r="F55" s="290"/>
      <c r="G55" s="290"/>
      <c r="H55" s="290"/>
      <c r="I55" s="290"/>
      <c r="J55" s="290"/>
      <c r="K55" s="177"/>
    </row>
    <row r="56" spans="2:11" customFormat="1" ht="12.75" customHeight="1">
      <c r="B56" s="176"/>
      <c r="C56" s="179"/>
      <c r="D56" s="179"/>
      <c r="E56" s="179"/>
      <c r="F56" s="179"/>
      <c r="G56" s="179"/>
      <c r="H56" s="179"/>
      <c r="I56" s="179"/>
      <c r="J56" s="179"/>
      <c r="K56" s="177"/>
    </row>
    <row r="57" spans="2:11" customFormat="1" ht="15" customHeight="1">
      <c r="B57" s="176"/>
      <c r="C57" s="290" t="s">
        <v>892</v>
      </c>
      <c r="D57" s="290"/>
      <c r="E57" s="290"/>
      <c r="F57" s="290"/>
      <c r="G57" s="290"/>
      <c r="H57" s="290"/>
      <c r="I57" s="290"/>
      <c r="J57" s="290"/>
      <c r="K57" s="177"/>
    </row>
    <row r="58" spans="2:11" customFormat="1" ht="15" customHeight="1">
      <c r="B58" s="176"/>
      <c r="C58" s="181"/>
      <c r="D58" s="290" t="s">
        <v>893</v>
      </c>
      <c r="E58" s="290"/>
      <c r="F58" s="290"/>
      <c r="G58" s="290"/>
      <c r="H58" s="290"/>
      <c r="I58" s="290"/>
      <c r="J58" s="290"/>
      <c r="K58" s="177"/>
    </row>
    <row r="59" spans="2:11" customFormat="1" ht="15" customHeight="1">
      <c r="B59" s="176"/>
      <c r="C59" s="181"/>
      <c r="D59" s="290" t="s">
        <v>894</v>
      </c>
      <c r="E59" s="290"/>
      <c r="F59" s="290"/>
      <c r="G59" s="290"/>
      <c r="H59" s="290"/>
      <c r="I59" s="290"/>
      <c r="J59" s="290"/>
      <c r="K59" s="177"/>
    </row>
    <row r="60" spans="2:11" customFormat="1" ht="15" customHeight="1">
      <c r="B60" s="176"/>
      <c r="C60" s="181"/>
      <c r="D60" s="290" t="s">
        <v>895</v>
      </c>
      <c r="E60" s="290"/>
      <c r="F60" s="290"/>
      <c r="G60" s="290"/>
      <c r="H60" s="290"/>
      <c r="I60" s="290"/>
      <c r="J60" s="290"/>
      <c r="K60" s="177"/>
    </row>
    <row r="61" spans="2:11" customFormat="1" ht="15" customHeight="1">
      <c r="B61" s="176"/>
      <c r="C61" s="181"/>
      <c r="D61" s="290" t="s">
        <v>896</v>
      </c>
      <c r="E61" s="290"/>
      <c r="F61" s="290"/>
      <c r="G61" s="290"/>
      <c r="H61" s="290"/>
      <c r="I61" s="290"/>
      <c r="J61" s="290"/>
      <c r="K61" s="177"/>
    </row>
    <row r="62" spans="2:11" customFormat="1" ht="15" customHeight="1">
      <c r="B62" s="176"/>
      <c r="C62" s="181"/>
      <c r="D62" s="292" t="s">
        <v>897</v>
      </c>
      <c r="E62" s="292"/>
      <c r="F62" s="292"/>
      <c r="G62" s="292"/>
      <c r="H62" s="292"/>
      <c r="I62" s="292"/>
      <c r="J62" s="292"/>
      <c r="K62" s="177"/>
    </row>
    <row r="63" spans="2:11" customFormat="1" ht="15" customHeight="1">
      <c r="B63" s="176"/>
      <c r="C63" s="181"/>
      <c r="D63" s="290" t="s">
        <v>898</v>
      </c>
      <c r="E63" s="290"/>
      <c r="F63" s="290"/>
      <c r="G63" s="290"/>
      <c r="H63" s="290"/>
      <c r="I63" s="290"/>
      <c r="J63" s="290"/>
      <c r="K63" s="177"/>
    </row>
    <row r="64" spans="2:11" customFormat="1" ht="12.75" customHeight="1">
      <c r="B64" s="176"/>
      <c r="C64" s="181"/>
      <c r="D64" s="181"/>
      <c r="E64" s="184"/>
      <c r="F64" s="181"/>
      <c r="G64" s="181"/>
      <c r="H64" s="181"/>
      <c r="I64" s="181"/>
      <c r="J64" s="181"/>
      <c r="K64" s="177"/>
    </row>
    <row r="65" spans="2:11" customFormat="1" ht="15" customHeight="1">
      <c r="B65" s="176"/>
      <c r="C65" s="181"/>
      <c r="D65" s="290" t="s">
        <v>899</v>
      </c>
      <c r="E65" s="290"/>
      <c r="F65" s="290"/>
      <c r="G65" s="290"/>
      <c r="H65" s="290"/>
      <c r="I65" s="290"/>
      <c r="J65" s="290"/>
      <c r="K65" s="177"/>
    </row>
    <row r="66" spans="2:11" customFormat="1" ht="15" customHeight="1">
      <c r="B66" s="176"/>
      <c r="C66" s="181"/>
      <c r="D66" s="292" t="s">
        <v>900</v>
      </c>
      <c r="E66" s="292"/>
      <c r="F66" s="292"/>
      <c r="G66" s="292"/>
      <c r="H66" s="292"/>
      <c r="I66" s="292"/>
      <c r="J66" s="292"/>
      <c r="K66" s="177"/>
    </row>
    <row r="67" spans="2:11" customFormat="1" ht="15" customHeight="1">
      <c r="B67" s="176"/>
      <c r="C67" s="181"/>
      <c r="D67" s="290" t="s">
        <v>901</v>
      </c>
      <c r="E67" s="290"/>
      <c r="F67" s="290"/>
      <c r="G67" s="290"/>
      <c r="H67" s="290"/>
      <c r="I67" s="290"/>
      <c r="J67" s="290"/>
      <c r="K67" s="177"/>
    </row>
    <row r="68" spans="2:11" customFormat="1" ht="15" customHeight="1">
      <c r="B68" s="176"/>
      <c r="C68" s="181"/>
      <c r="D68" s="290" t="s">
        <v>902</v>
      </c>
      <c r="E68" s="290"/>
      <c r="F68" s="290"/>
      <c r="G68" s="290"/>
      <c r="H68" s="290"/>
      <c r="I68" s="290"/>
      <c r="J68" s="290"/>
      <c r="K68" s="177"/>
    </row>
    <row r="69" spans="2:11" customFormat="1" ht="15" customHeight="1">
      <c r="B69" s="176"/>
      <c r="C69" s="181"/>
      <c r="D69" s="290" t="s">
        <v>903</v>
      </c>
      <c r="E69" s="290"/>
      <c r="F69" s="290"/>
      <c r="G69" s="290"/>
      <c r="H69" s="290"/>
      <c r="I69" s="290"/>
      <c r="J69" s="290"/>
      <c r="K69" s="177"/>
    </row>
    <row r="70" spans="2:11" customFormat="1" ht="15" customHeight="1">
      <c r="B70" s="176"/>
      <c r="C70" s="181"/>
      <c r="D70" s="290" t="s">
        <v>904</v>
      </c>
      <c r="E70" s="290"/>
      <c r="F70" s="290"/>
      <c r="G70" s="290"/>
      <c r="H70" s="290"/>
      <c r="I70" s="290"/>
      <c r="J70" s="290"/>
      <c r="K70" s="177"/>
    </row>
    <row r="71" spans="2:11" customFormat="1" ht="12.75" customHeight="1">
      <c r="B71" s="185"/>
      <c r="C71" s="186"/>
      <c r="D71" s="186"/>
      <c r="E71" s="186"/>
      <c r="F71" s="186"/>
      <c r="G71" s="186"/>
      <c r="H71" s="186"/>
      <c r="I71" s="186"/>
      <c r="J71" s="186"/>
      <c r="K71" s="187"/>
    </row>
    <row r="72" spans="2:11" customFormat="1" ht="18.75" customHeight="1">
      <c r="B72" s="188"/>
      <c r="C72" s="188"/>
      <c r="D72" s="188"/>
      <c r="E72" s="188"/>
      <c r="F72" s="188"/>
      <c r="G72" s="188"/>
      <c r="H72" s="188"/>
      <c r="I72" s="188"/>
      <c r="J72" s="188"/>
      <c r="K72" s="189"/>
    </row>
    <row r="73" spans="2:11" customFormat="1" ht="18.75" customHeight="1">
      <c r="B73" s="189"/>
      <c r="C73" s="189"/>
      <c r="D73" s="189"/>
      <c r="E73" s="189"/>
      <c r="F73" s="189"/>
      <c r="G73" s="189"/>
      <c r="H73" s="189"/>
      <c r="I73" s="189"/>
      <c r="J73" s="189"/>
      <c r="K73" s="189"/>
    </row>
    <row r="74" spans="2:11" customFormat="1" ht="7.5" customHeight="1">
      <c r="B74" s="190"/>
      <c r="C74" s="191"/>
      <c r="D74" s="191"/>
      <c r="E74" s="191"/>
      <c r="F74" s="191"/>
      <c r="G74" s="191"/>
      <c r="H74" s="191"/>
      <c r="I74" s="191"/>
      <c r="J74" s="191"/>
      <c r="K74" s="192"/>
    </row>
    <row r="75" spans="2:11" customFormat="1" ht="45" customHeight="1">
      <c r="B75" s="193"/>
      <c r="C75" s="285" t="s">
        <v>905</v>
      </c>
      <c r="D75" s="285"/>
      <c r="E75" s="285"/>
      <c r="F75" s="285"/>
      <c r="G75" s="285"/>
      <c r="H75" s="285"/>
      <c r="I75" s="285"/>
      <c r="J75" s="285"/>
      <c r="K75" s="194"/>
    </row>
    <row r="76" spans="2:11" customFormat="1" ht="17.25" customHeight="1">
      <c r="B76" s="193"/>
      <c r="C76" s="195" t="s">
        <v>906</v>
      </c>
      <c r="D76" s="195"/>
      <c r="E76" s="195"/>
      <c r="F76" s="195" t="s">
        <v>907</v>
      </c>
      <c r="G76" s="196"/>
      <c r="H76" s="195" t="s">
        <v>49</v>
      </c>
      <c r="I76" s="195" t="s">
        <v>52</v>
      </c>
      <c r="J76" s="195" t="s">
        <v>908</v>
      </c>
      <c r="K76" s="194"/>
    </row>
    <row r="77" spans="2:11" customFormat="1" ht="17.25" customHeight="1">
      <c r="B77" s="193"/>
      <c r="C77" s="197" t="s">
        <v>909</v>
      </c>
      <c r="D77" s="197"/>
      <c r="E77" s="197"/>
      <c r="F77" s="198" t="s">
        <v>910</v>
      </c>
      <c r="G77" s="199"/>
      <c r="H77" s="197"/>
      <c r="I77" s="197"/>
      <c r="J77" s="197" t="s">
        <v>911</v>
      </c>
      <c r="K77" s="194"/>
    </row>
    <row r="78" spans="2:11" customFormat="1" ht="5.25" customHeight="1">
      <c r="B78" s="193"/>
      <c r="C78" s="200"/>
      <c r="D78" s="200"/>
      <c r="E78" s="200"/>
      <c r="F78" s="200"/>
      <c r="G78" s="201"/>
      <c r="H78" s="200"/>
      <c r="I78" s="200"/>
      <c r="J78" s="200"/>
      <c r="K78" s="194"/>
    </row>
    <row r="79" spans="2:11" customFormat="1" ht="15" customHeight="1">
      <c r="B79" s="193"/>
      <c r="C79" s="182" t="s">
        <v>48</v>
      </c>
      <c r="D79" s="202"/>
      <c r="E79" s="202"/>
      <c r="F79" s="203" t="s">
        <v>912</v>
      </c>
      <c r="G79" s="204"/>
      <c r="H79" s="182" t="s">
        <v>913</v>
      </c>
      <c r="I79" s="182" t="s">
        <v>914</v>
      </c>
      <c r="J79" s="182">
        <v>20</v>
      </c>
      <c r="K79" s="194"/>
    </row>
    <row r="80" spans="2:11" customFormat="1" ht="15" customHeight="1">
      <c r="B80" s="193"/>
      <c r="C80" s="182" t="s">
        <v>915</v>
      </c>
      <c r="D80" s="182"/>
      <c r="E80" s="182"/>
      <c r="F80" s="203" t="s">
        <v>912</v>
      </c>
      <c r="G80" s="204"/>
      <c r="H80" s="182" t="s">
        <v>916</v>
      </c>
      <c r="I80" s="182" t="s">
        <v>914</v>
      </c>
      <c r="J80" s="182">
        <v>120</v>
      </c>
      <c r="K80" s="194"/>
    </row>
    <row r="81" spans="2:11" customFormat="1" ht="15" customHeight="1">
      <c r="B81" s="205"/>
      <c r="C81" s="182" t="s">
        <v>917</v>
      </c>
      <c r="D81" s="182"/>
      <c r="E81" s="182"/>
      <c r="F81" s="203" t="s">
        <v>918</v>
      </c>
      <c r="G81" s="204"/>
      <c r="H81" s="182" t="s">
        <v>919</v>
      </c>
      <c r="I81" s="182" t="s">
        <v>914</v>
      </c>
      <c r="J81" s="182">
        <v>50</v>
      </c>
      <c r="K81" s="194"/>
    </row>
    <row r="82" spans="2:11" customFormat="1" ht="15" customHeight="1">
      <c r="B82" s="205"/>
      <c r="C82" s="182" t="s">
        <v>920</v>
      </c>
      <c r="D82" s="182"/>
      <c r="E82" s="182"/>
      <c r="F82" s="203" t="s">
        <v>912</v>
      </c>
      <c r="G82" s="204"/>
      <c r="H82" s="182" t="s">
        <v>921</v>
      </c>
      <c r="I82" s="182" t="s">
        <v>922</v>
      </c>
      <c r="J82" s="182"/>
      <c r="K82" s="194"/>
    </row>
    <row r="83" spans="2:11" customFormat="1" ht="15" customHeight="1">
      <c r="B83" s="205"/>
      <c r="C83" s="182" t="s">
        <v>923</v>
      </c>
      <c r="D83" s="182"/>
      <c r="E83" s="182"/>
      <c r="F83" s="203" t="s">
        <v>918</v>
      </c>
      <c r="G83" s="182"/>
      <c r="H83" s="182" t="s">
        <v>924</v>
      </c>
      <c r="I83" s="182" t="s">
        <v>914</v>
      </c>
      <c r="J83" s="182">
        <v>15</v>
      </c>
      <c r="K83" s="194"/>
    </row>
    <row r="84" spans="2:11" customFormat="1" ht="15" customHeight="1">
      <c r="B84" s="205"/>
      <c r="C84" s="182" t="s">
        <v>925</v>
      </c>
      <c r="D84" s="182"/>
      <c r="E84" s="182"/>
      <c r="F84" s="203" t="s">
        <v>918</v>
      </c>
      <c r="G84" s="182"/>
      <c r="H84" s="182" t="s">
        <v>926</v>
      </c>
      <c r="I84" s="182" t="s">
        <v>914</v>
      </c>
      <c r="J84" s="182">
        <v>15</v>
      </c>
      <c r="K84" s="194"/>
    </row>
    <row r="85" spans="2:11" customFormat="1" ht="15" customHeight="1">
      <c r="B85" s="205"/>
      <c r="C85" s="182" t="s">
        <v>927</v>
      </c>
      <c r="D85" s="182"/>
      <c r="E85" s="182"/>
      <c r="F85" s="203" t="s">
        <v>918</v>
      </c>
      <c r="G85" s="182"/>
      <c r="H85" s="182" t="s">
        <v>928</v>
      </c>
      <c r="I85" s="182" t="s">
        <v>914</v>
      </c>
      <c r="J85" s="182">
        <v>20</v>
      </c>
      <c r="K85" s="194"/>
    </row>
    <row r="86" spans="2:11" customFormat="1" ht="15" customHeight="1">
      <c r="B86" s="205"/>
      <c r="C86" s="182" t="s">
        <v>929</v>
      </c>
      <c r="D86" s="182"/>
      <c r="E86" s="182"/>
      <c r="F86" s="203" t="s">
        <v>918</v>
      </c>
      <c r="G86" s="182"/>
      <c r="H86" s="182" t="s">
        <v>930</v>
      </c>
      <c r="I86" s="182" t="s">
        <v>914</v>
      </c>
      <c r="J86" s="182">
        <v>20</v>
      </c>
      <c r="K86" s="194"/>
    </row>
    <row r="87" spans="2:11" customFormat="1" ht="15" customHeight="1">
      <c r="B87" s="205"/>
      <c r="C87" s="182" t="s">
        <v>931</v>
      </c>
      <c r="D87" s="182"/>
      <c r="E87" s="182"/>
      <c r="F87" s="203" t="s">
        <v>918</v>
      </c>
      <c r="G87" s="204"/>
      <c r="H87" s="182" t="s">
        <v>932</v>
      </c>
      <c r="I87" s="182" t="s">
        <v>914</v>
      </c>
      <c r="J87" s="182">
        <v>50</v>
      </c>
      <c r="K87" s="194"/>
    </row>
    <row r="88" spans="2:11" customFormat="1" ht="15" customHeight="1">
      <c r="B88" s="205"/>
      <c r="C88" s="182" t="s">
        <v>933</v>
      </c>
      <c r="D88" s="182"/>
      <c r="E88" s="182"/>
      <c r="F88" s="203" t="s">
        <v>918</v>
      </c>
      <c r="G88" s="204"/>
      <c r="H88" s="182" t="s">
        <v>934</v>
      </c>
      <c r="I88" s="182" t="s">
        <v>914</v>
      </c>
      <c r="J88" s="182">
        <v>20</v>
      </c>
      <c r="K88" s="194"/>
    </row>
    <row r="89" spans="2:11" customFormat="1" ht="15" customHeight="1">
      <c r="B89" s="205"/>
      <c r="C89" s="182" t="s">
        <v>935</v>
      </c>
      <c r="D89" s="182"/>
      <c r="E89" s="182"/>
      <c r="F89" s="203" t="s">
        <v>918</v>
      </c>
      <c r="G89" s="204"/>
      <c r="H89" s="182" t="s">
        <v>936</v>
      </c>
      <c r="I89" s="182" t="s">
        <v>914</v>
      </c>
      <c r="J89" s="182">
        <v>20</v>
      </c>
      <c r="K89" s="194"/>
    </row>
    <row r="90" spans="2:11" customFormat="1" ht="15" customHeight="1">
      <c r="B90" s="205"/>
      <c r="C90" s="182" t="s">
        <v>937</v>
      </c>
      <c r="D90" s="182"/>
      <c r="E90" s="182"/>
      <c r="F90" s="203" t="s">
        <v>918</v>
      </c>
      <c r="G90" s="204"/>
      <c r="H90" s="182" t="s">
        <v>938</v>
      </c>
      <c r="I90" s="182" t="s">
        <v>914</v>
      </c>
      <c r="J90" s="182">
        <v>50</v>
      </c>
      <c r="K90" s="194"/>
    </row>
    <row r="91" spans="2:11" customFormat="1" ht="15" customHeight="1">
      <c r="B91" s="205"/>
      <c r="C91" s="182" t="s">
        <v>939</v>
      </c>
      <c r="D91" s="182"/>
      <c r="E91" s="182"/>
      <c r="F91" s="203" t="s">
        <v>918</v>
      </c>
      <c r="G91" s="204"/>
      <c r="H91" s="182" t="s">
        <v>939</v>
      </c>
      <c r="I91" s="182" t="s">
        <v>914</v>
      </c>
      <c r="J91" s="182">
        <v>50</v>
      </c>
      <c r="K91" s="194"/>
    </row>
    <row r="92" spans="2:11" customFormat="1" ht="15" customHeight="1">
      <c r="B92" s="205"/>
      <c r="C92" s="182" t="s">
        <v>940</v>
      </c>
      <c r="D92" s="182"/>
      <c r="E92" s="182"/>
      <c r="F92" s="203" t="s">
        <v>918</v>
      </c>
      <c r="G92" s="204"/>
      <c r="H92" s="182" t="s">
        <v>941</v>
      </c>
      <c r="I92" s="182" t="s">
        <v>914</v>
      </c>
      <c r="J92" s="182">
        <v>255</v>
      </c>
      <c r="K92" s="194"/>
    </row>
    <row r="93" spans="2:11" customFormat="1" ht="15" customHeight="1">
      <c r="B93" s="205"/>
      <c r="C93" s="182" t="s">
        <v>942</v>
      </c>
      <c r="D93" s="182"/>
      <c r="E93" s="182"/>
      <c r="F93" s="203" t="s">
        <v>912</v>
      </c>
      <c r="G93" s="204"/>
      <c r="H93" s="182" t="s">
        <v>943</v>
      </c>
      <c r="I93" s="182" t="s">
        <v>944</v>
      </c>
      <c r="J93" s="182"/>
      <c r="K93" s="194"/>
    </row>
    <row r="94" spans="2:11" customFormat="1" ht="15" customHeight="1">
      <c r="B94" s="205"/>
      <c r="C94" s="182" t="s">
        <v>945</v>
      </c>
      <c r="D94" s="182"/>
      <c r="E94" s="182"/>
      <c r="F94" s="203" t="s">
        <v>912</v>
      </c>
      <c r="G94" s="204"/>
      <c r="H94" s="182" t="s">
        <v>946</v>
      </c>
      <c r="I94" s="182" t="s">
        <v>947</v>
      </c>
      <c r="J94" s="182"/>
      <c r="K94" s="194"/>
    </row>
    <row r="95" spans="2:11" customFormat="1" ht="15" customHeight="1">
      <c r="B95" s="205"/>
      <c r="C95" s="182" t="s">
        <v>948</v>
      </c>
      <c r="D95" s="182"/>
      <c r="E95" s="182"/>
      <c r="F95" s="203" t="s">
        <v>912</v>
      </c>
      <c r="G95" s="204"/>
      <c r="H95" s="182" t="s">
        <v>948</v>
      </c>
      <c r="I95" s="182" t="s">
        <v>947</v>
      </c>
      <c r="J95" s="182"/>
      <c r="K95" s="194"/>
    </row>
    <row r="96" spans="2:11" customFormat="1" ht="15" customHeight="1">
      <c r="B96" s="205"/>
      <c r="C96" s="182" t="s">
        <v>33</v>
      </c>
      <c r="D96" s="182"/>
      <c r="E96" s="182"/>
      <c r="F96" s="203" t="s">
        <v>912</v>
      </c>
      <c r="G96" s="204"/>
      <c r="H96" s="182" t="s">
        <v>949</v>
      </c>
      <c r="I96" s="182" t="s">
        <v>947</v>
      </c>
      <c r="J96" s="182"/>
      <c r="K96" s="194"/>
    </row>
    <row r="97" spans="2:11" customFormat="1" ht="15" customHeight="1">
      <c r="B97" s="205"/>
      <c r="C97" s="182" t="s">
        <v>43</v>
      </c>
      <c r="D97" s="182"/>
      <c r="E97" s="182"/>
      <c r="F97" s="203" t="s">
        <v>912</v>
      </c>
      <c r="G97" s="204"/>
      <c r="H97" s="182" t="s">
        <v>950</v>
      </c>
      <c r="I97" s="182" t="s">
        <v>947</v>
      </c>
      <c r="J97" s="182"/>
      <c r="K97" s="194"/>
    </row>
    <row r="98" spans="2:11" customFormat="1" ht="15" customHeight="1">
      <c r="B98" s="206"/>
      <c r="C98" s="207"/>
      <c r="D98" s="207"/>
      <c r="E98" s="207"/>
      <c r="F98" s="207"/>
      <c r="G98" s="207"/>
      <c r="H98" s="207"/>
      <c r="I98" s="207"/>
      <c r="J98" s="207"/>
      <c r="K98" s="208"/>
    </row>
    <row r="99" spans="2:11" customFormat="1" ht="18.75" customHeight="1">
      <c r="B99" s="209"/>
      <c r="C99" s="210"/>
      <c r="D99" s="210"/>
      <c r="E99" s="210"/>
      <c r="F99" s="210"/>
      <c r="G99" s="210"/>
      <c r="H99" s="210"/>
      <c r="I99" s="210"/>
      <c r="J99" s="210"/>
      <c r="K99" s="209"/>
    </row>
    <row r="100" spans="2:11" customFormat="1" ht="18.75" customHeight="1"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</row>
    <row r="101" spans="2:11" customFormat="1" ht="7.5" customHeight="1">
      <c r="B101" s="190"/>
      <c r="C101" s="191"/>
      <c r="D101" s="191"/>
      <c r="E101" s="191"/>
      <c r="F101" s="191"/>
      <c r="G101" s="191"/>
      <c r="H101" s="191"/>
      <c r="I101" s="191"/>
      <c r="J101" s="191"/>
      <c r="K101" s="192"/>
    </row>
    <row r="102" spans="2:11" customFormat="1" ht="45" customHeight="1">
      <c r="B102" s="193"/>
      <c r="C102" s="285" t="s">
        <v>951</v>
      </c>
      <c r="D102" s="285"/>
      <c r="E102" s="285"/>
      <c r="F102" s="285"/>
      <c r="G102" s="285"/>
      <c r="H102" s="285"/>
      <c r="I102" s="285"/>
      <c r="J102" s="285"/>
      <c r="K102" s="194"/>
    </row>
    <row r="103" spans="2:11" customFormat="1" ht="17.25" customHeight="1">
      <c r="B103" s="193"/>
      <c r="C103" s="195" t="s">
        <v>906</v>
      </c>
      <c r="D103" s="195"/>
      <c r="E103" s="195"/>
      <c r="F103" s="195" t="s">
        <v>907</v>
      </c>
      <c r="G103" s="196"/>
      <c r="H103" s="195" t="s">
        <v>49</v>
      </c>
      <c r="I103" s="195" t="s">
        <v>52</v>
      </c>
      <c r="J103" s="195" t="s">
        <v>908</v>
      </c>
      <c r="K103" s="194"/>
    </row>
    <row r="104" spans="2:11" customFormat="1" ht="17.25" customHeight="1">
      <c r="B104" s="193"/>
      <c r="C104" s="197" t="s">
        <v>909</v>
      </c>
      <c r="D104" s="197"/>
      <c r="E104" s="197"/>
      <c r="F104" s="198" t="s">
        <v>910</v>
      </c>
      <c r="G104" s="199"/>
      <c r="H104" s="197"/>
      <c r="I104" s="197"/>
      <c r="J104" s="197" t="s">
        <v>911</v>
      </c>
      <c r="K104" s="194"/>
    </row>
    <row r="105" spans="2:11" customFormat="1" ht="5.25" customHeight="1">
      <c r="B105" s="193"/>
      <c r="C105" s="195"/>
      <c r="D105" s="195"/>
      <c r="E105" s="195"/>
      <c r="F105" s="195"/>
      <c r="G105" s="211"/>
      <c r="H105" s="195"/>
      <c r="I105" s="195"/>
      <c r="J105" s="195"/>
      <c r="K105" s="194"/>
    </row>
    <row r="106" spans="2:11" customFormat="1" ht="15" customHeight="1">
      <c r="B106" s="193"/>
      <c r="C106" s="182" t="s">
        <v>48</v>
      </c>
      <c r="D106" s="202"/>
      <c r="E106" s="202"/>
      <c r="F106" s="203" t="s">
        <v>912</v>
      </c>
      <c r="G106" s="182"/>
      <c r="H106" s="182" t="s">
        <v>952</v>
      </c>
      <c r="I106" s="182" t="s">
        <v>914</v>
      </c>
      <c r="J106" s="182">
        <v>20</v>
      </c>
      <c r="K106" s="194"/>
    </row>
    <row r="107" spans="2:11" customFormat="1" ht="15" customHeight="1">
      <c r="B107" s="193"/>
      <c r="C107" s="182" t="s">
        <v>915</v>
      </c>
      <c r="D107" s="182"/>
      <c r="E107" s="182"/>
      <c r="F107" s="203" t="s">
        <v>912</v>
      </c>
      <c r="G107" s="182"/>
      <c r="H107" s="182" t="s">
        <v>952</v>
      </c>
      <c r="I107" s="182" t="s">
        <v>914</v>
      </c>
      <c r="J107" s="182">
        <v>120</v>
      </c>
      <c r="K107" s="194"/>
    </row>
    <row r="108" spans="2:11" customFormat="1" ht="15" customHeight="1">
      <c r="B108" s="205"/>
      <c r="C108" s="182" t="s">
        <v>917</v>
      </c>
      <c r="D108" s="182"/>
      <c r="E108" s="182"/>
      <c r="F108" s="203" t="s">
        <v>918</v>
      </c>
      <c r="G108" s="182"/>
      <c r="H108" s="182" t="s">
        <v>952</v>
      </c>
      <c r="I108" s="182" t="s">
        <v>914</v>
      </c>
      <c r="J108" s="182">
        <v>50</v>
      </c>
      <c r="K108" s="194"/>
    </row>
    <row r="109" spans="2:11" customFormat="1" ht="15" customHeight="1">
      <c r="B109" s="205"/>
      <c r="C109" s="182" t="s">
        <v>920</v>
      </c>
      <c r="D109" s="182"/>
      <c r="E109" s="182"/>
      <c r="F109" s="203" t="s">
        <v>912</v>
      </c>
      <c r="G109" s="182"/>
      <c r="H109" s="182" t="s">
        <v>952</v>
      </c>
      <c r="I109" s="182" t="s">
        <v>922</v>
      </c>
      <c r="J109" s="182"/>
      <c r="K109" s="194"/>
    </row>
    <row r="110" spans="2:11" customFormat="1" ht="15" customHeight="1">
      <c r="B110" s="205"/>
      <c r="C110" s="182" t="s">
        <v>931</v>
      </c>
      <c r="D110" s="182"/>
      <c r="E110" s="182"/>
      <c r="F110" s="203" t="s">
        <v>918</v>
      </c>
      <c r="G110" s="182"/>
      <c r="H110" s="182" t="s">
        <v>952</v>
      </c>
      <c r="I110" s="182" t="s">
        <v>914</v>
      </c>
      <c r="J110" s="182">
        <v>50</v>
      </c>
      <c r="K110" s="194"/>
    </row>
    <row r="111" spans="2:11" customFormat="1" ht="15" customHeight="1">
      <c r="B111" s="205"/>
      <c r="C111" s="182" t="s">
        <v>939</v>
      </c>
      <c r="D111" s="182"/>
      <c r="E111" s="182"/>
      <c r="F111" s="203" t="s">
        <v>918</v>
      </c>
      <c r="G111" s="182"/>
      <c r="H111" s="182" t="s">
        <v>952</v>
      </c>
      <c r="I111" s="182" t="s">
        <v>914</v>
      </c>
      <c r="J111" s="182">
        <v>50</v>
      </c>
      <c r="K111" s="194"/>
    </row>
    <row r="112" spans="2:11" customFormat="1" ht="15" customHeight="1">
      <c r="B112" s="205"/>
      <c r="C112" s="182" t="s">
        <v>937</v>
      </c>
      <c r="D112" s="182"/>
      <c r="E112" s="182"/>
      <c r="F112" s="203" t="s">
        <v>918</v>
      </c>
      <c r="G112" s="182"/>
      <c r="H112" s="182" t="s">
        <v>952</v>
      </c>
      <c r="I112" s="182" t="s">
        <v>914</v>
      </c>
      <c r="J112" s="182">
        <v>50</v>
      </c>
      <c r="K112" s="194"/>
    </row>
    <row r="113" spans="2:11" customFormat="1" ht="15" customHeight="1">
      <c r="B113" s="205"/>
      <c r="C113" s="182" t="s">
        <v>48</v>
      </c>
      <c r="D113" s="182"/>
      <c r="E113" s="182"/>
      <c r="F113" s="203" t="s">
        <v>912</v>
      </c>
      <c r="G113" s="182"/>
      <c r="H113" s="182" t="s">
        <v>953</v>
      </c>
      <c r="I113" s="182" t="s">
        <v>914</v>
      </c>
      <c r="J113" s="182">
        <v>20</v>
      </c>
      <c r="K113" s="194"/>
    </row>
    <row r="114" spans="2:11" customFormat="1" ht="15" customHeight="1">
      <c r="B114" s="205"/>
      <c r="C114" s="182" t="s">
        <v>954</v>
      </c>
      <c r="D114" s="182"/>
      <c r="E114" s="182"/>
      <c r="F114" s="203" t="s">
        <v>912</v>
      </c>
      <c r="G114" s="182"/>
      <c r="H114" s="182" t="s">
        <v>955</v>
      </c>
      <c r="I114" s="182" t="s">
        <v>914</v>
      </c>
      <c r="J114" s="182">
        <v>120</v>
      </c>
      <c r="K114" s="194"/>
    </row>
    <row r="115" spans="2:11" customFormat="1" ht="15" customHeight="1">
      <c r="B115" s="205"/>
      <c r="C115" s="182" t="s">
        <v>33</v>
      </c>
      <c r="D115" s="182"/>
      <c r="E115" s="182"/>
      <c r="F115" s="203" t="s">
        <v>912</v>
      </c>
      <c r="G115" s="182"/>
      <c r="H115" s="182" t="s">
        <v>956</v>
      </c>
      <c r="I115" s="182" t="s">
        <v>947</v>
      </c>
      <c r="J115" s="182"/>
      <c r="K115" s="194"/>
    </row>
    <row r="116" spans="2:11" customFormat="1" ht="15" customHeight="1">
      <c r="B116" s="205"/>
      <c r="C116" s="182" t="s">
        <v>43</v>
      </c>
      <c r="D116" s="182"/>
      <c r="E116" s="182"/>
      <c r="F116" s="203" t="s">
        <v>912</v>
      </c>
      <c r="G116" s="182"/>
      <c r="H116" s="182" t="s">
        <v>957</v>
      </c>
      <c r="I116" s="182" t="s">
        <v>947</v>
      </c>
      <c r="J116" s="182"/>
      <c r="K116" s="194"/>
    </row>
    <row r="117" spans="2:11" customFormat="1" ht="15" customHeight="1">
      <c r="B117" s="205"/>
      <c r="C117" s="182" t="s">
        <v>52</v>
      </c>
      <c r="D117" s="182"/>
      <c r="E117" s="182"/>
      <c r="F117" s="203" t="s">
        <v>912</v>
      </c>
      <c r="G117" s="182"/>
      <c r="H117" s="182" t="s">
        <v>958</v>
      </c>
      <c r="I117" s="182" t="s">
        <v>959</v>
      </c>
      <c r="J117" s="182"/>
      <c r="K117" s="194"/>
    </row>
    <row r="118" spans="2:11" customFormat="1" ht="15" customHeight="1">
      <c r="B118" s="206"/>
      <c r="C118" s="212"/>
      <c r="D118" s="212"/>
      <c r="E118" s="212"/>
      <c r="F118" s="212"/>
      <c r="G118" s="212"/>
      <c r="H118" s="212"/>
      <c r="I118" s="212"/>
      <c r="J118" s="212"/>
      <c r="K118" s="208"/>
    </row>
    <row r="119" spans="2:11" customFormat="1" ht="18.75" customHeight="1">
      <c r="B119" s="213"/>
      <c r="C119" s="214"/>
      <c r="D119" s="214"/>
      <c r="E119" s="214"/>
      <c r="F119" s="215"/>
      <c r="G119" s="214"/>
      <c r="H119" s="214"/>
      <c r="I119" s="214"/>
      <c r="J119" s="214"/>
      <c r="K119" s="213"/>
    </row>
    <row r="120" spans="2:11" customFormat="1" ht="18.75" customHeight="1"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</row>
    <row r="121" spans="2:11" customFormat="1" ht="7.5" customHeight="1">
      <c r="B121" s="216"/>
      <c r="C121" s="217"/>
      <c r="D121" s="217"/>
      <c r="E121" s="217"/>
      <c r="F121" s="217"/>
      <c r="G121" s="217"/>
      <c r="H121" s="217"/>
      <c r="I121" s="217"/>
      <c r="J121" s="217"/>
      <c r="K121" s="218"/>
    </row>
    <row r="122" spans="2:11" customFormat="1" ht="45" customHeight="1">
      <c r="B122" s="219"/>
      <c r="C122" s="286" t="s">
        <v>960</v>
      </c>
      <c r="D122" s="286"/>
      <c r="E122" s="286"/>
      <c r="F122" s="286"/>
      <c r="G122" s="286"/>
      <c r="H122" s="286"/>
      <c r="I122" s="286"/>
      <c r="J122" s="286"/>
      <c r="K122" s="220"/>
    </row>
    <row r="123" spans="2:11" customFormat="1" ht="17.25" customHeight="1">
      <c r="B123" s="221"/>
      <c r="C123" s="195" t="s">
        <v>906</v>
      </c>
      <c r="D123" s="195"/>
      <c r="E123" s="195"/>
      <c r="F123" s="195" t="s">
        <v>907</v>
      </c>
      <c r="G123" s="196"/>
      <c r="H123" s="195" t="s">
        <v>49</v>
      </c>
      <c r="I123" s="195" t="s">
        <v>52</v>
      </c>
      <c r="J123" s="195" t="s">
        <v>908</v>
      </c>
      <c r="K123" s="222"/>
    </row>
    <row r="124" spans="2:11" customFormat="1" ht="17.25" customHeight="1">
      <c r="B124" s="221"/>
      <c r="C124" s="197" t="s">
        <v>909</v>
      </c>
      <c r="D124" s="197"/>
      <c r="E124" s="197"/>
      <c r="F124" s="198" t="s">
        <v>910</v>
      </c>
      <c r="G124" s="199"/>
      <c r="H124" s="197"/>
      <c r="I124" s="197"/>
      <c r="J124" s="197" t="s">
        <v>911</v>
      </c>
      <c r="K124" s="222"/>
    </row>
    <row r="125" spans="2:11" customFormat="1" ht="5.25" customHeight="1">
      <c r="B125" s="223"/>
      <c r="C125" s="200"/>
      <c r="D125" s="200"/>
      <c r="E125" s="200"/>
      <c r="F125" s="200"/>
      <c r="G125" s="224"/>
      <c r="H125" s="200"/>
      <c r="I125" s="200"/>
      <c r="J125" s="200"/>
      <c r="K125" s="225"/>
    </row>
    <row r="126" spans="2:11" customFormat="1" ht="15" customHeight="1">
      <c r="B126" s="223"/>
      <c r="C126" s="182" t="s">
        <v>915</v>
      </c>
      <c r="D126" s="202"/>
      <c r="E126" s="202"/>
      <c r="F126" s="203" t="s">
        <v>912</v>
      </c>
      <c r="G126" s="182"/>
      <c r="H126" s="182" t="s">
        <v>952</v>
      </c>
      <c r="I126" s="182" t="s">
        <v>914</v>
      </c>
      <c r="J126" s="182">
        <v>120</v>
      </c>
      <c r="K126" s="226"/>
    </row>
    <row r="127" spans="2:11" customFormat="1" ht="15" customHeight="1">
      <c r="B127" s="223"/>
      <c r="C127" s="182" t="s">
        <v>961</v>
      </c>
      <c r="D127" s="182"/>
      <c r="E127" s="182"/>
      <c r="F127" s="203" t="s">
        <v>912</v>
      </c>
      <c r="G127" s="182"/>
      <c r="H127" s="182" t="s">
        <v>962</v>
      </c>
      <c r="I127" s="182" t="s">
        <v>914</v>
      </c>
      <c r="J127" s="182" t="s">
        <v>963</v>
      </c>
      <c r="K127" s="226"/>
    </row>
    <row r="128" spans="2:11" customFormat="1" ht="15" customHeight="1">
      <c r="B128" s="223"/>
      <c r="C128" s="182" t="s">
        <v>860</v>
      </c>
      <c r="D128" s="182"/>
      <c r="E128" s="182"/>
      <c r="F128" s="203" t="s">
        <v>912</v>
      </c>
      <c r="G128" s="182"/>
      <c r="H128" s="182" t="s">
        <v>964</v>
      </c>
      <c r="I128" s="182" t="s">
        <v>914</v>
      </c>
      <c r="J128" s="182" t="s">
        <v>963</v>
      </c>
      <c r="K128" s="226"/>
    </row>
    <row r="129" spans="2:11" customFormat="1" ht="15" customHeight="1">
      <c r="B129" s="223"/>
      <c r="C129" s="182" t="s">
        <v>923</v>
      </c>
      <c r="D129" s="182"/>
      <c r="E129" s="182"/>
      <c r="F129" s="203" t="s">
        <v>918</v>
      </c>
      <c r="G129" s="182"/>
      <c r="H129" s="182" t="s">
        <v>924</v>
      </c>
      <c r="I129" s="182" t="s">
        <v>914</v>
      </c>
      <c r="J129" s="182">
        <v>15</v>
      </c>
      <c r="K129" s="226"/>
    </row>
    <row r="130" spans="2:11" customFormat="1" ht="15" customHeight="1">
      <c r="B130" s="223"/>
      <c r="C130" s="182" t="s">
        <v>925</v>
      </c>
      <c r="D130" s="182"/>
      <c r="E130" s="182"/>
      <c r="F130" s="203" t="s">
        <v>918</v>
      </c>
      <c r="G130" s="182"/>
      <c r="H130" s="182" t="s">
        <v>926</v>
      </c>
      <c r="I130" s="182" t="s">
        <v>914</v>
      </c>
      <c r="J130" s="182">
        <v>15</v>
      </c>
      <c r="K130" s="226"/>
    </row>
    <row r="131" spans="2:11" customFormat="1" ht="15" customHeight="1">
      <c r="B131" s="223"/>
      <c r="C131" s="182" t="s">
        <v>927</v>
      </c>
      <c r="D131" s="182"/>
      <c r="E131" s="182"/>
      <c r="F131" s="203" t="s">
        <v>918</v>
      </c>
      <c r="G131" s="182"/>
      <c r="H131" s="182" t="s">
        <v>928</v>
      </c>
      <c r="I131" s="182" t="s">
        <v>914</v>
      </c>
      <c r="J131" s="182">
        <v>20</v>
      </c>
      <c r="K131" s="226"/>
    </row>
    <row r="132" spans="2:11" customFormat="1" ht="15" customHeight="1">
      <c r="B132" s="223"/>
      <c r="C132" s="182" t="s">
        <v>929</v>
      </c>
      <c r="D132" s="182"/>
      <c r="E132" s="182"/>
      <c r="F132" s="203" t="s">
        <v>918</v>
      </c>
      <c r="G132" s="182"/>
      <c r="H132" s="182" t="s">
        <v>930</v>
      </c>
      <c r="I132" s="182" t="s">
        <v>914</v>
      </c>
      <c r="J132" s="182">
        <v>20</v>
      </c>
      <c r="K132" s="226"/>
    </row>
    <row r="133" spans="2:11" customFormat="1" ht="15" customHeight="1">
      <c r="B133" s="223"/>
      <c r="C133" s="182" t="s">
        <v>917</v>
      </c>
      <c r="D133" s="182"/>
      <c r="E133" s="182"/>
      <c r="F133" s="203" t="s">
        <v>918</v>
      </c>
      <c r="G133" s="182"/>
      <c r="H133" s="182" t="s">
        <v>952</v>
      </c>
      <c r="I133" s="182" t="s">
        <v>914</v>
      </c>
      <c r="J133" s="182">
        <v>50</v>
      </c>
      <c r="K133" s="226"/>
    </row>
    <row r="134" spans="2:11" customFormat="1" ht="15" customHeight="1">
      <c r="B134" s="223"/>
      <c r="C134" s="182" t="s">
        <v>931</v>
      </c>
      <c r="D134" s="182"/>
      <c r="E134" s="182"/>
      <c r="F134" s="203" t="s">
        <v>918</v>
      </c>
      <c r="G134" s="182"/>
      <c r="H134" s="182" t="s">
        <v>952</v>
      </c>
      <c r="I134" s="182" t="s">
        <v>914</v>
      </c>
      <c r="J134" s="182">
        <v>50</v>
      </c>
      <c r="K134" s="226"/>
    </row>
    <row r="135" spans="2:11" customFormat="1" ht="15" customHeight="1">
      <c r="B135" s="223"/>
      <c r="C135" s="182" t="s">
        <v>937</v>
      </c>
      <c r="D135" s="182"/>
      <c r="E135" s="182"/>
      <c r="F135" s="203" t="s">
        <v>918</v>
      </c>
      <c r="G135" s="182"/>
      <c r="H135" s="182" t="s">
        <v>952</v>
      </c>
      <c r="I135" s="182" t="s">
        <v>914</v>
      </c>
      <c r="J135" s="182">
        <v>50</v>
      </c>
      <c r="K135" s="226"/>
    </row>
    <row r="136" spans="2:11" customFormat="1" ht="15" customHeight="1">
      <c r="B136" s="223"/>
      <c r="C136" s="182" t="s">
        <v>939</v>
      </c>
      <c r="D136" s="182"/>
      <c r="E136" s="182"/>
      <c r="F136" s="203" t="s">
        <v>918</v>
      </c>
      <c r="G136" s="182"/>
      <c r="H136" s="182" t="s">
        <v>952</v>
      </c>
      <c r="I136" s="182" t="s">
        <v>914</v>
      </c>
      <c r="J136" s="182">
        <v>50</v>
      </c>
      <c r="K136" s="226"/>
    </row>
    <row r="137" spans="2:11" customFormat="1" ht="15" customHeight="1">
      <c r="B137" s="223"/>
      <c r="C137" s="182" t="s">
        <v>940</v>
      </c>
      <c r="D137" s="182"/>
      <c r="E137" s="182"/>
      <c r="F137" s="203" t="s">
        <v>918</v>
      </c>
      <c r="G137" s="182"/>
      <c r="H137" s="182" t="s">
        <v>965</v>
      </c>
      <c r="I137" s="182" t="s">
        <v>914</v>
      </c>
      <c r="J137" s="182">
        <v>255</v>
      </c>
      <c r="K137" s="226"/>
    </row>
    <row r="138" spans="2:11" customFormat="1" ht="15" customHeight="1">
      <c r="B138" s="223"/>
      <c r="C138" s="182" t="s">
        <v>942</v>
      </c>
      <c r="D138" s="182"/>
      <c r="E138" s="182"/>
      <c r="F138" s="203" t="s">
        <v>912</v>
      </c>
      <c r="G138" s="182"/>
      <c r="H138" s="182" t="s">
        <v>966</v>
      </c>
      <c r="I138" s="182" t="s">
        <v>944</v>
      </c>
      <c r="J138" s="182"/>
      <c r="K138" s="226"/>
    </row>
    <row r="139" spans="2:11" customFormat="1" ht="15" customHeight="1">
      <c r="B139" s="223"/>
      <c r="C139" s="182" t="s">
        <v>945</v>
      </c>
      <c r="D139" s="182"/>
      <c r="E139" s="182"/>
      <c r="F139" s="203" t="s">
        <v>912</v>
      </c>
      <c r="G139" s="182"/>
      <c r="H139" s="182" t="s">
        <v>967</v>
      </c>
      <c r="I139" s="182" t="s">
        <v>947</v>
      </c>
      <c r="J139" s="182"/>
      <c r="K139" s="226"/>
    </row>
    <row r="140" spans="2:11" customFormat="1" ht="15" customHeight="1">
      <c r="B140" s="223"/>
      <c r="C140" s="182" t="s">
        <v>948</v>
      </c>
      <c r="D140" s="182"/>
      <c r="E140" s="182"/>
      <c r="F140" s="203" t="s">
        <v>912</v>
      </c>
      <c r="G140" s="182"/>
      <c r="H140" s="182" t="s">
        <v>948</v>
      </c>
      <c r="I140" s="182" t="s">
        <v>947</v>
      </c>
      <c r="J140" s="182"/>
      <c r="K140" s="226"/>
    </row>
    <row r="141" spans="2:11" customFormat="1" ht="15" customHeight="1">
      <c r="B141" s="223"/>
      <c r="C141" s="182" t="s">
        <v>33</v>
      </c>
      <c r="D141" s="182"/>
      <c r="E141" s="182"/>
      <c r="F141" s="203" t="s">
        <v>912</v>
      </c>
      <c r="G141" s="182"/>
      <c r="H141" s="182" t="s">
        <v>968</v>
      </c>
      <c r="I141" s="182" t="s">
        <v>947</v>
      </c>
      <c r="J141" s="182"/>
      <c r="K141" s="226"/>
    </row>
    <row r="142" spans="2:11" customFormat="1" ht="15" customHeight="1">
      <c r="B142" s="223"/>
      <c r="C142" s="182" t="s">
        <v>969</v>
      </c>
      <c r="D142" s="182"/>
      <c r="E142" s="182"/>
      <c r="F142" s="203" t="s">
        <v>912</v>
      </c>
      <c r="G142" s="182"/>
      <c r="H142" s="182" t="s">
        <v>970</v>
      </c>
      <c r="I142" s="182" t="s">
        <v>947</v>
      </c>
      <c r="J142" s="182"/>
      <c r="K142" s="226"/>
    </row>
    <row r="143" spans="2:11" customFormat="1" ht="15" customHeight="1">
      <c r="B143" s="227"/>
      <c r="C143" s="228"/>
      <c r="D143" s="228"/>
      <c r="E143" s="228"/>
      <c r="F143" s="228"/>
      <c r="G143" s="228"/>
      <c r="H143" s="228"/>
      <c r="I143" s="228"/>
      <c r="J143" s="228"/>
      <c r="K143" s="229"/>
    </row>
    <row r="144" spans="2:11" customFormat="1" ht="18.75" customHeight="1">
      <c r="B144" s="214"/>
      <c r="C144" s="214"/>
      <c r="D144" s="214"/>
      <c r="E144" s="214"/>
      <c r="F144" s="215"/>
      <c r="G144" s="214"/>
      <c r="H144" s="214"/>
      <c r="I144" s="214"/>
      <c r="J144" s="214"/>
      <c r="K144" s="214"/>
    </row>
    <row r="145" spans="2:11" customFormat="1" ht="18.75" customHeight="1"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</row>
    <row r="146" spans="2:11" customFormat="1" ht="7.5" customHeight="1">
      <c r="B146" s="190"/>
      <c r="C146" s="191"/>
      <c r="D146" s="191"/>
      <c r="E146" s="191"/>
      <c r="F146" s="191"/>
      <c r="G146" s="191"/>
      <c r="H146" s="191"/>
      <c r="I146" s="191"/>
      <c r="J146" s="191"/>
      <c r="K146" s="192"/>
    </row>
    <row r="147" spans="2:11" customFormat="1" ht="45" customHeight="1">
      <c r="B147" s="193"/>
      <c r="C147" s="285" t="s">
        <v>971</v>
      </c>
      <c r="D147" s="285"/>
      <c r="E147" s="285"/>
      <c r="F147" s="285"/>
      <c r="G147" s="285"/>
      <c r="H147" s="285"/>
      <c r="I147" s="285"/>
      <c r="J147" s="285"/>
      <c r="K147" s="194"/>
    </row>
    <row r="148" spans="2:11" customFormat="1" ht="17.25" customHeight="1">
      <c r="B148" s="193"/>
      <c r="C148" s="195" t="s">
        <v>906</v>
      </c>
      <c r="D148" s="195"/>
      <c r="E148" s="195"/>
      <c r="F148" s="195" t="s">
        <v>907</v>
      </c>
      <c r="G148" s="196"/>
      <c r="H148" s="195" t="s">
        <v>49</v>
      </c>
      <c r="I148" s="195" t="s">
        <v>52</v>
      </c>
      <c r="J148" s="195" t="s">
        <v>908</v>
      </c>
      <c r="K148" s="194"/>
    </row>
    <row r="149" spans="2:11" customFormat="1" ht="17.25" customHeight="1">
      <c r="B149" s="193"/>
      <c r="C149" s="197" t="s">
        <v>909</v>
      </c>
      <c r="D149" s="197"/>
      <c r="E149" s="197"/>
      <c r="F149" s="198" t="s">
        <v>910</v>
      </c>
      <c r="G149" s="199"/>
      <c r="H149" s="197"/>
      <c r="I149" s="197"/>
      <c r="J149" s="197" t="s">
        <v>911</v>
      </c>
      <c r="K149" s="194"/>
    </row>
    <row r="150" spans="2:11" customFormat="1" ht="5.25" customHeight="1">
      <c r="B150" s="205"/>
      <c r="C150" s="200"/>
      <c r="D150" s="200"/>
      <c r="E150" s="200"/>
      <c r="F150" s="200"/>
      <c r="G150" s="201"/>
      <c r="H150" s="200"/>
      <c r="I150" s="200"/>
      <c r="J150" s="200"/>
      <c r="K150" s="226"/>
    </row>
    <row r="151" spans="2:11" customFormat="1" ht="15" customHeight="1">
      <c r="B151" s="205"/>
      <c r="C151" s="230" t="s">
        <v>915</v>
      </c>
      <c r="D151" s="182"/>
      <c r="E151" s="182"/>
      <c r="F151" s="231" t="s">
        <v>912</v>
      </c>
      <c r="G151" s="182"/>
      <c r="H151" s="230" t="s">
        <v>952</v>
      </c>
      <c r="I151" s="230" t="s">
        <v>914</v>
      </c>
      <c r="J151" s="230">
        <v>120</v>
      </c>
      <c r="K151" s="226"/>
    </row>
    <row r="152" spans="2:11" customFormat="1" ht="15" customHeight="1">
      <c r="B152" s="205"/>
      <c r="C152" s="230" t="s">
        <v>961</v>
      </c>
      <c r="D152" s="182"/>
      <c r="E152" s="182"/>
      <c r="F152" s="231" t="s">
        <v>912</v>
      </c>
      <c r="G152" s="182"/>
      <c r="H152" s="230" t="s">
        <v>972</v>
      </c>
      <c r="I152" s="230" t="s">
        <v>914</v>
      </c>
      <c r="J152" s="230" t="s">
        <v>963</v>
      </c>
      <c r="K152" s="226"/>
    </row>
    <row r="153" spans="2:11" customFormat="1" ht="15" customHeight="1">
      <c r="B153" s="205"/>
      <c r="C153" s="230" t="s">
        <v>860</v>
      </c>
      <c r="D153" s="182"/>
      <c r="E153" s="182"/>
      <c r="F153" s="231" t="s">
        <v>912</v>
      </c>
      <c r="G153" s="182"/>
      <c r="H153" s="230" t="s">
        <v>973</v>
      </c>
      <c r="I153" s="230" t="s">
        <v>914</v>
      </c>
      <c r="J153" s="230" t="s">
        <v>963</v>
      </c>
      <c r="K153" s="226"/>
    </row>
    <row r="154" spans="2:11" customFormat="1" ht="15" customHeight="1">
      <c r="B154" s="205"/>
      <c r="C154" s="230" t="s">
        <v>917</v>
      </c>
      <c r="D154" s="182"/>
      <c r="E154" s="182"/>
      <c r="F154" s="231" t="s">
        <v>918</v>
      </c>
      <c r="G154" s="182"/>
      <c r="H154" s="230" t="s">
        <v>952</v>
      </c>
      <c r="I154" s="230" t="s">
        <v>914</v>
      </c>
      <c r="J154" s="230">
        <v>50</v>
      </c>
      <c r="K154" s="226"/>
    </row>
    <row r="155" spans="2:11" customFormat="1" ht="15" customHeight="1">
      <c r="B155" s="205"/>
      <c r="C155" s="230" t="s">
        <v>920</v>
      </c>
      <c r="D155" s="182"/>
      <c r="E155" s="182"/>
      <c r="F155" s="231" t="s">
        <v>912</v>
      </c>
      <c r="G155" s="182"/>
      <c r="H155" s="230" t="s">
        <v>952</v>
      </c>
      <c r="I155" s="230" t="s">
        <v>922</v>
      </c>
      <c r="J155" s="230"/>
      <c r="K155" s="226"/>
    </row>
    <row r="156" spans="2:11" customFormat="1" ht="15" customHeight="1">
      <c r="B156" s="205"/>
      <c r="C156" s="230" t="s">
        <v>931</v>
      </c>
      <c r="D156" s="182"/>
      <c r="E156" s="182"/>
      <c r="F156" s="231" t="s">
        <v>918</v>
      </c>
      <c r="G156" s="182"/>
      <c r="H156" s="230" t="s">
        <v>952</v>
      </c>
      <c r="I156" s="230" t="s">
        <v>914</v>
      </c>
      <c r="J156" s="230">
        <v>50</v>
      </c>
      <c r="K156" s="226"/>
    </row>
    <row r="157" spans="2:11" customFormat="1" ht="15" customHeight="1">
      <c r="B157" s="205"/>
      <c r="C157" s="230" t="s">
        <v>939</v>
      </c>
      <c r="D157" s="182"/>
      <c r="E157" s="182"/>
      <c r="F157" s="231" t="s">
        <v>918</v>
      </c>
      <c r="G157" s="182"/>
      <c r="H157" s="230" t="s">
        <v>952</v>
      </c>
      <c r="I157" s="230" t="s">
        <v>914</v>
      </c>
      <c r="J157" s="230">
        <v>50</v>
      </c>
      <c r="K157" s="226"/>
    </row>
    <row r="158" spans="2:11" customFormat="1" ht="15" customHeight="1">
      <c r="B158" s="205"/>
      <c r="C158" s="230" t="s">
        <v>937</v>
      </c>
      <c r="D158" s="182"/>
      <c r="E158" s="182"/>
      <c r="F158" s="231" t="s">
        <v>918</v>
      </c>
      <c r="G158" s="182"/>
      <c r="H158" s="230" t="s">
        <v>952</v>
      </c>
      <c r="I158" s="230" t="s">
        <v>914</v>
      </c>
      <c r="J158" s="230">
        <v>50</v>
      </c>
      <c r="K158" s="226"/>
    </row>
    <row r="159" spans="2:11" customFormat="1" ht="15" customHeight="1">
      <c r="B159" s="205"/>
      <c r="C159" s="230" t="s">
        <v>91</v>
      </c>
      <c r="D159" s="182"/>
      <c r="E159" s="182"/>
      <c r="F159" s="231" t="s">
        <v>912</v>
      </c>
      <c r="G159" s="182"/>
      <c r="H159" s="230" t="s">
        <v>974</v>
      </c>
      <c r="I159" s="230" t="s">
        <v>914</v>
      </c>
      <c r="J159" s="230" t="s">
        <v>975</v>
      </c>
      <c r="K159" s="226"/>
    </row>
    <row r="160" spans="2:11" customFormat="1" ht="15" customHeight="1">
      <c r="B160" s="205"/>
      <c r="C160" s="230" t="s">
        <v>976</v>
      </c>
      <c r="D160" s="182"/>
      <c r="E160" s="182"/>
      <c r="F160" s="231" t="s">
        <v>912</v>
      </c>
      <c r="G160" s="182"/>
      <c r="H160" s="230" t="s">
        <v>977</v>
      </c>
      <c r="I160" s="230" t="s">
        <v>947</v>
      </c>
      <c r="J160" s="230"/>
      <c r="K160" s="226"/>
    </row>
    <row r="161" spans="2:11" customFormat="1" ht="15" customHeight="1">
      <c r="B161" s="232"/>
      <c r="C161" s="212"/>
      <c r="D161" s="212"/>
      <c r="E161" s="212"/>
      <c r="F161" s="212"/>
      <c r="G161" s="212"/>
      <c r="H161" s="212"/>
      <c r="I161" s="212"/>
      <c r="J161" s="212"/>
      <c r="K161" s="233"/>
    </row>
    <row r="162" spans="2:11" customFormat="1" ht="18.75" customHeight="1">
      <c r="B162" s="214"/>
      <c r="C162" s="224"/>
      <c r="D162" s="224"/>
      <c r="E162" s="224"/>
      <c r="F162" s="234"/>
      <c r="G162" s="224"/>
      <c r="H162" s="224"/>
      <c r="I162" s="224"/>
      <c r="J162" s="224"/>
      <c r="K162" s="214"/>
    </row>
    <row r="163" spans="2:11" customFormat="1" ht="18.75" customHeight="1"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</row>
    <row r="164" spans="2:11" customFormat="1" ht="7.5" customHeight="1">
      <c r="B164" s="171"/>
      <c r="C164" s="172"/>
      <c r="D164" s="172"/>
      <c r="E164" s="172"/>
      <c r="F164" s="172"/>
      <c r="G164" s="172"/>
      <c r="H164" s="172"/>
      <c r="I164" s="172"/>
      <c r="J164" s="172"/>
      <c r="K164" s="173"/>
    </row>
    <row r="165" spans="2:11" customFormat="1" ht="45" customHeight="1">
      <c r="B165" s="174"/>
      <c r="C165" s="286" t="s">
        <v>978</v>
      </c>
      <c r="D165" s="286"/>
      <c r="E165" s="286"/>
      <c r="F165" s="286"/>
      <c r="G165" s="286"/>
      <c r="H165" s="286"/>
      <c r="I165" s="286"/>
      <c r="J165" s="286"/>
      <c r="K165" s="175"/>
    </row>
    <row r="166" spans="2:11" customFormat="1" ht="17.25" customHeight="1">
      <c r="B166" s="174"/>
      <c r="C166" s="195" t="s">
        <v>906</v>
      </c>
      <c r="D166" s="195"/>
      <c r="E166" s="195"/>
      <c r="F166" s="195" t="s">
        <v>907</v>
      </c>
      <c r="G166" s="235"/>
      <c r="H166" s="236" t="s">
        <v>49</v>
      </c>
      <c r="I166" s="236" t="s">
        <v>52</v>
      </c>
      <c r="J166" s="195" t="s">
        <v>908</v>
      </c>
      <c r="K166" s="175"/>
    </row>
    <row r="167" spans="2:11" customFormat="1" ht="17.25" customHeight="1">
      <c r="B167" s="176"/>
      <c r="C167" s="197" t="s">
        <v>909</v>
      </c>
      <c r="D167" s="197"/>
      <c r="E167" s="197"/>
      <c r="F167" s="198" t="s">
        <v>910</v>
      </c>
      <c r="G167" s="237"/>
      <c r="H167" s="238"/>
      <c r="I167" s="238"/>
      <c r="J167" s="197" t="s">
        <v>911</v>
      </c>
      <c r="K167" s="177"/>
    </row>
    <row r="168" spans="2:11" customFormat="1" ht="5.25" customHeight="1">
      <c r="B168" s="205"/>
      <c r="C168" s="200"/>
      <c r="D168" s="200"/>
      <c r="E168" s="200"/>
      <c r="F168" s="200"/>
      <c r="G168" s="201"/>
      <c r="H168" s="200"/>
      <c r="I168" s="200"/>
      <c r="J168" s="200"/>
      <c r="K168" s="226"/>
    </row>
    <row r="169" spans="2:11" customFormat="1" ht="15" customHeight="1">
      <c r="B169" s="205"/>
      <c r="C169" s="182" t="s">
        <v>915</v>
      </c>
      <c r="D169" s="182"/>
      <c r="E169" s="182"/>
      <c r="F169" s="203" t="s">
        <v>912</v>
      </c>
      <c r="G169" s="182"/>
      <c r="H169" s="182" t="s">
        <v>952</v>
      </c>
      <c r="I169" s="182" t="s">
        <v>914</v>
      </c>
      <c r="J169" s="182">
        <v>120</v>
      </c>
      <c r="K169" s="226"/>
    </row>
    <row r="170" spans="2:11" customFormat="1" ht="15" customHeight="1">
      <c r="B170" s="205"/>
      <c r="C170" s="182" t="s">
        <v>961</v>
      </c>
      <c r="D170" s="182"/>
      <c r="E170" s="182"/>
      <c r="F170" s="203" t="s">
        <v>912</v>
      </c>
      <c r="G170" s="182"/>
      <c r="H170" s="182" t="s">
        <v>962</v>
      </c>
      <c r="I170" s="182" t="s">
        <v>914</v>
      </c>
      <c r="J170" s="182" t="s">
        <v>963</v>
      </c>
      <c r="K170" s="226"/>
    </row>
    <row r="171" spans="2:11" customFormat="1" ht="15" customHeight="1">
      <c r="B171" s="205"/>
      <c r="C171" s="182" t="s">
        <v>860</v>
      </c>
      <c r="D171" s="182"/>
      <c r="E171" s="182"/>
      <c r="F171" s="203" t="s">
        <v>912</v>
      </c>
      <c r="G171" s="182"/>
      <c r="H171" s="182" t="s">
        <v>979</v>
      </c>
      <c r="I171" s="182" t="s">
        <v>914</v>
      </c>
      <c r="J171" s="182" t="s">
        <v>963</v>
      </c>
      <c r="K171" s="226"/>
    </row>
    <row r="172" spans="2:11" customFormat="1" ht="15" customHeight="1">
      <c r="B172" s="205"/>
      <c r="C172" s="182" t="s">
        <v>917</v>
      </c>
      <c r="D172" s="182"/>
      <c r="E172" s="182"/>
      <c r="F172" s="203" t="s">
        <v>918</v>
      </c>
      <c r="G172" s="182"/>
      <c r="H172" s="182" t="s">
        <v>979</v>
      </c>
      <c r="I172" s="182" t="s">
        <v>914</v>
      </c>
      <c r="J172" s="182">
        <v>50</v>
      </c>
      <c r="K172" s="226"/>
    </row>
    <row r="173" spans="2:11" customFormat="1" ht="15" customHeight="1">
      <c r="B173" s="205"/>
      <c r="C173" s="182" t="s">
        <v>920</v>
      </c>
      <c r="D173" s="182"/>
      <c r="E173" s="182"/>
      <c r="F173" s="203" t="s">
        <v>912</v>
      </c>
      <c r="G173" s="182"/>
      <c r="H173" s="182" t="s">
        <v>979</v>
      </c>
      <c r="I173" s="182" t="s">
        <v>922</v>
      </c>
      <c r="J173" s="182"/>
      <c r="K173" s="226"/>
    </row>
    <row r="174" spans="2:11" customFormat="1" ht="15" customHeight="1">
      <c r="B174" s="205"/>
      <c r="C174" s="182" t="s">
        <v>931</v>
      </c>
      <c r="D174" s="182"/>
      <c r="E174" s="182"/>
      <c r="F174" s="203" t="s">
        <v>918</v>
      </c>
      <c r="G174" s="182"/>
      <c r="H174" s="182" t="s">
        <v>979</v>
      </c>
      <c r="I174" s="182" t="s">
        <v>914</v>
      </c>
      <c r="J174" s="182">
        <v>50</v>
      </c>
      <c r="K174" s="226"/>
    </row>
    <row r="175" spans="2:11" customFormat="1" ht="15" customHeight="1">
      <c r="B175" s="205"/>
      <c r="C175" s="182" t="s">
        <v>939</v>
      </c>
      <c r="D175" s="182"/>
      <c r="E175" s="182"/>
      <c r="F175" s="203" t="s">
        <v>918</v>
      </c>
      <c r="G175" s="182"/>
      <c r="H175" s="182" t="s">
        <v>979</v>
      </c>
      <c r="I175" s="182" t="s">
        <v>914</v>
      </c>
      <c r="J175" s="182">
        <v>50</v>
      </c>
      <c r="K175" s="226"/>
    </row>
    <row r="176" spans="2:11" customFormat="1" ht="15" customHeight="1">
      <c r="B176" s="205"/>
      <c r="C176" s="182" t="s">
        <v>937</v>
      </c>
      <c r="D176" s="182"/>
      <c r="E176" s="182"/>
      <c r="F176" s="203" t="s">
        <v>918</v>
      </c>
      <c r="G176" s="182"/>
      <c r="H176" s="182" t="s">
        <v>979</v>
      </c>
      <c r="I176" s="182" t="s">
        <v>914</v>
      </c>
      <c r="J176" s="182">
        <v>50</v>
      </c>
      <c r="K176" s="226"/>
    </row>
    <row r="177" spans="2:11" customFormat="1" ht="15" customHeight="1">
      <c r="B177" s="205"/>
      <c r="C177" s="182" t="s">
        <v>105</v>
      </c>
      <c r="D177" s="182"/>
      <c r="E177" s="182"/>
      <c r="F177" s="203" t="s">
        <v>912</v>
      </c>
      <c r="G177" s="182"/>
      <c r="H177" s="182" t="s">
        <v>980</v>
      </c>
      <c r="I177" s="182" t="s">
        <v>981</v>
      </c>
      <c r="J177" s="182"/>
      <c r="K177" s="226"/>
    </row>
    <row r="178" spans="2:11" customFormat="1" ht="15" customHeight="1">
      <c r="B178" s="205"/>
      <c r="C178" s="182" t="s">
        <v>52</v>
      </c>
      <c r="D178" s="182"/>
      <c r="E178" s="182"/>
      <c r="F178" s="203" t="s">
        <v>912</v>
      </c>
      <c r="G178" s="182"/>
      <c r="H178" s="182" t="s">
        <v>982</v>
      </c>
      <c r="I178" s="182" t="s">
        <v>983</v>
      </c>
      <c r="J178" s="182">
        <v>1</v>
      </c>
      <c r="K178" s="226"/>
    </row>
    <row r="179" spans="2:11" customFormat="1" ht="15" customHeight="1">
      <c r="B179" s="205"/>
      <c r="C179" s="182" t="s">
        <v>48</v>
      </c>
      <c r="D179" s="182"/>
      <c r="E179" s="182"/>
      <c r="F179" s="203" t="s">
        <v>912</v>
      </c>
      <c r="G179" s="182"/>
      <c r="H179" s="182" t="s">
        <v>984</v>
      </c>
      <c r="I179" s="182" t="s">
        <v>914</v>
      </c>
      <c r="J179" s="182">
        <v>20</v>
      </c>
      <c r="K179" s="226"/>
    </row>
    <row r="180" spans="2:11" customFormat="1" ht="15" customHeight="1">
      <c r="B180" s="205"/>
      <c r="C180" s="182" t="s">
        <v>49</v>
      </c>
      <c r="D180" s="182"/>
      <c r="E180" s="182"/>
      <c r="F180" s="203" t="s">
        <v>912</v>
      </c>
      <c r="G180" s="182"/>
      <c r="H180" s="182" t="s">
        <v>985</v>
      </c>
      <c r="I180" s="182" t="s">
        <v>914</v>
      </c>
      <c r="J180" s="182">
        <v>255</v>
      </c>
      <c r="K180" s="226"/>
    </row>
    <row r="181" spans="2:11" customFormat="1" ht="15" customHeight="1">
      <c r="B181" s="205"/>
      <c r="C181" s="182" t="s">
        <v>106</v>
      </c>
      <c r="D181" s="182"/>
      <c r="E181" s="182"/>
      <c r="F181" s="203" t="s">
        <v>912</v>
      </c>
      <c r="G181" s="182"/>
      <c r="H181" s="182" t="s">
        <v>876</v>
      </c>
      <c r="I181" s="182" t="s">
        <v>914</v>
      </c>
      <c r="J181" s="182">
        <v>10</v>
      </c>
      <c r="K181" s="226"/>
    </row>
    <row r="182" spans="2:11" customFormat="1" ht="15" customHeight="1">
      <c r="B182" s="205"/>
      <c r="C182" s="182" t="s">
        <v>107</v>
      </c>
      <c r="D182" s="182"/>
      <c r="E182" s="182"/>
      <c r="F182" s="203" t="s">
        <v>912</v>
      </c>
      <c r="G182" s="182"/>
      <c r="H182" s="182" t="s">
        <v>986</v>
      </c>
      <c r="I182" s="182" t="s">
        <v>947</v>
      </c>
      <c r="J182" s="182"/>
      <c r="K182" s="226"/>
    </row>
    <row r="183" spans="2:11" customFormat="1" ht="15" customHeight="1">
      <c r="B183" s="205"/>
      <c r="C183" s="182" t="s">
        <v>987</v>
      </c>
      <c r="D183" s="182"/>
      <c r="E183" s="182"/>
      <c r="F183" s="203" t="s">
        <v>912</v>
      </c>
      <c r="G183" s="182"/>
      <c r="H183" s="182" t="s">
        <v>988</v>
      </c>
      <c r="I183" s="182" t="s">
        <v>947</v>
      </c>
      <c r="J183" s="182"/>
      <c r="K183" s="226"/>
    </row>
    <row r="184" spans="2:11" customFormat="1" ht="15" customHeight="1">
      <c r="B184" s="205"/>
      <c r="C184" s="182" t="s">
        <v>976</v>
      </c>
      <c r="D184" s="182"/>
      <c r="E184" s="182"/>
      <c r="F184" s="203" t="s">
        <v>912</v>
      </c>
      <c r="G184" s="182"/>
      <c r="H184" s="182" t="s">
        <v>989</v>
      </c>
      <c r="I184" s="182" t="s">
        <v>947</v>
      </c>
      <c r="J184" s="182"/>
      <c r="K184" s="226"/>
    </row>
    <row r="185" spans="2:11" customFormat="1" ht="15" customHeight="1">
      <c r="B185" s="205"/>
      <c r="C185" s="182" t="s">
        <v>109</v>
      </c>
      <c r="D185" s="182"/>
      <c r="E185" s="182"/>
      <c r="F185" s="203" t="s">
        <v>918</v>
      </c>
      <c r="G185" s="182"/>
      <c r="H185" s="182" t="s">
        <v>990</v>
      </c>
      <c r="I185" s="182" t="s">
        <v>914</v>
      </c>
      <c r="J185" s="182">
        <v>50</v>
      </c>
      <c r="K185" s="226"/>
    </row>
    <row r="186" spans="2:11" customFormat="1" ht="15" customHeight="1">
      <c r="B186" s="205"/>
      <c r="C186" s="182" t="s">
        <v>991</v>
      </c>
      <c r="D186" s="182"/>
      <c r="E186" s="182"/>
      <c r="F186" s="203" t="s">
        <v>918</v>
      </c>
      <c r="G186" s="182"/>
      <c r="H186" s="182" t="s">
        <v>992</v>
      </c>
      <c r="I186" s="182" t="s">
        <v>993</v>
      </c>
      <c r="J186" s="182"/>
      <c r="K186" s="226"/>
    </row>
    <row r="187" spans="2:11" customFormat="1" ht="15" customHeight="1">
      <c r="B187" s="205"/>
      <c r="C187" s="182" t="s">
        <v>994</v>
      </c>
      <c r="D187" s="182"/>
      <c r="E187" s="182"/>
      <c r="F187" s="203" t="s">
        <v>918</v>
      </c>
      <c r="G187" s="182"/>
      <c r="H187" s="182" t="s">
        <v>995</v>
      </c>
      <c r="I187" s="182" t="s">
        <v>993</v>
      </c>
      <c r="J187" s="182"/>
      <c r="K187" s="226"/>
    </row>
    <row r="188" spans="2:11" customFormat="1" ht="15" customHeight="1">
      <c r="B188" s="205"/>
      <c r="C188" s="182" t="s">
        <v>996</v>
      </c>
      <c r="D188" s="182"/>
      <c r="E188" s="182"/>
      <c r="F188" s="203" t="s">
        <v>918</v>
      </c>
      <c r="G188" s="182"/>
      <c r="H188" s="182" t="s">
        <v>997</v>
      </c>
      <c r="I188" s="182" t="s">
        <v>993</v>
      </c>
      <c r="J188" s="182"/>
      <c r="K188" s="226"/>
    </row>
    <row r="189" spans="2:11" customFormat="1" ht="15" customHeight="1">
      <c r="B189" s="205"/>
      <c r="C189" s="239" t="s">
        <v>998</v>
      </c>
      <c r="D189" s="182"/>
      <c r="E189" s="182"/>
      <c r="F189" s="203" t="s">
        <v>918</v>
      </c>
      <c r="G189" s="182"/>
      <c r="H189" s="182" t="s">
        <v>999</v>
      </c>
      <c r="I189" s="182" t="s">
        <v>1000</v>
      </c>
      <c r="J189" s="240" t="s">
        <v>1001</v>
      </c>
      <c r="K189" s="226"/>
    </row>
    <row r="190" spans="2:11" customFormat="1" ht="15" customHeight="1">
      <c r="B190" s="205"/>
      <c r="C190" s="239" t="s">
        <v>37</v>
      </c>
      <c r="D190" s="182"/>
      <c r="E190" s="182"/>
      <c r="F190" s="203" t="s">
        <v>912</v>
      </c>
      <c r="G190" s="182"/>
      <c r="H190" s="179" t="s">
        <v>1002</v>
      </c>
      <c r="I190" s="182" t="s">
        <v>1003</v>
      </c>
      <c r="J190" s="182"/>
      <c r="K190" s="226"/>
    </row>
    <row r="191" spans="2:11" customFormat="1" ht="15" customHeight="1">
      <c r="B191" s="205"/>
      <c r="C191" s="239" t="s">
        <v>1004</v>
      </c>
      <c r="D191" s="182"/>
      <c r="E191" s="182"/>
      <c r="F191" s="203" t="s">
        <v>912</v>
      </c>
      <c r="G191" s="182"/>
      <c r="H191" s="182" t="s">
        <v>1005</v>
      </c>
      <c r="I191" s="182" t="s">
        <v>947</v>
      </c>
      <c r="J191" s="182"/>
      <c r="K191" s="226"/>
    </row>
    <row r="192" spans="2:11" customFormat="1" ht="15" customHeight="1">
      <c r="B192" s="205"/>
      <c r="C192" s="239" t="s">
        <v>1006</v>
      </c>
      <c r="D192" s="182"/>
      <c r="E192" s="182"/>
      <c r="F192" s="203" t="s">
        <v>912</v>
      </c>
      <c r="G192" s="182"/>
      <c r="H192" s="182" t="s">
        <v>1007</v>
      </c>
      <c r="I192" s="182" t="s">
        <v>947</v>
      </c>
      <c r="J192" s="182"/>
      <c r="K192" s="226"/>
    </row>
    <row r="193" spans="2:11" customFormat="1" ht="15" customHeight="1">
      <c r="B193" s="205"/>
      <c r="C193" s="239" t="s">
        <v>1008</v>
      </c>
      <c r="D193" s="182"/>
      <c r="E193" s="182"/>
      <c r="F193" s="203" t="s">
        <v>918</v>
      </c>
      <c r="G193" s="182"/>
      <c r="H193" s="182" t="s">
        <v>1009</v>
      </c>
      <c r="I193" s="182" t="s">
        <v>947</v>
      </c>
      <c r="J193" s="182"/>
      <c r="K193" s="226"/>
    </row>
    <row r="194" spans="2:11" customFormat="1" ht="15" customHeight="1">
      <c r="B194" s="232"/>
      <c r="C194" s="241"/>
      <c r="D194" s="212"/>
      <c r="E194" s="212"/>
      <c r="F194" s="212"/>
      <c r="G194" s="212"/>
      <c r="H194" s="212"/>
      <c r="I194" s="212"/>
      <c r="J194" s="212"/>
      <c r="K194" s="233"/>
    </row>
    <row r="195" spans="2:11" customFormat="1" ht="18.75" customHeight="1">
      <c r="B195" s="214"/>
      <c r="C195" s="224"/>
      <c r="D195" s="224"/>
      <c r="E195" s="224"/>
      <c r="F195" s="234"/>
      <c r="G195" s="224"/>
      <c r="H195" s="224"/>
      <c r="I195" s="224"/>
      <c r="J195" s="224"/>
      <c r="K195" s="214"/>
    </row>
    <row r="196" spans="2:11" customFormat="1" ht="18.75" customHeight="1">
      <c r="B196" s="214"/>
      <c r="C196" s="224"/>
      <c r="D196" s="224"/>
      <c r="E196" s="224"/>
      <c r="F196" s="234"/>
      <c r="G196" s="224"/>
      <c r="H196" s="224"/>
      <c r="I196" s="224"/>
      <c r="J196" s="224"/>
      <c r="K196" s="214"/>
    </row>
    <row r="197" spans="2:11" customFormat="1" ht="18.75" customHeight="1"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</row>
    <row r="198" spans="2:11" customFormat="1" ht="13.5">
      <c r="B198" s="171"/>
      <c r="C198" s="172"/>
      <c r="D198" s="172"/>
      <c r="E198" s="172"/>
      <c r="F198" s="172"/>
      <c r="G198" s="172"/>
      <c r="H198" s="172"/>
      <c r="I198" s="172"/>
      <c r="J198" s="172"/>
      <c r="K198" s="173"/>
    </row>
    <row r="199" spans="2:11" customFormat="1" ht="21">
      <c r="B199" s="174"/>
      <c r="C199" s="286" t="s">
        <v>1010</v>
      </c>
      <c r="D199" s="286"/>
      <c r="E199" s="286"/>
      <c r="F199" s="286"/>
      <c r="G199" s="286"/>
      <c r="H199" s="286"/>
      <c r="I199" s="286"/>
      <c r="J199" s="286"/>
      <c r="K199" s="175"/>
    </row>
    <row r="200" spans="2:11" customFormat="1" ht="25.5" customHeight="1">
      <c r="B200" s="174"/>
      <c r="C200" s="242" t="s">
        <v>1011</v>
      </c>
      <c r="D200" s="242"/>
      <c r="E200" s="242"/>
      <c r="F200" s="242" t="s">
        <v>1012</v>
      </c>
      <c r="G200" s="243"/>
      <c r="H200" s="287" t="s">
        <v>1013</v>
      </c>
      <c r="I200" s="287"/>
      <c r="J200" s="287"/>
      <c r="K200" s="175"/>
    </row>
    <row r="201" spans="2:11" customFormat="1" ht="5.25" customHeight="1">
      <c r="B201" s="205"/>
      <c r="C201" s="200"/>
      <c r="D201" s="200"/>
      <c r="E201" s="200"/>
      <c r="F201" s="200"/>
      <c r="G201" s="224"/>
      <c r="H201" s="200"/>
      <c r="I201" s="200"/>
      <c r="J201" s="200"/>
      <c r="K201" s="226"/>
    </row>
    <row r="202" spans="2:11" customFormat="1" ht="15" customHeight="1">
      <c r="B202" s="205"/>
      <c r="C202" s="182" t="s">
        <v>1003</v>
      </c>
      <c r="D202" s="182"/>
      <c r="E202" s="182"/>
      <c r="F202" s="203" t="s">
        <v>38</v>
      </c>
      <c r="G202" s="182"/>
      <c r="H202" s="288" t="s">
        <v>1014</v>
      </c>
      <c r="I202" s="288"/>
      <c r="J202" s="288"/>
      <c r="K202" s="226"/>
    </row>
    <row r="203" spans="2:11" customFormat="1" ht="15" customHeight="1">
      <c r="B203" s="205"/>
      <c r="C203" s="182"/>
      <c r="D203" s="182"/>
      <c r="E203" s="182"/>
      <c r="F203" s="203" t="s">
        <v>39</v>
      </c>
      <c r="G203" s="182"/>
      <c r="H203" s="288" t="s">
        <v>1015</v>
      </c>
      <c r="I203" s="288"/>
      <c r="J203" s="288"/>
      <c r="K203" s="226"/>
    </row>
    <row r="204" spans="2:11" customFormat="1" ht="15" customHeight="1">
      <c r="B204" s="205"/>
      <c r="C204" s="182"/>
      <c r="D204" s="182"/>
      <c r="E204" s="182"/>
      <c r="F204" s="203" t="s">
        <v>42</v>
      </c>
      <c r="G204" s="182"/>
      <c r="H204" s="288" t="s">
        <v>1016</v>
      </c>
      <c r="I204" s="288"/>
      <c r="J204" s="288"/>
      <c r="K204" s="226"/>
    </row>
    <row r="205" spans="2:11" customFormat="1" ht="15" customHeight="1">
      <c r="B205" s="205"/>
      <c r="C205" s="182"/>
      <c r="D205" s="182"/>
      <c r="E205" s="182"/>
      <c r="F205" s="203" t="s">
        <v>40</v>
      </c>
      <c r="G205" s="182"/>
      <c r="H205" s="288" t="s">
        <v>1017</v>
      </c>
      <c r="I205" s="288"/>
      <c r="J205" s="288"/>
      <c r="K205" s="226"/>
    </row>
    <row r="206" spans="2:11" customFormat="1" ht="15" customHeight="1">
      <c r="B206" s="205"/>
      <c r="C206" s="182"/>
      <c r="D206" s="182"/>
      <c r="E206" s="182"/>
      <c r="F206" s="203" t="s">
        <v>41</v>
      </c>
      <c r="G206" s="182"/>
      <c r="H206" s="288" t="s">
        <v>1018</v>
      </c>
      <c r="I206" s="288"/>
      <c r="J206" s="288"/>
      <c r="K206" s="226"/>
    </row>
    <row r="207" spans="2:11" customFormat="1" ht="15" customHeight="1">
      <c r="B207" s="205"/>
      <c r="C207" s="182"/>
      <c r="D207" s="182"/>
      <c r="E207" s="182"/>
      <c r="F207" s="203"/>
      <c r="G207" s="182"/>
      <c r="H207" s="182"/>
      <c r="I207" s="182"/>
      <c r="J207" s="182"/>
      <c r="K207" s="226"/>
    </row>
    <row r="208" spans="2:11" customFormat="1" ht="15" customHeight="1">
      <c r="B208" s="205"/>
      <c r="C208" s="182" t="s">
        <v>959</v>
      </c>
      <c r="D208" s="182"/>
      <c r="E208" s="182"/>
      <c r="F208" s="203" t="s">
        <v>74</v>
      </c>
      <c r="G208" s="182"/>
      <c r="H208" s="288" t="s">
        <v>1019</v>
      </c>
      <c r="I208" s="288"/>
      <c r="J208" s="288"/>
      <c r="K208" s="226"/>
    </row>
    <row r="209" spans="2:11" customFormat="1" ht="15" customHeight="1">
      <c r="B209" s="205"/>
      <c r="C209" s="182"/>
      <c r="D209" s="182"/>
      <c r="E209" s="182"/>
      <c r="F209" s="203" t="s">
        <v>854</v>
      </c>
      <c r="G209" s="182"/>
      <c r="H209" s="288" t="s">
        <v>855</v>
      </c>
      <c r="I209" s="288"/>
      <c r="J209" s="288"/>
      <c r="K209" s="226"/>
    </row>
    <row r="210" spans="2:11" customFormat="1" ht="15" customHeight="1">
      <c r="B210" s="205"/>
      <c r="C210" s="182"/>
      <c r="D210" s="182"/>
      <c r="E210" s="182"/>
      <c r="F210" s="203" t="s">
        <v>852</v>
      </c>
      <c r="G210" s="182"/>
      <c r="H210" s="288" t="s">
        <v>1020</v>
      </c>
      <c r="I210" s="288"/>
      <c r="J210" s="288"/>
      <c r="K210" s="226"/>
    </row>
    <row r="211" spans="2:11" customFormat="1" ht="15" customHeight="1">
      <c r="B211" s="244"/>
      <c r="C211" s="182"/>
      <c r="D211" s="182"/>
      <c r="E211" s="182"/>
      <c r="F211" s="203" t="s">
        <v>856</v>
      </c>
      <c r="G211" s="239"/>
      <c r="H211" s="289" t="s">
        <v>857</v>
      </c>
      <c r="I211" s="289"/>
      <c r="J211" s="289"/>
      <c r="K211" s="245"/>
    </row>
    <row r="212" spans="2:11" customFormat="1" ht="15" customHeight="1">
      <c r="B212" s="244"/>
      <c r="C212" s="182"/>
      <c r="D212" s="182"/>
      <c r="E212" s="182"/>
      <c r="F212" s="203" t="s">
        <v>858</v>
      </c>
      <c r="G212" s="239"/>
      <c r="H212" s="289" t="s">
        <v>1021</v>
      </c>
      <c r="I212" s="289"/>
      <c r="J212" s="289"/>
      <c r="K212" s="245"/>
    </row>
    <row r="213" spans="2:11" customFormat="1" ht="15" customHeight="1">
      <c r="B213" s="244"/>
      <c r="C213" s="182"/>
      <c r="D213" s="182"/>
      <c r="E213" s="182"/>
      <c r="F213" s="203"/>
      <c r="G213" s="239"/>
      <c r="H213" s="230"/>
      <c r="I213" s="230"/>
      <c r="J213" s="230"/>
      <c r="K213" s="245"/>
    </row>
    <row r="214" spans="2:11" customFormat="1" ht="15" customHeight="1">
      <c r="B214" s="244"/>
      <c r="C214" s="182" t="s">
        <v>983</v>
      </c>
      <c r="D214" s="182"/>
      <c r="E214" s="182"/>
      <c r="F214" s="203">
        <v>1</v>
      </c>
      <c r="G214" s="239"/>
      <c r="H214" s="289" t="s">
        <v>1022</v>
      </c>
      <c r="I214" s="289"/>
      <c r="J214" s="289"/>
      <c r="K214" s="245"/>
    </row>
    <row r="215" spans="2:11" customFormat="1" ht="15" customHeight="1">
      <c r="B215" s="244"/>
      <c r="C215" s="182"/>
      <c r="D215" s="182"/>
      <c r="E215" s="182"/>
      <c r="F215" s="203">
        <v>2</v>
      </c>
      <c r="G215" s="239"/>
      <c r="H215" s="289" t="s">
        <v>1023</v>
      </c>
      <c r="I215" s="289"/>
      <c r="J215" s="289"/>
      <c r="K215" s="245"/>
    </row>
    <row r="216" spans="2:11" customFormat="1" ht="15" customHeight="1">
      <c r="B216" s="244"/>
      <c r="C216" s="182"/>
      <c r="D216" s="182"/>
      <c r="E216" s="182"/>
      <c r="F216" s="203">
        <v>3</v>
      </c>
      <c r="G216" s="239"/>
      <c r="H216" s="289" t="s">
        <v>1024</v>
      </c>
      <c r="I216" s="289"/>
      <c r="J216" s="289"/>
      <c r="K216" s="245"/>
    </row>
    <row r="217" spans="2:11" customFormat="1" ht="15" customHeight="1">
      <c r="B217" s="244"/>
      <c r="C217" s="182"/>
      <c r="D217" s="182"/>
      <c r="E217" s="182"/>
      <c r="F217" s="203">
        <v>4</v>
      </c>
      <c r="G217" s="239"/>
      <c r="H217" s="289" t="s">
        <v>1025</v>
      </c>
      <c r="I217" s="289"/>
      <c r="J217" s="289"/>
      <c r="K217" s="245"/>
    </row>
    <row r="218" spans="2:11" customFormat="1" ht="12.75" customHeight="1">
      <c r="B218" s="246"/>
      <c r="C218" s="247"/>
      <c r="D218" s="247"/>
      <c r="E218" s="247"/>
      <c r="F218" s="247"/>
      <c r="G218" s="247"/>
      <c r="H218" s="247"/>
      <c r="I218" s="247"/>
      <c r="J218" s="247"/>
      <c r="K218" s="24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01 - provizorní zastávka</vt:lpstr>
      <vt:lpstr>02 - doplnění plotu</vt:lpstr>
      <vt:lpstr>03 - vlastní demolice</vt:lpstr>
      <vt:lpstr>04 - VRN</vt:lpstr>
      <vt:lpstr>Pokyny pro vyplnění</vt:lpstr>
      <vt:lpstr>'01 - provizorní zastávka'!Názvy_tisku</vt:lpstr>
      <vt:lpstr>'02 - doplnění plotu'!Názvy_tisku</vt:lpstr>
      <vt:lpstr>'03 - vlastní demolice'!Názvy_tisku</vt:lpstr>
      <vt:lpstr>'04 - VRN'!Názvy_tisku</vt:lpstr>
      <vt:lpstr>'Rekapitulace stavby'!Názvy_tisku</vt:lpstr>
      <vt:lpstr>'01 - provizorní zastávka'!Oblast_tisku</vt:lpstr>
      <vt:lpstr>'02 - doplnění plotu'!Oblast_tisku</vt:lpstr>
      <vt:lpstr>'03 - vlastní demolice'!Oblast_tisku</vt:lpstr>
      <vt:lpstr>'04 - VRN'!Oblast_tisku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Neugebauer Tomáš, Ing. arch.</dc:creator>
  <cp:lastModifiedBy>Uživatel systému Windows</cp:lastModifiedBy>
  <dcterms:created xsi:type="dcterms:W3CDTF">2022-07-22T11:29:00Z</dcterms:created>
  <dcterms:modified xsi:type="dcterms:W3CDTF">2022-11-15T14:38:55Z</dcterms:modified>
</cp:coreProperties>
</file>