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42191\Desktop\MISTAV SK s.r.o\dvojdom Ružomberok\"/>
    </mc:Choice>
  </mc:AlternateContent>
  <xr:revisionPtr revIDLastSave="0" documentId="8_{7BFA5DFA-D593-4BF4-9C50-866346B4BDD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kapitulácia stavby" sheetId="1" r:id="rId1"/>
    <sheet name="10122020 - Detský domov -..." sheetId="2" r:id="rId2"/>
  </sheets>
  <definedNames>
    <definedName name="_xlnm._FilterDatabase" localSheetId="1" hidden="1">'10122020 - Detský domov -...'!$C$115:$K$137</definedName>
    <definedName name="_xlnm.Print_Titles" localSheetId="1">'10122020 - Detský domov -...'!$115:$115</definedName>
    <definedName name="_xlnm.Print_Titles" localSheetId="0">'Rekapitulácia stavby'!$92:$92</definedName>
    <definedName name="_xlnm.Print_Area" localSheetId="1">'10122020 - Detský domov -...'!$C$4:$J$76,'10122020 - Detský domov -...'!$C$82:$J$99,'10122020 - Detský domov -...'!$C$105:$J$137</definedName>
    <definedName name="_xlnm.Print_Area" localSheetId="0">'Rekapitulácia stavby'!$D$4:$AO$76,'Rekapitulácia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 s="1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5" i="2"/>
  <c r="BH125" i="2"/>
  <c r="BG125" i="2"/>
  <c r="BE125" i="2"/>
  <c r="T125" i="2"/>
  <c r="R125" i="2"/>
  <c r="P125" i="2"/>
  <c r="BI122" i="2"/>
  <c r="BH122" i="2"/>
  <c r="BG122" i="2"/>
  <c r="BE122" i="2"/>
  <c r="T122" i="2"/>
  <c r="R122" i="2"/>
  <c r="P122" i="2"/>
  <c r="BI121" i="2"/>
  <c r="BH121" i="2"/>
  <c r="BG121" i="2"/>
  <c r="BE121" i="2"/>
  <c r="T121" i="2"/>
  <c r="R121" i="2"/>
  <c r="P121" i="2"/>
  <c r="BI120" i="2"/>
  <c r="BH120" i="2"/>
  <c r="BG120" i="2"/>
  <c r="BE120" i="2"/>
  <c r="T120" i="2"/>
  <c r="R120" i="2"/>
  <c r="P120" i="2"/>
  <c r="BI119" i="2"/>
  <c r="BH119" i="2"/>
  <c r="BG119" i="2"/>
  <c r="BE119" i="2"/>
  <c r="T119" i="2"/>
  <c r="R119" i="2"/>
  <c r="P119" i="2"/>
  <c r="F110" i="2"/>
  <c r="E108" i="2"/>
  <c r="F87" i="2"/>
  <c r="E85" i="2"/>
  <c r="J22" i="2"/>
  <c r="E22" i="2"/>
  <c r="J113" i="2" s="1"/>
  <c r="J21" i="2"/>
  <c r="J19" i="2"/>
  <c r="E19" i="2"/>
  <c r="J89" i="2" s="1"/>
  <c r="J18" i="2"/>
  <c r="J16" i="2"/>
  <c r="E16" i="2"/>
  <c r="F90" i="2" s="1"/>
  <c r="J15" i="2"/>
  <c r="J13" i="2"/>
  <c r="E13" i="2"/>
  <c r="F112" i="2" s="1"/>
  <c r="J12" i="2"/>
  <c r="J10" i="2"/>
  <c r="J110" i="2"/>
  <c r="L90" i="1"/>
  <c r="AM90" i="1"/>
  <c r="AM89" i="1"/>
  <c r="L89" i="1"/>
  <c r="AM87" i="1"/>
  <c r="L87" i="1"/>
  <c r="L85" i="1"/>
  <c r="L84" i="1"/>
  <c r="J137" i="2"/>
  <c r="BK136" i="2"/>
  <c r="J136" i="2"/>
  <c r="BK132" i="2"/>
  <c r="BK131" i="2"/>
  <c r="BK130" i="2"/>
  <c r="BK129" i="2"/>
  <c r="J125" i="2"/>
  <c r="J122" i="2"/>
  <c r="J120" i="2"/>
  <c r="J121" i="2"/>
  <c r="J119" i="2"/>
  <c r="AS94" i="1"/>
  <c r="J132" i="2"/>
  <c r="J131" i="2"/>
  <c r="J130" i="2"/>
  <c r="J129" i="2"/>
  <c r="BK125" i="2"/>
  <c r="BK122" i="2"/>
  <c r="BK121" i="2"/>
  <c r="BK120" i="2"/>
  <c r="BK119" i="2"/>
  <c r="BK137" i="2"/>
  <c r="BK124" i="2" l="1"/>
  <c r="BK123" i="2" s="1"/>
  <c r="J123" i="2" s="1"/>
  <c r="J97" i="2" s="1"/>
  <c r="BK118" i="2"/>
  <c r="J118" i="2" s="1"/>
  <c r="J96" i="2" s="1"/>
  <c r="P118" i="2"/>
  <c r="P117" i="2" s="1"/>
  <c r="R124" i="2"/>
  <c r="R123" i="2" s="1"/>
  <c r="P124" i="2"/>
  <c r="P123" i="2" s="1"/>
  <c r="R118" i="2"/>
  <c r="R117" i="2" s="1"/>
  <c r="T118" i="2"/>
  <c r="T117" i="2" s="1"/>
  <c r="T124" i="2"/>
  <c r="T123" i="2" s="1"/>
  <c r="J87" i="2"/>
  <c r="F89" i="2"/>
  <c r="J112" i="2"/>
  <c r="BF121" i="2"/>
  <c r="BF125" i="2"/>
  <c r="BF129" i="2"/>
  <c r="BF130" i="2"/>
  <c r="BF136" i="2"/>
  <c r="BF137" i="2"/>
  <c r="J90" i="2"/>
  <c r="F113" i="2"/>
  <c r="BF119" i="2"/>
  <c r="BF120" i="2"/>
  <c r="BF122" i="2"/>
  <c r="BF131" i="2"/>
  <c r="BF132" i="2"/>
  <c r="F31" i="2"/>
  <c r="AZ95" i="1" s="1"/>
  <c r="AZ94" i="1" s="1"/>
  <c r="W29" i="1" s="1"/>
  <c r="F34" i="2"/>
  <c r="BC95" i="1" s="1"/>
  <c r="BC94" i="1" s="1"/>
  <c r="W32" i="1" s="1"/>
  <c r="F35" i="2"/>
  <c r="BD95" i="1" s="1"/>
  <c r="BD94" i="1" s="1"/>
  <c r="W33" i="1" s="1"/>
  <c r="F33" i="2"/>
  <c r="BB95" i="1" s="1"/>
  <c r="BB94" i="1" s="1"/>
  <c r="W31" i="1" s="1"/>
  <c r="J31" i="2"/>
  <c r="AV95" i="1" s="1"/>
  <c r="T116" i="2" l="1"/>
  <c r="R116" i="2"/>
  <c r="P116" i="2"/>
  <c r="AU95" i="1"/>
  <c r="AU94" i="1" s="1"/>
  <c r="BK117" i="2"/>
  <c r="J117" i="2" s="1"/>
  <c r="J95" i="2" s="1"/>
  <c r="J124" i="2"/>
  <c r="J98" i="2" s="1"/>
  <c r="AV94" i="1"/>
  <c r="AK29" i="1" s="1"/>
  <c r="AX94" i="1"/>
  <c r="AY94" i="1"/>
  <c r="J32" i="2"/>
  <c r="AW95" i="1" s="1"/>
  <c r="AT95" i="1" s="1"/>
  <c r="F32" i="2"/>
  <c r="BA95" i="1" s="1"/>
  <c r="BA94" i="1" s="1"/>
  <c r="W30" i="1" s="1"/>
  <c r="BK116" i="2" l="1"/>
  <c r="J116" i="2" s="1"/>
  <c r="J94" i="2" s="1"/>
  <c r="AW94" i="1"/>
  <c r="AK30" i="1" s="1"/>
  <c r="J28" i="2" l="1"/>
  <c r="AG95" i="1" s="1"/>
  <c r="AN95" i="1" s="1"/>
  <c r="AT94" i="1"/>
  <c r="J37" i="2" l="1"/>
  <c r="AG94" i="1"/>
  <c r="AK26" i="1" s="1"/>
  <c r="AK35" i="1" s="1"/>
  <c r="AN94" i="1" l="1"/>
</calcChain>
</file>

<file path=xl/sharedStrings.xml><?xml version="1.0" encoding="utf-8"?>
<sst xmlns="http://schemas.openxmlformats.org/spreadsheetml/2006/main" count="475" uniqueCount="160">
  <si>
    <t>Export Komplet</t>
  </si>
  <si>
    <t/>
  </si>
  <si>
    <t>2.0</t>
  </si>
  <si>
    <t>False</t>
  </si>
  <si>
    <t>{4586779d-51ed-436a-be58-b472cf96697b}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</si>
  <si>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</si>
  <si>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</si>
  <si>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</si>
  <si>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</si>
  <si>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</si>
  <si>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</si>
  <si>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</si>
  <si>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10122020</t>
  </si>
  <si>
    <t>Stavba:</t>
  </si>
  <si>
    <t>Detský domov - výmena zvodov , žľabov</t>
  </si>
  <si>
    <t>JKSO:</t>
  </si>
  <si>
    <t>KS:</t>
  </si>
  <si>
    <t>Miesto:</t>
  </si>
  <si>
    <t xml:space="preserve"> </t>
  </si>
  <si>
    <t>Dátum:</t>
  </si>
  <si>
    <t>10. 12. 2020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</si>
  <si>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</si>
  <si>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</si>
  <si>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</si>
  <si>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</si>
  <si>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</si>
  <si>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</si>
  <si>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</si>
  <si>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</si>
  <si>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</si>
  <si>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</si>
  <si>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</si>
  <si>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</si>
  <si>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</si>
  <si>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</si>
  <si>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</si>
  <si>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</si>
  <si>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</si>
  <si>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</si>
  <si>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</si>
  <si>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</si>
  <si>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</si>
  <si>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</si>
  <si>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</si>
  <si>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</si>
  <si>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</si>
  <si>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</si>
  <si>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</si>
  <si>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</si>
  <si>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</si>
  <si>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</si>
  <si>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</si>
  <si>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</si>
  <si>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</si>
  <si>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</si>
  <si>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</si>
  <si>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</si>
  <si>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</si>
  <si>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</si>
  <si>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</si>
  <si>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</si>
  <si>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</si>
  <si>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</si>
  <si>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</si>
  <si>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</si>
  <si>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</si>
  <si>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</si>
  <si>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</si>
  <si>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</si>
  <si>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</si>
  <si>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</si>
  <si>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</si>
  <si>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</si>
  <si>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</si>
  <si>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</si>
  <si>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</si>
  <si>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</si>
  <si>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</si>
  <si>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</si>
  <si>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</si>
  <si>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</si>
  <si>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</si>
  <si>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</si>
  <si>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9 - Ostatné konštrukcie a práce-búranie</t>
  </si>
  <si>
    <t>PSV - Práce a dodávky PSV</t>
  </si>
  <si>
    <t xml:space="preserve">    764 - Konštrukcie klampiarske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</si>
  <si>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</si>
  <si>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</si>
  <si>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</si>
  <si>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</si>
  <si>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</si>
  <si>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</si>
  <si>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</si>
  <si>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</si>
  <si>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</si>
  <si>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</si>
  <si>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</si>
  <si>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</si>
  <si>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</si>
  <si>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</si>
  <si>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</si>
  <si>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</si>
  <si>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</si>
  <si>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K</t>
  </si>
  <si>
    <t>949942101.S</t>
  </si>
  <si>
    <t>Hydraulická zdvíhacia plošina vrátane obsluhy inštalovaná na automobilovom podvozku výšky zdvihu do 27 m</t>
  </si>
  <si>
    <t>hod</t>
  </si>
  <si>
    <t>4</t>
  </si>
  <si>
    <t>2</t>
  </si>
  <si>
    <t>1423640162</t>
  </si>
  <si>
    <t>11</t>
  </si>
  <si>
    <t>979011111.S</t>
  </si>
  <si>
    <t>Zvislá doprava sutiny a vybúraných hmôt za prvé podlažie nad alebo pod základným podlažím</t>
  </si>
  <si>
    <t>t</t>
  </si>
  <si>
    <t>-506510687</t>
  </si>
  <si>
    <t>12</t>
  </si>
  <si>
    <t>979011121.S</t>
  </si>
  <si>
    <t>Zvislá doprava sutiny a vybúraných hmôt za každé ďalšie podlažie</t>
  </si>
  <si>
    <t>-1503025471</t>
  </si>
  <si>
    <t>10</t>
  </si>
  <si>
    <t>979089312.S</t>
  </si>
  <si>
    <t>Poplatok za skladovanie - kovy (meď, bronz, mosadz atď.) (17 04 ), ostatné</t>
  </si>
  <si>
    <t>2137914037</t>
  </si>
  <si>
    <t>PSV</t>
  </si>
  <si>
    <t>Práce a dodávky PSV</t>
  </si>
  <si>
    <t>764</t>
  </si>
  <si>
    <t>Konštrukcie klampiarske</t>
  </si>
  <si>
    <t>8</t>
  </si>
  <si>
    <t>764351810.S</t>
  </si>
  <si>
    <t>Demontáž žľabov pododkvap. štvorhranných rovných, oblúkových, do 30° rš 250 a 330 mm,  -0,00347t</t>
  </si>
  <si>
    <t>m</t>
  </si>
  <si>
    <t>16</t>
  </si>
  <si>
    <t>-1414557128</t>
  </si>
  <si>
    <t>VV</t>
  </si>
  <si>
    <t>Demont. žľabov - výmery su orientačné môžu sa líšiť</t>
  </si>
  <si>
    <t>(13,50+6,50+4,80+16,30+18,30+4,80+6,50+13,47+28,32 )*1,15</t>
  </si>
  <si>
    <t>Súčet</t>
  </si>
  <si>
    <t>764352223.S</t>
  </si>
  <si>
    <t>Žľaby z pozinkovaného PZ plechu, pododkvapové polkruhové r.š. 250 mm</t>
  </si>
  <si>
    <t>853612197</t>
  </si>
  <si>
    <t>6</t>
  </si>
  <si>
    <t>764359381.S</t>
  </si>
  <si>
    <t>Montáž kotlíka kónického z pozinkovaného PZ plechu, pre rúry s priemerom do 150 mm</t>
  </si>
  <si>
    <t>ks</t>
  </si>
  <si>
    <t>1077420456</t>
  </si>
  <si>
    <t>5</t>
  </si>
  <si>
    <t>764359211.S</t>
  </si>
  <si>
    <t>Kotlík kónický z pozinkovaného PZ plechu, pre rúry s priemerom do 100 mm</t>
  </si>
  <si>
    <t>-825754490</t>
  </si>
  <si>
    <t>764451804.S</t>
  </si>
  <si>
    <t>Demontáž odpadových rúr štvorcových so stranou od 120 do 150 mm,  -0,00418t</t>
  </si>
  <si>
    <t>1947664838</t>
  </si>
  <si>
    <t>(11,00+11,00+11,00+9,00+9,00+10,00+5,00+10,00)*1,15</t>
  </si>
  <si>
    <t>764454253.S</t>
  </si>
  <si>
    <t>Zvodové rúry z pozinkovaného PZ plechu, kruhové priemer 100 mm</t>
  </si>
  <si>
    <t>1448312983</t>
  </si>
  <si>
    <t>7</t>
  </si>
  <si>
    <t>998764103.S</t>
  </si>
  <si>
    <t>Presun hmôt pre konštrukcie klampiarske v objektoch výšky nad 12 do 24 m</t>
  </si>
  <si>
    <t>-2118410721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</si>
</sst>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1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1" fillId="0" borderId="19" xfId="0" applyFont="1" applyBorder="1" applyAlignment="1">
      <alignment horizontal="left" vertical="center"/>
    </xf>
    <xf numFmtId="0" fontId="21" fillId="0" borderId="20" xfId="0" applyFont="1" applyBorder="1" applyAlignment="1">
      <alignment horizontal="center"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8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>
      <c r="AR2" s="208" t="s">
        <v>5</v>
      </c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4.95" customHeight="1">
      <c r="B4" s="20"/>
      <c r="D4" s="21" t="s">
        <v>8</v>
      </c>
      <c r="AR4" s="20"/>
      <c r="AS4" s="22" t="s">
        <v>9</v>
      </c>
      <c r="BS4" s="17" t="s">
        <v>10</v>
      </c>
    </row>
    <row r="5" spans="1:74" s="1" customFormat="1" ht="12" customHeight="1">
      <c r="B5" s="20"/>
      <c r="D5" s="23" t="s">
        <v>11</v>
      </c>
      <c r="K5" s="175" t="s">
        <v>12</v>
      </c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R5" s="20"/>
      <c r="BS5" s="17" t="s">
        <v>6</v>
      </c>
    </row>
    <row r="6" spans="1:74" s="1" customFormat="1" ht="36.950000000000003" customHeight="1">
      <c r="B6" s="20"/>
      <c r="D6" s="25" t="s">
        <v>13</v>
      </c>
      <c r="K6" s="177" t="s">
        <v>14</v>
      </c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R6" s="20"/>
      <c r="BS6" s="17" t="s">
        <v>6</v>
      </c>
    </row>
    <row r="7" spans="1:74" s="1" customFormat="1" ht="12" customHeight="1">
      <c r="B7" s="20"/>
      <c r="D7" s="26" t="s">
        <v>15</v>
      </c>
      <c r="K7" s="24" t="s">
        <v>1</v>
      </c>
      <c r="AK7" s="26" t="s">
        <v>16</v>
      </c>
      <c r="AN7" s="24" t="s">
        <v>1</v>
      </c>
      <c r="AR7" s="20"/>
      <c r="BS7" s="17" t="s">
        <v>6</v>
      </c>
    </row>
    <row r="8" spans="1:74" s="1" customFormat="1" ht="12" customHeight="1">
      <c r="B8" s="20"/>
      <c r="D8" s="26" t="s">
        <v>17</v>
      </c>
      <c r="K8" s="24" t="s">
        <v>18</v>
      </c>
      <c r="AK8" s="26" t="s">
        <v>19</v>
      </c>
      <c r="AN8" s="24" t="s">
        <v>20</v>
      </c>
      <c r="AR8" s="20"/>
      <c r="BS8" s="17" t="s">
        <v>6</v>
      </c>
    </row>
    <row r="9" spans="1:74" s="1" customFormat="1" ht="14.45" customHeight="1">
      <c r="B9" s="20"/>
      <c r="AR9" s="20"/>
      <c r="BS9" s="17" t="s">
        <v>6</v>
      </c>
    </row>
    <row r="10" spans="1:74" s="1" customFormat="1" ht="12" customHeight="1">
      <c r="B10" s="20"/>
      <c r="D10" s="26" t="s">
        <v>21</v>
      </c>
      <c r="AK10" s="26" t="s">
        <v>22</v>
      </c>
      <c r="AN10" s="24" t="s">
        <v>1</v>
      </c>
      <c r="AR10" s="20"/>
      <c r="BS10" s="17" t="s">
        <v>6</v>
      </c>
    </row>
    <row r="11" spans="1:74" s="1" customFormat="1" ht="18.399999999999999" customHeight="1">
      <c r="B11" s="20"/>
      <c r="E11" s="24" t="s">
        <v>18</v>
      </c>
      <c r="AK11" s="26" t="s">
        <v>23</v>
      </c>
      <c r="AN11" s="24" t="s">
        <v>1</v>
      </c>
      <c r="AR11" s="20"/>
      <c r="BS11" s="17" t="s">
        <v>6</v>
      </c>
    </row>
    <row r="12" spans="1:74" s="1" customFormat="1" ht="6.95" customHeight="1">
      <c r="B12" s="20"/>
      <c r="AR12" s="20"/>
      <c r="BS12" s="17" t="s">
        <v>6</v>
      </c>
    </row>
    <row r="13" spans="1:74" s="1" customFormat="1" ht="12" customHeight="1">
      <c r="B13" s="20"/>
      <c r="D13" s="26" t="s">
        <v>24</v>
      </c>
      <c r="AK13" s="26" t="s">
        <v>22</v>
      </c>
      <c r="AN13" s="24" t="s">
        <v>1</v>
      </c>
      <c r="AR13" s="20"/>
      <c r="BS13" s="17" t="s">
        <v>6</v>
      </c>
    </row>
    <row r="14" spans="1:74" ht="12.75">
      <c r="B14" s="20"/>
      <c r="E14" s="24" t="s">
        <v>18</v>
      </c>
      <c r="AK14" s="26" t="s">
        <v>23</v>
      </c>
      <c r="AN14" s="24" t="s">
        <v>1</v>
      </c>
      <c r="AR14" s="20"/>
      <c r="BS14" s="17" t="s">
        <v>6</v>
      </c>
    </row>
    <row r="15" spans="1:74" s="1" customFormat="1" ht="6.95" customHeight="1">
      <c r="B15" s="20"/>
      <c r="AR15" s="20"/>
      <c r="BS15" s="17" t="s">
        <v>3</v>
      </c>
    </row>
    <row r="16" spans="1:74" s="1" customFormat="1" ht="12" customHeight="1">
      <c r="B16" s="20"/>
      <c r="D16" s="26" t="s">
        <v>25</v>
      </c>
      <c r="AK16" s="26" t="s">
        <v>22</v>
      </c>
      <c r="AN16" s="24" t="s">
        <v>1</v>
      </c>
      <c r="AR16" s="20"/>
      <c r="BS16" s="17" t="s">
        <v>3</v>
      </c>
    </row>
    <row r="17" spans="1:71" s="1" customFormat="1" ht="18.399999999999999" customHeight="1">
      <c r="B17" s="20"/>
      <c r="E17" s="24" t="s">
        <v>18</v>
      </c>
      <c r="AK17" s="26" t="s">
        <v>23</v>
      </c>
      <c r="AN17" s="24" t="s">
        <v>1</v>
      </c>
      <c r="AR17" s="20"/>
      <c r="BS17" s="17" t="s">
        <v>26</v>
      </c>
    </row>
    <row r="18" spans="1:71" s="1" customFormat="1" ht="6.95" customHeight="1">
      <c r="B18" s="20"/>
      <c r="AR18" s="20"/>
      <c r="BS18" s="17" t="s">
        <v>6</v>
      </c>
    </row>
    <row r="19" spans="1:71" s="1" customFormat="1" ht="12" customHeight="1">
      <c r="B19" s="20"/>
      <c r="D19" s="26" t="s">
        <v>27</v>
      </c>
      <c r="AK19" s="26" t="s">
        <v>22</v>
      </c>
      <c r="AN19" s="24" t="s">
        <v>1</v>
      </c>
      <c r="AR19" s="20"/>
      <c r="BS19" s="17" t="s">
        <v>6</v>
      </c>
    </row>
    <row r="20" spans="1:71" s="1" customFormat="1" ht="18.399999999999999" customHeight="1">
      <c r="B20" s="20"/>
      <c r="E20" s="24" t="s">
        <v>18</v>
      </c>
      <c r="AK20" s="26" t="s">
        <v>23</v>
      </c>
      <c r="AN20" s="24" t="s">
        <v>1</v>
      </c>
      <c r="AR20" s="20"/>
      <c r="BS20" s="17" t="s">
        <v>26</v>
      </c>
    </row>
    <row r="21" spans="1:71" s="1" customFormat="1" ht="6.95" customHeight="1">
      <c r="B21" s="20"/>
      <c r="AR21" s="20"/>
    </row>
    <row r="22" spans="1:71" s="1" customFormat="1" ht="12" customHeight="1">
      <c r="B22" s="20"/>
      <c r="D22" s="26" t="s">
        <v>28</v>
      </c>
      <c r="AR22" s="20"/>
    </row>
    <row r="23" spans="1:71" s="1" customFormat="1" ht="16.5" customHeight="1">
      <c r="B23" s="20"/>
      <c r="E23" s="178" t="s">
        <v>1</v>
      </c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R23" s="20"/>
    </row>
    <row r="24" spans="1:71" s="1" customFormat="1" ht="6.95" customHeight="1">
      <c r="B24" s="20"/>
      <c r="AR24" s="20"/>
    </row>
    <row r="25" spans="1:71" s="1" customFormat="1" ht="6.95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1:71" s="2" customFormat="1" ht="25.9" customHeight="1">
      <c r="A26" s="29"/>
      <c r="B26" s="30"/>
      <c r="C26" s="29"/>
      <c r="D26" s="31" t="s">
        <v>29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79">
        <f>ROUND(AG94,2)</f>
        <v>0</v>
      </c>
      <c r="AL26" s="180"/>
      <c r="AM26" s="180"/>
      <c r="AN26" s="180"/>
      <c r="AO26" s="180"/>
      <c r="AP26" s="29"/>
      <c r="AQ26" s="29"/>
      <c r="AR26" s="30"/>
      <c r="BE26" s="29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9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181" t="s">
        <v>30</v>
      </c>
      <c r="M28" s="181"/>
      <c r="N28" s="181"/>
      <c r="O28" s="181"/>
      <c r="P28" s="181"/>
      <c r="Q28" s="29"/>
      <c r="R28" s="29"/>
      <c r="S28" s="29"/>
      <c r="T28" s="29"/>
      <c r="U28" s="29"/>
      <c r="V28" s="29"/>
      <c r="W28" s="181" t="s">
        <v>31</v>
      </c>
      <c r="X28" s="181"/>
      <c r="Y28" s="181"/>
      <c r="Z28" s="181"/>
      <c r="AA28" s="181"/>
      <c r="AB28" s="181"/>
      <c r="AC28" s="181"/>
      <c r="AD28" s="181"/>
      <c r="AE28" s="181"/>
      <c r="AF28" s="29"/>
      <c r="AG28" s="29"/>
      <c r="AH28" s="29"/>
      <c r="AI28" s="29"/>
      <c r="AJ28" s="29"/>
      <c r="AK28" s="181" t="s">
        <v>32</v>
      </c>
      <c r="AL28" s="181"/>
      <c r="AM28" s="181"/>
      <c r="AN28" s="181"/>
      <c r="AO28" s="181"/>
      <c r="AP28" s="29"/>
      <c r="AQ28" s="29"/>
      <c r="AR28" s="30"/>
      <c r="BE28" s="29"/>
    </row>
    <row r="29" spans="1:71" s="3" customFormat="1" ht="14.45" customHeight="1">
      <c r="B29" s="34"/>
      <c r="D29" s="26" t="s">
        <v>33</v>
      </c>
      <c r="F29" s="26" t="s">
        <v>34</v>
      </c>
      <c r="L29" s="184">
        <v>0.2</v>
      </c>
      <c r="M29" s="183"/>
      <c r="N29" s="183"/>
      <c r="O29" s="183"/>
      <c r="P29" s="183"/>
      <c r="W29" s="182">
        <f>ROUND(AZ94, 2)</f>
        <v>0</v>
      </c>
      <c r="X29" s="183"/>
      <c r="Y29" s="183"/>
      <c r="Z29" s="183"/>
      <c r="AA29" s="183"/>
      <c r="AB29" s="183"/>
      <c r="AC29" s="183"/>
      <c r="AD29" s="183"/>
      <c r="AE29" s="183"/>
      <c r="AK29" s="182">
        <f>ROUND(AV94, 2)</f>
        <v>0</v>
      </c>
      <c r="AL29" s="183"/>
      <c r="AM29" s="183"/>
      <c r="AN29" s="183"/>
      <c r="AO29" s="183"/>
      <c r="AR29" s="34"/>
    </row>
    <row r="30" spans="1:71" s="3" customFormat="1" ht="14.45" customHeight="1">
      <c r="B30" s="34"/>
      <c r="F30" s="26" t="s">
        <v>35</v>
      </c>
      <c r="L30" s="184">
        <v>0.2</v>
      </c>
      <c r="M30" s="183"/>
      <c r="N30" s="183"/>
      <c r="O30" s="183"/>
      <c r="P30" s="183"/>
      <c r="W30" s="182">
        <f>ROUND(BA94, 2)</f>
        <v>0</v>
      </c>
      <c r="X30" s="183"/>
      <c r="Y30" s="183"/>
      <c r="Z30" s="183"/>
      <c r="AA30" s="183"/>
      <c r="AB30" s="183"/>
      <c r="AC30" s="183"/>
      <c r="AD30" s="183"/>
      <c r="AE30" s="183"/>
      <c r="AK30" s="182">
        <f>ROUND(AW94, 2)</f>
        <v>0</v>
      </c>
      <c r="AL30" s="183"/>
      <c r="AM30" s="183"/>
      <c r="AN30" s="183"/>
      <c r="AO30" s="183"/>
      <c r="AR30" s="34"/>
    </row>
    <row r="31" spans="1:71" s="3" customFormat="1" ht="14.45" hidden="1" customHeight="1">
      <c r="B31" s="34"/>
      <c r="F31" s="26" t="s">
        <v>36</v>
      </c>
      <c r="L31" s="184">
        <v>0.2</v>
      </c>
      <c r="M31" s="183"/>
      <c r="N31" s="183"/>
      <c r="O31" s="183"/>
      <c r="P31" s="183"/>
      <c r="W31" s="182">
        <f>ROUND(BB94, 2)</f>
        <v>0</v>
      </c>
      <c r="X31" s="183"/>
      <c r="Y31" s="183"/>
      <c r="Z31" s="183"/>
      <c r="AA31" s="183"/>
      <c r="AB31" s="183"/>
      <c r="AC31" s="183"/>
      <c r="AD31" s="183"/>
      <c r="AE31" s="183"/>
      <c r="AK31" s="182">
        <v>0</v>
      </c>
      <c r="AL31" s="183"/>
      <c r="AM31" s="183"/>
      <c r="AN31" s="183"/>
      <c r="AO31" s="183"/>
      <c r="AR31" s="34"/>
    </row>
    <row r="32" spans="1:71" s="3" customFormat="1" ht="14.45" hidden="1" customHeight="1">
      <c r="B32" s="34"/>
      <c r="F32" s="26" t="s">
        <v>37</v>
      </c>
      <c r="L32" s="184">
        <v>0.2</v>
      </c>
      <c r="M32" s="183"/>
      <c r="N32" s="183"/>
      <c r="O32" s="183"/>
      <c r="P32" s="183"/>
      <c r="W32" s="182">
        <f>ROUND(BC94, 2)</f>
        <v>0</v>
      </c>
      <c r="X32" s="183"/>
      <c r="Y32" s="183"/>
      <c r="Z32" s="183"/>
      <c r="AA32" s="183"/>
      <c r="AB32" s="183"/>
      <c r="AC32" s="183"/>
      <c r="AD32" s="183"/>
      <c r="AE32" s="183"/>
      <c r="AK32" s="182">
        <v>0</v>
      </c>
      <c r="AL32" s="183"/>
      <c r="AM32" s="183"/>
      <c r="AN32" s="183"/>
      <c r="AO32" s="183"/>
      <c r="AR32" s="34"/>
    </row>
    <row r="33" spans="1:57" s="3" customFormat="1" ht="14.45" hidden="1" customHeight="1">
      <c r="B33" s="34"/>
      <c r="F33" s="26" t="s">
        <v>38</v>
      </c>
      <c r="L33" s="184">
        <v>0</v>
      </c>
      <c r="M33" s="183"/>
      <c r="N33" s="183"/>
      <c r="O33" s="183"/>
      <c r="P33" s="183"/>
      <c r="W33" s="182">
        <f>ROUND(BD94, 2)</f>
        <v>0</v>
      </c>
      <c r="X33" s="183"/>
      <c r="Y33" s="183"/>
      <c r="Z33" s="183"/>
      <c r="AA33" s="183"/>
      <c r="AB33" s="183"/>
      <c r="AC33" s="183"/>
      <c r="AD33" s="183"/>
      <c r="AE33" s="183"/>
      <c r="AK33" s="182">
        <v>0</v>
      </c>
      <c r="AL33" s="183"/>
      <c r="AM33" s="183"/>
      <c r="AN33" s="183"/>
      <c r="AO33" s="183"/>
      <c r="AR33" s="34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9"/>
    </row>
    <row r="35" spans="1:57" s="2" customFormat="1" ht="25.9" customHeight="1">
      <c r="A35" s="29"/>
      <c r="B35" s="30"/>
      <c r="C35" s="35"/>
      <c r="D35" s="36" t="s">
        <v>39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40</v>
      </c>
      <c r="U35" s="37"/>
      <c r="V35" s="37"/>
      <c r="W35" s="37"/>
      <c r="X35" s="185" t="s">
        <v>41</v>
      </c>
      <c r="Y35" s="186"/>
      <c r="Z35" s="186"/>
      <c r="AA35" s="186"/>
      <c r="AB35" s="186"/>
      <c r="AC35" s="37"/>
      <c r="AD35" s="37"/>
      <c r="AE35" s="37"/>
      <c r="AF35" s="37"/>
      <c r="AG35" s="37"/>
      <c r="AH35" s="37"/>
      <c r="AI35" s="37"/>
      <c r="AJ35" s="37"/>
      <c r="AK35" s="187">
        <f>SUM(AK26:AK33)</f>
        <v>0</v>
      </c>
      <c r="AL35" s="186"/>
      <c r="AM35" s="186"/>
      <c r="AN35" s="186"/>
      <c r="AO35" s="188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20"/>
      <c r="AR38" s="20"/>
    </row>
    <row r="39" spans="1:57" s="1" customFormat="1" ht="14.45" customHeight="1">
      <c r="B39" s="20"/>
      <c r="AR39" s="20"/>
    </row>
    <row r="40" spans="1:57" s="1" customFormat="1" ht="14.45" customHeight="1">
      <c r="B40" s="20"/>
      <c r="AR40" s="20"/>
    </row>
    <row r="41" spans="1:57" s="1" customFormat="1" ht="14.45" customHeight="1">
      <c r="B41" s="20"/>
      <c r="AR41" s="20"/>
    </row>
    <row r="42" spans="1:57" s="1" customFormat="1" ht="14.45" customHeight="1">
      <c r="B42" s="20"/>
      <c r="AR42" s="20"/>
    </row>
    <row r="43" spans="1:57" s="1" customFormat="1" ht="14.45" customHeight="1">
      <c r="B43" s="20"/>
      <c r="AR43" s="20"/>
    </row>
    <row r="44" spans="1:57" s="1" customFormat="1" ht="14.45" customHeight="1">
      <c r="B44" s="20"/>
      <c r="AR44" s="20"/>
    </row>
    <row r="45" spans="1:57" s="1" customFormat="1" ht="14.45" customHeight="1">
      <c r="B45" s="20"/>
      <c r="AR45" s="20"/>
    </row>
    <row r="46" spans="1:57" s="1" customFormat="1" ht="14.45" customHeight="1">
      <c r="B46" s="20"/>
      <c r="AR46" s="20"/>
    </row>
    <row r="47" spans="1:57" s="1" customFormat="1" ht="14.45" customHeight="1">
      <c r="B47" s="20"/>
      <c r="AR47" s="20"/>
    </row>
    <row r="48" spans="1:57" s="1" customFormat="1" ht="14.45" customHeight="1">
      <c r="B48" s="20"/>
      <c r="AR48" s="20"/>
    </row>
    <row r="49" spans="1:57" s="2" customFormat="1" ht="14.45" customHeight="1">
      <c r="B49" s="39"/>
      <c r="D49" s="40" t="s">
        <v>42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43</v>
      </c>
      <c r="AI49" s="41"/>
      <c r="AJ49" s="41"/>
      <c r="AK49" s="41"/>
      <c r="AL49" s="41"/>
      <c r="AM49" s="41"/>
      <c r="AN49" s="41"/>
      <c r="AO49" s="41"/>
      <c r="AR49" s="39"/>
    </row>
    <row r="50" spans="1:57" ht="11.25">
      <c r="B50" s="20"/>
      <c r="AR50" s="20"/>
    </row>
    <row r="51" spans="1:57" ht="11.25">
      <c r="B51" s="20"/>
      <c r="AR51" s="20"/>
    </row>
    <row r="52" spans="1:57" ht="11.25">
      <c r="B52" s="20"/>
      <c r="AR52" s="20"/>
    </row>
    <row r="53" spans="1:57" ht="11.25">
      <c r="B53" s="20"/>
      <c r="AR53" s="20"/>
    </row>
    <row r="54" spans="1:57" ht="11.25">
      <c r="B54" s="20"/>
      <c r="AR54" s="20"/>
    </row>
    <row r="55" spans="1:57" ht="11.25">
      <c r="B55" s="20"/>
      <c r="AR55" s="20"/>
    </row>
    <row r="56" spans="1:57" ht="11.25">
      <c r="B56" s="20"/>
      <c r="AR56" s="20"/>
    </row>
    <row r="57" spans="1:57" ht="11.25">
      <c r="B57" s="20"/>
      <c r="AR57" s="20"/>
    </row>
    <row r="58" spans="1:57" ht="11.25">
      <c r="B58" s="20"/>
      <c r="AR58" s="20"/>
    </row>
    <row r="59" spans="1:57" ht="11.25">
      <c r="B59" s="20"/>
      <c r="AR59" s="20"/>
    </row>
    <row r="60" spans="1:57" s="2" customFormat="1" ht="12.75">
      <c r="A60" s="29"/>
      <c r="B60" s="30"/>
      <c r="C60" s="29"/>
      <c r="D60" s="42" t="s">
        <v>44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45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44</v>
      </c>
      <c r="AI60" s="32"/>
      <c r="AJ60" s="32"/>
      <c r="AK60" s="32"/>
      <c r="AL60" s="32"/>
      <c r="AM60" s="42" t="s">
        <v>45</v>
      </c>
      <c r="AN60" s="32"/>
      <c r="AO60" s="32"/>
      <c r="AP60" s="29"/>
      <c r="AQ60" s="29"/>
      <c r="AR60" s="30"/>
      <c r="BE60" s="29"/>
    </row>
    <row r="61" spans="1:57" ht="11.25">
      <c r="B61" s="20"/>
      <c r="AR61" s="20"/>
    </row>
    <row r="62" spans="1:57" ht="11.25">
      <c r="B62" s="20"/>
      <c r="AR62" s="20"/>
    </row>
    <row r="63" spans="1:57" ht="11.25">
      <c r="B63" s="20"/>
      <c r="AR63" s="20"/>
    </row>
    <row r="64" spans="1:57" s="2" customFormat="1" ht="12.75">
      <c r="A64" s="29"/>
      <c r="B64" s="30"/>
      <c r="C64" s="29"/>
      <c r="D64" s="40" t="s">
        <v>46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47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 ht="11.25">
      <c r="B65" s="20"/>
      <c r="AR65" s="20"/>
    </row>
    <row r="66" spans="1:57" ht="11.25">
      <c r="B66" s="20"/>
      <c r="AR66" s="20"/>
    </row>
    <row r="67" spans="1:57" ht="11.25">
      <c r="B67" s="20"/>
      <c r="AR67" s="20"/>
    </row>
    <row r="68" spans="1:57" ht="11.25">
      <c r="B68" s="20"/>
      <c r="AR68" s="20"/>
    </row>
    <row r="69" spans="1:57" ht="11.25">
      <c r="B69" s="20"/>
      <c r="AR69" s="20"/>
    </row>
    <row r="70" spans="1:57" ht="11.25">
      <c r="B70" s="20"/>
      <c r="AR70" s="20"/>
    </row>
    <row r="71" spans="1:57" ht="11.25">
      <c r="B71" s="20"/>
      <c r="AR71" s="20"/>
    </row>
    <row r="72" spans="1:57" ht="11.25">
      <c r="B72" s="20"/>
      <c r="AR72" s="20"/>
    </row>
    <row r="73" spans="1:57" ht="11.25">
      <c r="B73" s="20"/>
      <c r="AR73" s="20"/>
    </row>
    <row r="74" spans="1:57" ht="11.25">
      <c r="B74" s="20"/>
      <c r="AR74" s="20"/>
    </row>
    <row r="75" spans="1:57" s="2" customFormat="1" ht="12.75">
      <c r="A75" s="29"/>
      <c r="B75" s="30"/>
      <c r="C75" s="29"/>
      <c r="D75" s="42" t="s">
        <v>44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45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44</v>
      </c>
      <c r="AI75" s="32"/>
      <c r="AJ75" s="32"/>
      <c r="AK75" s="32"/>
      <c r="AL75" s="32"/>
      <c r="AM75" s="42" t="s">
        <v>45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0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0" s="2" customFormat="1" ht="24.95" customHeight="1">
      <c r="A82" s="29"/>
      <c r="B82" s="30"/>
      <c r="C82" s="21" t="s">
        <v>48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0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0" s="4" customFormat="1" ht="12" customHeight="1">
      <c r="B84" s="48"/>
      <c r="C84" s="26" t="s">
        <v>11</v>
      </c>
      <c r="L84" s="4" t="str">
        <f>K5</f>
        <v>10122020</v>
      </c>
      <c r="AR84" s="48"/>
    </row>
    <row r="85" spans="1:90" s="5" customFormat="1" ht="36.950000000000003" customHeight="1">
      <c r="B85" s="49"/>
      <c r="C85" s="50" t="s">
        <v>13</v>
      </c>
      <c r="L85" s="189" t="str">
        <f>K6</f>
        <v>Detský domov - výmena zvodov , žľabov</v>
      </c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R85" s="49"/>
    </row>
    <row r="86" spans="1:90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0" s="2" customFormat="1" ht="12" customHeight="1">
      <c r="A87" s="29"/>
      <c r="B87" s="30"/>
      <c r="C87" s="26" t="s">
        <v>17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6" t="s">
        <v>19</v>
      </c>
      <c r="AJ87" s="29"/>
      <c r="AK87" s="29"/>
      <c r="AL87" s="29"/>
      <c r="AM87" s="191" t="str">
        <f>IF(AN8= "","",AN8)</f>
        <v>10. 12. 2020</v>
      </c>
      <c r="AN87" s="191"/>
      <c r="AO87" s="29"/>
      <c r="AP87" s="29"/>
      <c r="AQ87" s="29"/>
      <c r="AR87" s="30"/>
      <c r="BE87" s="29"/>
    </row>
    <row r="88" spans="1:90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0" s="2" customFormat="1" ht="15.2" customHeight="1">
      <c r="A89" s="29"/>
      <c r="B89" s="30"/>
      <c r="C89" s="26" t="s">
        <v>21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6" t="s">
        <v>25</v>
      </c>
      <c r="AJ89" s="29"/>
      <c r="AK89" s="29"/>
      <c r="AL89" s="29"/>
      <c r="AM89" s="192" t="str">
        <f>IF(E17="","",E17)</f>
        <v xml:space="preserve"> </v>
      </c>
      <c r="AN89" s="193"/>
      <c r="AO89" s="193"/>
      <c r="AP89" s="193"/>
      <c r="AQ89" s="29"/>
      <c r="AR89" s="30"/>
      <c r="AS89" s="194" t="s">
        <v>49</v>
      </c>
      <c r="AT89" s="195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0" s="2" customFormat="1" ht="15.2" customHeight="1">
      <c r="A90" s="29"/>
      <c r="B90" s="30"/>
      <c r="C90" s="26" t="s">
        <v>24</v>
      </c>
      <c r="D90" s="29"/>
      <c r="E90" s="29"/>
      <c r="F90" s="29"/>
      <c r="G90" s="29"/>
      <c r="H90" s="29"/>
      <c r="I90" s="29"/>
      <c r="J90" s="29"/>
      <c r="K90" s="29"/>
      <c r="L90" s="4" t="str">
        <f>IF(E14="","",E14)</f>
        <v xml:space="preserve"> 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6" t="s">
        <v>27</v>
      </c>
      <c r="AJ90" s="29"/>
      <c r="AK90" s="29"/>
      <c r="AL90" s="29"/>
      <c r="AM90" s="192" t="str">
        <f>IF(E20="","",E20)</f>
        <v xml:space="preserve"> </v>
      </c>
      <c r="AN90" s="193"/>
      <c r="AO90" s="193"/>
      <c r="AP90" s="193"/>
      <c r="AQ90" s="29"/>
      <c r="AR90" s="30"/>
      <c r="AS90" s="196"/>
      <c r="AT90" s="197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0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96"/>
      <c r="AT91" s="197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0" s="2" customFormat="1" ht="29.25" customHeight="1">
      <c r="A92" s="29"/>
      <c r="B92" s="30"/>
      <c r="C92" s="198" t="s">
        <v>50</v>
      </c>
      <c r="D92" s="199"/>
      <c r="E92" s="199"/>
      <c r="F92" s="199"/>
      <c r="G92" s="199"/>
      <c r="H92" s="57"/>
      <c r="I92" s="200" t="s">
        <v>51</v>
      </c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201" t="s">
        <v>52</v>
      </c>
      <c r="AH92" s="199"/>
      <c r="AI92" s="199"/>
      <c r="AJ92" s="199"/>
      <c r="AK92" s="199"/>
      <c r="AL92" s="199"/>
      <c r="AM92" s="199"/>
      <c r="AN92" s="200" t="s">
        <v>53</v>
      </c>
      <c r="AO92" s="199"/>
      <c r="AP92" s="202"/>
      <c r="AQ92" s="58" t="s">
        <v>54</v>
      </c>
      <c r="AR92" s="30"/>
      <c r="AS92" s="59" t="s">
        <v>55</v>
      </c>
      <c r="AT92" s="60" t="s">
        <v>56</v>
      </c>
      <c r="AU92" s="60" t="s">
        <v>57</v>
      </c>
      <c r="AV92" s="60" t="s">
        <v>58</v>
      </c>
      <c r="AW92" s="60" t="s">
        <v>59</v>
      </c>
      <c r="AX92" s="60" t="s">
        <v>60</v>
      </c>
      <c r="AY92" s="60" t="s">
        <v>61</v>
      </c>
      <c r="AZ92" s="60" t="s">
        <v>62</v>
      </c>
      <c r="BA92" s="60" t="s">
        <v>63</v>
      </c>
      <c r="BB92" s="60" t="s">
        <v>64</v>
      </c>
      <c r="BC92" s="60" t="s">
        <v>65</v>
      </c>
      <c r="BD92" s="61" t="s">
        <v>66</v>
      </c>
      <c r="BE92" s="29"/>
    </row>
    <row r="93" spans="1:90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0" s="6" customFormat="1" ht="32.450000000000003" customHeight="1">
      <c r="B94" s="65"/>
      <c r="C94" s="66" t="s">
        <v>67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06">
        <f>ROUND(AG95,2)</f>
        <v>0</v>
      </c>
      <c r="AH94" s="206"/>
      <c r="AI94" s="206"/>
      <c r="AJ94" s="206"/>
      <c r="AK94" s="206"/>
      <c r="AL94" s="206"/>
      <c r="AM94" s="206"/>
      <c r="AN94" s="207">
        <f>SUM(AG94,AT94)</f>
        <v>0</v>
      </c>
      <c r="AO94" s="207"/>
      <c r="AP94" s="207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386.37092999999999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68</v>
      </c>
      <c r="BT94" s="74" t="s">
        <v>69</v>
      </c>
      <c r="BV94" s="74" t="s">
        <v>70</v>
      </c>
      <c r="BW94" s="74" t="s">
        <v>4</v>
      </c>
      <c r="BX94" s="74" t="s">
        <v>71</v>
      </c>
      <c r="CL94" s="74" t="s">
        <v>1</v>
      </c>
    </row>
    <row r="95" spans="1:90" s="7" customFormat="1" ht="24.75" customHeight="1">
      <c r="A95" s="75" t="s">
        <v>72</v>
      </c>
      <c r="B95" s="76"/>
      <c r="C95" s="77"/>
      <c r="D95" s="205" t="s">
        <v>12</v>
      </c>
      <c r="E95" s="205"/>
      <c r="F95" s="205"/>
      <c r="G95" s="205"/>
      <c r="H95" s="205"/>
      <c r="I95" s="78"/>
      <c r="J95" s="205" t="s">
        <v>14</v>
      </c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3">
        <f>'10122020 - Detský domov -...'!J28</f>
        <v>0</v>
      </c>
      <c r="AH95" s="204"/>
      <c r="AI95" s="204"/>
      <c r="AJ95" s="204"/>
      <c r="AK95" s="204"/>
      <c r="AL95" s="204"/>
      <c r="AM95" s="204"/>
      <c r="AN95" s="203">
        <f>SUM(AG95,AT95)</f>
        <v>0</v>
      </c>
      <c r="AO95" s="204"/>
      <c r="AP95" s="204"/>
      <c r="AQ95" s="79" t="s">
        <v>73</v>
      </c>
      <c r="AR95" s="76"/>
      <c r="AS95" s="80">
        <v>0</v>
      </c>
      <c r="AT95" s="81">
        <f>ROUND(SUM(AV95:AW95),2)</f>
        <v>0</v>
      </c>
      <c r="AU95" s="82">
        <f>'10122020 - Detský domov -...'!P116</f>
        <v>386.37092796000002</v>
      </c>
      <c r="AV95" s="81">
        <f>'10122020 - Detský domov -...'!J31</f>
        <v>0</v>
      </c>
      <c r="AW95" s="81">
        <f>'10122020 - Detský domov -...'!J32</f>
        <v>0</v>
      </c>
      <c r="AX95" s="81">
        <f>'10122020 - Detský domov -...'!J33</f>
        <v>0</v>
      </c>
      <c r="AY95" s="81">
        <f>'10122020 - Detský domov -...'!J34</f>
        <v>0</v>
      </c>
      <c r="AZ95" s="81">
        <f>'10122020 - Detský domov -...'!F31</f>
        <v>0</v>
      </c>
      <c r="BA95" s="81">
        <f>'10122020 - Detský domov -...'!F32</f>
        <v>0</v>
      </c>
      <c r="BB95" s="81">
        <f>'10122020 - Detský domov -...'!F33</f>
        <v>0</v>
      </c>
      <c r="BC95" s="81">
        <f>'10122020 - Detský domov -...'!F34</f>
        <v>0</v>
      </c>
      <c r="BD95" s="83">
        <f>'10122020 - Detský domov -...'!F35</f>
        <v>0</v>
      </c>
      <c r="BT95" s="84" t="s">
        <v>74</v>
      </c>
      <c r="BU95" s="84" t="s">
        <v>75</v>
      </c>
      <c r="BV95" s="84" t="s">
        <v>70</v>
      </c>
      <c r="BW95" s="84" t="s">
        <v>4</v>
      </c>
      <c r="BX95" s="84" t="s">
        <v>71</v>
      </c>
      <c r="CL95" s="84" t="s">
        <v>1</v>
      </c>
    </row>
    <row r="96" spans="1:90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0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10122020 - Detský domov -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38"/>
  <sheetViews>
    <sheetView showGridLines="0" topLeftCell="A114" workbookViewId="0">
      <selection activeCell="I119" sqref="I119:I137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85"/>
    </row>
    <row r="2" spans="1:46" s="1" customFormat="1" ht="36.950000000000003" customHeight="1">
      <c r="L2" s="208" t="s">
        <v>5</v>
      </c>
      <c r="M2" s="176"/>
      <c r="N2" s="176"/>
      <c r="O2" s="176"/>
      <c r="P2" s="176"/>
      <c r="Q2" s="176"/>
      <c r="R2" s="176"/>
      <c r="S2" s="176"/>
      <c r="T2" s="176"/>
      <c r="U2" s="176"/>
      <c r="V2" s="176"/>
      <c r="AT2" s="17" t="s">
        <v>4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69</v>
      </c>
    </row>
    <row r="4" spans="1:46" s="1" customFormat="1" ht="24.95" customHeight="1">
      <c r="B4" s="20"/>
      <c r="D4" s="21" t="s">
        <v>76</v>
      </c>
      <c r="L4" s="20"/>
      <c r="M4" s="86" t="s">
        <v>9</v>
      </c>
      <c r="AT4" s="17" t="s">
        <v>3</v>
      </c>
    </row>
    <row r="5" spans="1:46" s="1" customFormat="1" ht="6.95" customHeight="1">
      <c r="B5" s="20"/>
      <c r="L5" s="20"/>
    </row>
    <row r="6" spans="1:46" s="2" customFormat="1" ht="12" customHeight="1">
      <c r="A6" s="29"/>
      <c r="B6" s="30"/>
      <c r="C6" s="29"/>
      <c r="D6" s="26" t="s">
        <v>13</v>
      </c>
      <c r="E6" s="29"/>
      <c r="F6" s="29"/>
      <c r="G6" s="29"/>
      <c r="H6" s="29"/>
      <c r="I6" s="29"/>
      <c r="J6" s="29"/>
      <c r="K6" s="29"/>
      <c r="L6" s="3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46" s="2" customFormat="1" ht="16.5" customHeight="1">
      <c r="A7" s="29"/>
      <c r="B7" s="30"/>
      <c r="C7" s="29"/>
      <c r="D7" s="29"/>
      <c r="E7" s="189" t="s">
        <v>14</v>
      </c>
      <c r="F7" s="209"/>
      <c r="G7" s="209"/>
      <c r="H7" s="209"/>
      <c r="I7" s="29"/>
      <c r="J7" s="29"/>
      <c r="K7" s="29"/>
      <c r="L7" s="3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46" s="2" customFormat="1" ht="11.25">
      <c r="A8" s="29"/>
      <c r="B8" s="30"/>
      <c r="C8" s="29"/>
      <c r="D8" s="29"/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2" customHeight="1">
      <c r="A9" s="29"/>
      <c r="B9" s="30"/>
      <c r="C9" s="29"/>
      <c r="D9" s="26" t="s">
        <v>15</v>
      </c>
      <c r="E9" s="29"/>
      <c r="F9" s="24" t="s">
        <v>1</v>
      </c>
      <c r="G9" s="29"/>
      <c r="H9" s="29"/>
      <c r="I9" s="26" t="s">
        <v>16</v>
      </c>
      <c r="J9" s="24" t="s">
        <v>1</v>
      </c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6" t="s">
        <v>17</v>
      </c>
      <c r="E10" s="29"/>
      <c r="F10" s="24" t="s">
        <v>18</v>
      </c>
      <c r="G10" s="29"/>
      <c r="H10" s="29"/>
      <c r="I10" s="26" t="s">
        <v>19</v>
      </c>
      <c r="J10" s="52" t="str">
        <f>'Rekapitulácia stavby'!AN8</f>
        <v>10. 12. 2020</v>
      </c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0.9" customHeight="1">
      <c r="A11" s="29"/>
      <c r="B11" s="30"/>
      <c r="C11" s="29"/>
      <c r="D11" s="29"/>
      <c r="E11" s="29"/>
      <c r="F11" s="29"/>
      <c r="G11" s="29"/>
      <c r="H11" s="29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6" t="s">
        <v>21</v>
      </c>
      <c r="E12" s="29"/>
      <c r="F12" s="29"/>
      <c r="G12" s="29"/>
      <c r="H12" s="29"/>
      <c r="I12" s="26" t="s">
        <v>22</v>
      </c>
      <c r="J12" s="24" t="str">
        <f>IF('Rekapitulácia stavby'!AN10="","",'Rekapitulácia stavby'!AN10)</f>
        <v/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8" customHeight="1">
      <c r="A13" s="29"/>
      <c r="B13" s="30"/>
      <c r="C13" s="29"/>
      <c r="D13" s="29"/>
      <c r="E13" s="24" t="str">
        <f>IF('Rekapitulácia stavby'!E11="","",'Rekapitulácia stavby'!E11)</f>
        <v xml:space="preserve"> </v>
      </c>
      <c r="F13" s="29"/>
      <c r="G13" s="29"/>
      <c r="H13" s="29"/>
      <c r="I13" s="26" t="s">
        <v>23</v>
      </c>
      <c r="J13" s="24" t="str">
        <f>IF('Rekapitulácia stavby'!AN11="","",'Rekapitulácia stavby'!AN11)</f>
        <v/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6.95" customHeight="1">
      <c r="A14" s="29"/>
      <c r="B14" s="30"/>
      <c r="C14" s="29"/>
      <c r="D14" s="29"/>
      <c r="E14" s="29"/>
      <c r="F14" s="29"/>
      <c r="G14" s="29"/>
      <c r="H14" s="29"/>
      <c r="I14" s="29"/>
      <c r="J14" s="29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customHeight="1">
      <c r="A15" s="29"/>
      <c r="B15" s="30"/>
      <c r="C15" s="29"/>
      <c r="D15" s="26" t="s">
        <v>24</v>
      </c>
      <c r="E15" s="29"/>
      <c r="F15" s="29"/>
      <c r="G15" s="29"/>
      <c r="H15" s="29"/>
      <c r="I15" s="26" t="s">
        <v>22</v>
      </c>
      <c r="J15" s="24" t="str">
        <f>'Rekapitulácia stavby'!AN13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8" customHeight="1">
      <c r="A16" s="29"/>
      <c r="B16" s="30"/>
      <c r="C16" s="29"/>
      <c r="D16" s="29"/>
      <c r="E16" s="175" t="str">
        <f>'Rekapitulácia stavby'!E14</f>
        <v xml:space="preserve"> </v>
      </c>
      <c r="F16" s="175"/>
      <c r="G16" s="175"/>
      <c r="H16" s="175"/>
      <c r="I16" s="26" t="s">
        <v>23</v>
      </c>
      <c r="J16" s="24" t="str">
        <f>'Rekapitulácia stavby'!AN14</f>
        <v/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6.95" customHeight="1">
      <c r="A17" s="29"/>
      <c r="B17" s="30"/>
      <c r="C17" s="29"/>
      <c r="D17" s="29"/>
      <c r="E17" s="29"/>
      <c r="F17" s="29"/>
      <c r="G17" s="29"/>
      <c r="H17" s="29"/>
      <c r="I17" s="29"/>
      <c r="J17" s="29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>
      <c r="A18" s="29"/>
      <c r="B18" s="30"/>
      <c r="C18" s="29"/>
      <c r="D18" s="26" t="s">
        <v>25</v>
      </c>
      <c r="E18" s="29"/>
      <c r="F18" s="29"/>
      <c r="G18" s="29"/>
      <c r="H18" s="29"/>
      <c r="I18" s="26" t="s">
        <v>22</v>
      </c>
      <c r="J18" s="24" t="str">
        <f>IF('Rekapitulácia stavby'!AN16="","",'Rekapitulácia stavby'!AN16)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>
      <c r="A19" s="29"/>
      <c r="B19" s="30"/>
      <c r="C19" s="29"/>
      <c r="D19" s="29"/>
      <c r="E19" s="24" t="str">
        <f>IF('Rekapitulácia stavby'!E17="","",'Rekapitulácia stavby'!E17)</f>
        <v xml:space="preserve"> </v>
      </c>
      <c r="F19" s="29"/>
      <c r="G19" s="29"/>
      <c r="H19" s="29"/>
      <c r="I19" s="26" t="s">
        <v>23</v>
      </c>
      <c r="J19" s="24" t="str">
        <f>IF('Rekapitulácia stavby'!AN17="","",'Rekapitulácia stavby'!AN17)</f>
        <v/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>
      <c r="A20" s="29"/>
      <c r="B20" s="30"/>
      <c r="C20" s="29"/>
      <c r="D20" s="29"/>
      <c r="E20" s="29"/>
      <c r="F20" s="29"/>
      <c r="G20" s="29"/>
      <c r="H20" s="29"/>
      <c r="I20" s="29"/>
      <c r="J20" s="29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>
      <c r="A21" s="29"/>
      <c r="B21" s="30"/>
      <c r="C21" s="29"/>
      <c r="D21" s="26" t="s">
        <v>27</v>
      </c>
      <c r="E21" s="29"/>
      <c r="F21" s="29"/>
      <c r="G21" s="29"/>
      <c r="H21" s="29"/>
      <c r="I21" s="26" t="s">
        <v>22</v>
      </c>
      <c r="J21" s="24" t="str">
        <f>IF('Rekapitulácia stavby'!AN19="","",'Rekapitulácia stavby'!AN19)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>
      <c r="A22" s="29"/>
      <c r="B22" s="30"/>
      <c r="C22" s="29"/>
      <c r="D22" s="29"/>
      <c r="E22" s="24" t="str">
        <f>IF('Rekapitulácia stavby'!E20="","",'Rekapitulácia stavby'!E20)</f>
        <v xml:space="preserve"> </v>
      </c>
      <c r="F22" s="29"/>
      <c r="G22" s="29"/>
      <c r="H22" s="29"/>
      <c r="I22" s="26" t="s">
        <v>23</v>
      </c>
      <c r="J22" s="24" t="str">
        <f>IF('Rekapitulácia stavby'!AN20="","",'Rekapitulácia stavby'!AN20)</f>
        <v/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>
      <c r="A23" s="29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>
      <c r="A24" s="29"/>
      <c r="B24" s="30"/>
      <c r="C24" s="29"/>
      <c r="D24" s="26" t="s">
        <v>28</v>
      </c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8" customFormat="1" ht="16.5" customHeight="1">
      <c r="A25" s="87"/>
      <c r="B25" s="88"/>
      <c r="C25" s="87"/>
      <c r="D25" s="87"/>
      <c r="E25" s="178" t="s">
        <v>1</v>
      </c>
      <c r="F25" s="178"/>
      <c r="G25" s="178"/>
      <c r="H25" s="178"/>
      <c r="I25" s="87"/>
      <c r="J25" s="87"/>
      <c r="K25" s="87"/>
      <c r="L25" s="89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</row>
    <row r="26" spans="1:31" s="2" customFormat="1" ht="6.95" customHeight="1">
      <c r="A26" s="29"/>
      <c r="B26" s="30"/>
      <c r="C26" s="29"/>
      <c r="D26" s="29"/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63"/>
      <c r="E27" s="63"/>
      <c r="F27" s="63"/>
      <c r="G27" s="63"/>
      <c r="H27" s="63"/>
      <c r="I27" s="63"/>
      <c r="J27" s="63"/>
      <c r="K27" s="63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25.35" customHeight="1">
      <c r="A28" s="29"/>
      <c r="B28" s="30"/>
      <c r="C28" s="29"/>
      <c r="D28" s="90" t="s">
        <v>29</v>
      </c>
      <c r="E28" s="29"/>
      <c r="F28" s="29"/>
      <c r="G28" s="29"/>
      <c r="H28" s="29"/>
      <c r="I28" s="29"/>
      <c r="J28" s="68">
        <f>ROUND(J116, 2)</f>
        <v>0</v>
      </c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9"/>
      <c r="E30" s="29"/>
      <c r="F30" s="33" t="s">
        <v>31</v>
      </c>
      <c r="G30" s="29"/>
      <c r="H30" s="29"/>
      <c r="I30" s="33" t="s">
        <v>30</v>
      </c>
      <c r="J30" s="33" t="s">
        <v>32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1" t="s">
        <v>33</v>
      </c>
      <c r="E31" s="26" t="s">
        <v>34</v>
      </c>
      <c r="F31" s="92">
        <f>ROUND((SUM(BE116:BE137)),  2)</f>
        <v>0</v>
      </c>
      <c r="G31" s="29"/>
      <c r="H31" s="29"/>
      <c r="I31" s="93">
        <v>0.2</v>
      </c>
      <c r="J31" s="92">
        <f>ROUND(((SUM(BE116:BE137))*I31),  2)</f>
        <v>0</v>
      </c>
      <c r="K31" s="29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6" t="s">
        <v>35</v>
      </c>
      <c r="F32" s="92">
        <f>ROUND((SUM(BF116:BF137)),  2)</f>
        <v>0</v>
      </c>
      <c r="G32" s="29"/>
      <c r="H32" s="29"/>
      <c r="I32" s="93">
        <v>0.2</v>
      </c>
      <c r="J32" s="92">
        <f>ROUND(((SUM(BF116:BF137))*I32), 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hidden="1" customHeight="1">
      <c r="A33" s="29"/>
      <c r="B33" s="30"/>
      <c r="C33" s="29"/>
      <c r="D33" s="29"/>
      <c r="E33" s="26" t="s">
        <v>36</v>
      </c>
      <c r="F33" s="92">
        <f>ROUND((SUM(BG116:BG137)),  2)</f>
        <v>0</v>
      </c>
      <c r="G33" s="29"/>
      <c r="H33" s="29"/>
      <c r="I33" s="93">
        <v>0.2</v>
      </c>
      <c r="J33" s="92">
        <f>0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hidden="1" customHeight="1">
      <c r="A34" s="29"/>
      <c r="B34" s="30"/>
      <c r="C34" s="29"/>
      <c r="D34" s="29"/>
      <c r="E34" s="26" t="s">
        <v>37</v>
      </c>
      <c r="F34" s="92">
        <f>ROUND((SUM(BH116:BH137)),  2)</f>
        <v>0</v>
      </c>
      <c r="G34" s="29"/>
      <c r="H34" s="29"/>
      <c r="I34" s="93">
        <v>0.2</v>
      </c>
      <c r="J34" s="92">
        <f>0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6" t="s">
        <v>38</v>
      </c>
      <c r="F35" s="92">
        <f>ROUND((SUM(BI116:BI137)),  2)</f>
        <v>0</v>
      </c>
      <c r="G35" s="29"/>
      <c r="H35" s="29"/>
      <c r="I35" s="93">
        <v>0</v>
      </c>
      <c r="J35" s="92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25.35" customHeight="1">
      <c r="A37" s="29"/>
      <c r="B37" s="30"/>
      <c r="C37" s="94"/>
      <c r="D37" s="95" t="s">
        <v>39</v>
      </c>
      <c r="E37" s="57"/>
      <c r="F37" s="57"/>
      <c r="G37" s="96" t="s">
        <v>40</v>
      </c>
      <c r="H37" s="97" t="s">
        <v>41</v>
      </c>
      <c r="I37" s="57"/>
      <c r="J37" s="98">
        <f>SUM(J28:J35)</f>
        <v>0</v>
      </c>
      <c r="K37" s="9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1" customFormat="1" ht="14.45" customHeight="1">
      <c r="B39" s="20"/>
      <c r="L39" s="20"/>
    </row>
    <row r="40" spans="1:31" s="1" customFormat="1" ht="14.45" customHeight="1">
      <c r="B40" s="20"/>
      <c r="L40" s="20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29"/>
      <c r="B61" s="30"/>
      <c r="C61" s="29"/>
      <c r="D61" s="42" t="s">
        <v>44</v>
      </c>
      <c r="E61" s="32"/>
      <c r="F61" s="100" t="s">
        <v>45</v>
      </c>
      <c r="G61" s="42" t="s">
        <v>44</v>
      </c>
      <c r="H61" s="32"/>
      <c r="I61" s="32"/>
      <c r="J61" s="101" t="s">
        <v>45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29"/>
      <c r="B65" s="30"/>
      <c r="C65" s="29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29"/>
      <c r="B76" s="30"/>
      <c r="C76" s="29"/>
      <c r="D76" s="42" t="s">
        <v>44</v>
      </c>
      <c r="E76" s="32"/>
      <c r="F76" s="100" t="s">
        <v>45</v>
      </c>
      <c r="G76" s="42" t="s">
        <v>44</v>
      </c>
      <c r="H76" s="32"/>
      <c r="I76" s="32"/>
      <c r="J76" s="101" t="s">
        <v>45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21" t="s">
        <v>77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6" t="s">
        <v>13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189" t="str">
        <f>E7</f>
        <v>Detský domov - výmena zvodov , žľabov</v>
      </c>
      <c r="F85" s="209"/>
      <c r="G85" s="209"/>
      <c r="H85" s="209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2" customHeight="1">
      <c r="A87" s="29"/>
      <c r="B87" s="30"/>
      <c r="C87" s="26" t="s">
        <v>17</v>
      </c>
      <c r="D87" s="29"/>
      <c r="E87" s="29"/>
      <c r="F87" s="24" t="str">
        <f>F10</f>
        <v xml:space="preserve"> </v>
      </c>
      <c r="G87" s="29"/>
      <c r="H87" s="29"/>
      <c r="I87" s="26" t="s">
        <v>19</v>
      </c>
      <c r="J87" s="52" t="str">
        <f>IF(J10="","",J10)</f>
        <v>10. 12. 2020</v>
      </c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5.2" customHeight="1">
      <c r="A89" s="29"/>
      <c r="B89" s="30"/>
      <c r="C89" s="26" t="s">
        <v>21</v>
      </c>
      <c r="D89" s="29"/>
      <c r="E89" s="29"/>
      <c r="F89" s="24" t="str">
        <f>E13</f>
        <v xml:space="preserve"> </v>
      </c>
      <c r="G89" s="29"/>
      <c r="H89" s="29"/>
      <c r="I89" s="26" t="s">
        <v>25</v>
      </c>
      <c r="J89" s="27" t="str">
        <f>E19</f>
        <v xml:space="preserve"> 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15.2" customHeight="1">
      <c r="A90" s="29"/>
      <c r="B90" s="30"/>
      <c r="C90" s="26" t="s">
        <v>24</v>
      </c>
      <c r="D90" s="29"/>
      <c r="E90" s="29"/>
      <c r="F90" s="24" t="str">
        <f>IF(E16="","",E16)</f>
        <v xml:space="preserve"> </v>
      </c>
      <c r="G90" s="29"/>
      <c r="H90" s="29"/>
      <c r="I90" s="26" t="s">
        <v>27</v>
      </c>
      <c r="J90" s="27" t="str">
        <f>E22</f>
        <v xml:space="preserve"> </v>
      </c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0.35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9.25" customHeight="1">
      <c r="A92" s="29"/>
      <c r="B92" s="30"/>
      <c r="C92" s="102" t="s">
        <v>78</v>
      </c>
      <c r="D92" s="94"/>
      <c r="E92" s="94"/>
      <c r="F92" s="94"/>
      <c r="G92" s="94"/>
      <c r="H92" s="94"/>
      <c r="I92" s="94"/>
      <c r="J92" s="103" t="s">
        <v>79</v>
      </c>
      <c r="K92" s="94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2.9" customHeight="1">
      <c r="A94" s="29"/>
      <c r="B94" s="30"/>
      <c r="C94" s="104" t="s">
        <v>80</v>
      </c>
      <c r="D94" s="29"/>
      <c r="E94" s="29"/>
      <c r="F94" s="29"/>
      <c r="G94" s="29"/>
      <c r="H94" s="29"/>
      <c r="I94" s="29"/>
      <c r="J94" s="68">
        <f>J116</f>
        <v>0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U94" s="17" t="s">
        <v>81</v>
      </c>
    </row>
    <row r="95" spans="1:47" s="9" customFormat="1" ht="24.95" customHeight="1">
      <c r="B95" s="105"/>
      <c r="D95" s="106" t="s">
        <v>82</v>
      </c>
      <c r="E95" s="107"/>
      <c r="F95" s="107"/>
      <c r="G95" s="107"/>
      <c r="H95" s="107"/>
      <c r="I95" s="107"/>
      <c r="J95" s="108">
        <f>J117</f>
        <v>0</v>
      </c>
      <c r="L95" s="105"/>
    </row>
    <row r="96" spans="1:47" s="10" customFormat="1" ht="19.899999999999999" customHeight="1">
      <c r="B96" s="109"/>
      <c r="D96" s="110" t="s">
        <v>83</v>
      </c>
      <c r="E96" s="111"/>
      <c r="F96" s="111"/>
      <c r="G96" s="111"/>
      <c r="H96" s="111"/>
      <c r="I96" s="111"/>
      <c r="J96" s="112">
        <f>J118</f>
        <v>0</v>
      </c>
      <c r="L96" s="109"/>
    </row>
    <row r="97" spans="1:31" s="9" customFormat="1" ht="24.95" customHeight="1">
      <c r="B97" s="105"/>
      <c r="D97" s="106" t="s">
        <v>84</v>
      </c>
      <c r="E97" s="107"/>
      <c r="F97" s="107"/>
      <c r="G97" s="107"/>
      <c r="H97" s="107"/>
      <c r="I97" s="107"/>
      <c r="J97" s="108">
        <f>J123</f>
        <v>0</v>
      </c>
      <c r="L97" s="105"/>
    </row>
    <row r="98" spans="1:31" s="10" customFormat="1" ht="19.899999999999999" customHeight="1">
      <c r="B98" s="109"/>
      <c r="D98" s="110" t="s">
        <v>85</v>
      </c>
      <c r="E98" s="111"/>
      <c r="F98" s="111"/>
      <c r="G98" s="111"/>
      <c r="H98" s="111"/>
      <c r="I98" s="111"/>
      <c r="J98" s="112">
        <f>J124</f>
        <v>0</v>
      </c>
      <c r="L98" s="109"/>
    </row>
    <row r="99" spans="1:31" s="2" customFormat="1" ht="21.75" customHeight="1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31" s="2" customFormat="1" ht="6.95" customHeight="1">
      <c r="A100" s="29"/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4" spans="1:31" s="2" customFormat="1" ht="6.95" customHeight="1">
      <c r="A104" s="29"/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24.95" customHeight="1">
      <c r="A105" s="29"/>
      <c r="B105" s="30"/>
      <c r="C105" s="21" t="s">
        <v>86</v>
      </c>
      <c r="D105" s="29"/>
      <c r="E105" s="29"/>
      <c r="F105" s="29"/>
      <c r="G105" s="29"/>
      <c r="H105" s="29"/>
      <c r="I105" s="29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12" customHeight="1">
      <c r="A107" s="29"/>
      <c r="B107" s="30"/>
      <c r="C107" s="26" t="s">
        <v>13</v>
      </c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6.5" customHeight="1">
      <c r="A108" s="29"/>
      <c r="B108" s="30"/>
      <c r="C108" s="29"/>
      <c r="D108" s="29"/>
      <c r="E108" s="189" t="str">
        <f>E7</f>
        <v>Detský domov - výmena zvodov , žľabov</v>
      </c>
      <c r="F108" s="209"/>
      <c r="G108" s="209"/>
      <c r="H108" s="20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6" t="s">
        <v>17</v>
      </c>
      <c r="D110" s="29"/>
      <c r="E110" s="29"/>
      <c r="F110" s="24" t="str">
        <f>F10</f>
        <v xml:space="preserve"> </v>
      </c>
      <c r="G110" s="29"/>
      <c r="H110" s="29"/>
      <c r="I110" s="26" t="s">
        <v>19</v>
      </c>
      <c r="J110" s="52" t="str">
        <f>IF(J10="","",J10)</f>
        <v>10. 12. 2020</v>
      </c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5.2" customHeight="1">
      <c r="A112" s="29"/>
      <c r="B112" s="30"/>
      <c r="C112" s="26" t="s">
        <v>21</v>
      </c>
      <c r="D112" s="29"/>
      <c r="E112" s="29"/>
      <c r="F112" s="24" t="str">
        <f>E13</f>
        <v xml:space="preserve"> </v>
      </c>
      <c r="G112" s="29"/>
      <c r="H112" s="29"/>
      <c r="I112" s="26" t="s">
        <v>25</v>
      </c>
      <c r="J112" s="27" t="str">
        <f>E19</f>
        <v xml:space="preserve"> </v>
      </c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5.2" customHeight="1">
      <c r="A113" s="29"/>
      <c r="B113" s="30"/>
      <c r="C113" s="26" t="s">
        <v>24</v>
      </c>
      <c r="D113" s="29"/>
      <c r="E113" s="29"/>
      <c r="F113" s="24" t="str">
        <f>IF(E16="","",E16)</f>
        <v xml:space="preserve"> </v>
      </c>
      <c r="G113" s="29"/>
      <c r="H113" s="29"/>
      <c r="I113" s="26" t="s">
        <v>27</v>
      </c>
      <c r="J113" s="27" t="str">
        <f>E22</f>
        <v xml:space="preserve"> </v>
      </c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0.3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11" customFormat="1" ht="29.25" customHeight="1">
      <c r="A115" s="113"/>
      <c r="B115" s="114"/>
      <c r="C115" s="115" t="s">
        <v>87</v>
      </c>
      <c r="D115" s="116" t="s">
        <v>54</v>
      </c>
      <c r="E115" s="116" t="s">
        <v>50</v>
      </c>
      <c r="F115" s="116" t="s">
        <v>51</v>
      </c>
      <c r="G115" s="116" t="s">
        <v>88</v>
      </c>
      <c r="H115" s="116" t="s">
        <v>89</v>
      </c>
      <c r="I115" s="116" t="s">
        <v>90</v>
      </c>
      <c r="J115" s="117" t="s">
        <v>79</v>
      </c>
      <c r="K115" s="118" t="s">
        <v>91</v>
      </c>
      <c r="L115" s="119"/>
      <c r="M115" s="59" t="s">
        <v>1</v>
      </c>
      <c r="N115" s="60" t="s">
        <v>33</v>
      </c>
      <c r="O115" s="60" t="s">
        <v>92</v>
      </c>
      <c r="P115" s="60" t="s">
        <v>93</v>
      </c>
      <c r="Q115" s="60" t="s">
        <v>94</v>
      </c>
      <c r="R115" s="60" t="s">
        <v>95</v>
      </c>
      <c r="S115" s="60" t="s">
        <v>96</v>
      </c>
      <c r="T115" s="61" t="s">
        <v>97</v>
      </c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</row>
    <row r="116" spans="1:65" s="2" customFormat="1" ht="22.9" customHeight="1">
      <c r="A116" s="29"/>
      <c r="B116" s="30"/>
      <c r="C116" s="66" t="s">
        <v>80</v>
      </c>
      <c r="D116" s="29"/>
      <c r="E116" s="29"/>
      <c r="F116" s="29"/>
      <c r="G116" s="29"/>
      <c r="H116" s="29"/>
      <c r="I116" s="29"/>
      <c r="J116" s="120">
        <f>BK116</f>
        <v>0</v>
      </c>
      <c r="K116" s="29"/>
      <c r="L116" s="30"/>
      <c r="M116" s="62"/>
      <c r="N116" s="53"/>
      <c r="O116" s="63"/>
      <c r="P116" s="121">
        <f>P117+P123</f>
        <v>386.37092796000002</v>
      </c>
      <c r="Q116" s="63"/>
      <c r="R116" s="121">
        <f>R117+R123</f>
        <v>0.40916012000000002</v>
      </c>
      <c r="S116" s="63"/>
      <c r="T116" s="122">
        <f>T117+T123</f>
        <v>0.81422507999999993</v>
      </c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T116" s="17" t="s">
        <v>68</v>
      </c>
      <c r="AU116" s="17" t="s">
        <v>81</v>
      </c>
      <c r="BK116" s="123">
        <f>BK117+BK123</f>
        <v>0</v>
      </c>
    </row>
    <row r="117" spans="1:65" s="12" customFormat="1" ht="25.9" customHeight="1">
      <c r="B117" s="124"/>
      <c r="D117" s="125" t="s">
        <v>68</v>
      </c>
      <c r="E117" s="126" t="s">
        <v>98</v>
      </c>
      <c r="F117" s="126" t="s">
        <v>99</v>
      </c>
      <c r="J117" s="127">
        <f>BK117</f>
        <v>0</v>
      </c>
      <c r="L117" s="124"/>
      <c r="M117" s="128"/>
      <c r="N117" s="129"/>
      <c r="O117" s="129"/>
      <c r="P117" s="130">
        <f>P118</f>
        <v>188.275104</v>
      </c>
      <c r="Q117" s="129"/>
      <c r="R117" s="130">
        <f>R118</f>
        <v>0</v>
      </c>
      <c r="S117" s="129"/>
      <c r="T117" s="131">
        <f>T118</f>
        <v>0</v>
      </c>
      <c r="AR117" s="125" t="s">
        <v>74</v>
      </c>
      <c r="AT117" s="132" t="s">
        <v>68</v>
      </c>
      <c r="AU117" s="132" t="s">
        <v>69</v>
      </c>
      <c r="AY117" s="125" t="s">
        <v>100</v>
      </c>
      <c r="BK117" s="133">
        <f>BK118</f>
        <v>0</v>
      </c>
    </row>
    <row r="118" spans="1:65" s="12" customFormat="1" ht="22.9" customHeight="1">
      <c r="B118" s="124"/>
      <c r="D118" s="125" t="s">
        <v>68</v>
      </c>
      <c r="E118" s="134" t="s">
        <v>101</v>
      </c>
      <c r="F118" s="134" t="s">
        <v>102</v>
      </c>
      <c r="J118" s="135">
        <f>BK118</f>
        <v>0</v>
      </c>
      <c r="L118" s="124"/>
      <c r="M118" s="128"/>
      <c r="N118" s="129"/>
      <c r="O118" s="129"/>
      <c r="P118" s="130">
        <f>SUM(P119:P122)</f>
        <v>188.275104</v>
      </c>
      <c r="Q118" s="129"/>
      <c r="R118" s="130">
        <f>SUM(R119:R122)</f>
        <v>0</v>
      </c>
      <c r="S118" s="129"/>
      <c r="T118" s="131">
        <f>SUM(T119:T122)</f>
        <v>0</v>
      </c>
      <c r="AR118" s="125" t="s">
        <v>74</v>
      </c>
      <c r="AT118" s="132" t="s">
        <v>68</v>
      </c>
      <c r="AU118" s="132" t="s">
        <v>74</v>
      </c>
      <c r="AY118" s="125" t="s">
        <v>100</v>
      </c>
      <c r="BK118" s="133">
        <f>SUM(BK119:BK122)</f>
        <v>0</v>
      </c>
    </row>
    <row r="119" spans="1:65" s="2" customFormat="1" ht="37.9" customHeight="1">
      <c r="A119" s="29"/>
      <c r="B119" s="136"/>
      <c r="C119" s="137" t="s">
        <v>74</v>
      </c>
      <c r="D119" s="137" t="s">
        <v>103</v>
      </c>
      <c r="E119" s="138" t="s">
        <v>104</v>
      </c>
      <c r="F119" s="139" t="s">
        <v>105</v>
      </c>
      <c r="G119" s="140" t="s">
        <v>106</v>
      </c>
      <c r="H119" s="141">
        <v>96</v>
      </c>
      <c r="I119" s="142"/>
      <c r="J119" s="142">
        <f>ROUND(I119*H119,2)</f>
        <v>0</v>
      </c>
      <c r="K119" s="143"/>
      <c r="L119" s="30"/>
      <c r="M119" s="144" t="s">
        <v>1</v>
      </c>
      <c r="N119" s="145" t="s">
        <v>35</v>
      </c>
      <c r="O119" s="146">
        <v>1.9379999999999999</v>
      </c>
      <c r="P119" s="146">
        <f>O119*H119</f>
        <v>186.048</v>
      </c>
      <c r="Q119" s="146">
        <v>0</v>
      </c>
      <c r="R119" s="146">
        <f>Q119*H119</f>
        <v>0</v>
      </c>
      <c r="S119" s="146">
        <v>0</v>
      </c>
      <c r="T119" s="147">
        <f>S119*H119</f>
        <v>0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R119" s="148" t="s">
        <v>107</v>
      </c>
      <c r="AT119" s="148" t="s">
        <v>103</v>
      </c>
      <c r="AU119" s="148" t="s">
        <v>108</v>
      </c>
      <c r="AY119" s="17" t="s">
        <v>100</v>
      </c>
      <c r="BE119" s="149">
        <f>IF(N119="základná",J119,0)</f>
        <v>0</v>
      </c>
      <c r="BF119" s="149">
        <f>IF(N119="znížená",J119,0)</f>
        <v>0</v>
      </c>
      <c r="BG119" s="149">
        <f>IF(N119="zákl. prenesená",J119,0)</f>
        <v>0</v>
      </c>
      <c r="BH119" s="149">
        <f>IF(N119="zníž. prenesená",J119,0)</f>
        <v>0</v>
      </c>
      <c r="BI119" s="149">
        <f>IF(N119="nulová",J119,0)</f>
        <v>0</v>
      </c>
      <c r="BJ119" s="17" t="s">
        <v>108</v>
      </c>
      <c r="BK119" s="149">
        <f>ROUND(I119*H119,2)</f>
        <v>0</v>
      </c>
      <c r="BL119" s="17" t="s">
        <v>107</v>
      </c>
      <c r="BM119" s="148" t="s">
        <v>109</v>
      </c>
    </row>
    <row r="120" spans="1:65" s="2" customFormat="1" ht="24.2" customHeight="1">
      <c r="A120" s="29"/>
      <c r="B120" s="136"/>
      <c r="C120" s="137" t="s">
        <v>110</v>
      </c>
      <c r="D120" s="137" t="s">
        <v>103</v>
      </c>
      <c r="E120" s="138" t="s">
        <v>111</v>
      </c>
      <c r="F120" s="139" t="s">
        <v>112</v>
      </c>
      <c r="G120" s="140" t="s">
        <v>113</v>
      </c>
      <c r="H120" s="141">
        <v>0.81399999999999995</v>
      </c>
      <c r="I120" s="142"/>
      <c r="J120" s="142">
        <f>ROUND(I120*H120,2)</f>
        <v>0</v>
      </c>
      <c r="K120" s="143"/>
      <c r="L120" s="30"/>
      <c r="M120" s="144" t="s">
        <v>1</v>
      </c>
      <c r="N120" s="145" t="s">
        <v>35</v>
      </c>
      <c r="O120" s="146">
        <v>0.88200000000000001</v>
      </c>
      <c r="P120" s="146">
        <f>O120*H120</f>
        <v>0.71794799999999992</v>
      </c>
      <c r="Q120" s="146">
        <v>0</v>
      </c>
      <c r="R120" s="146">
        <f>Q120*H120</f>
        <v>0</v>
      </c>
      <c r="S120" s="146">
        <v>0</v>
      </c>
      <c r="T120" s="147">
        <f>S120*H120</f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R120" s="148" t="s">
        <v>107</v>
      </c>
      <c r="AT120" s="148" t="s">
        <v>103</v>
      </c>
      <c r="AU120" s="148" t="s">
        <v>108</v>
      </c>
      <c r="AY120" s="17" t="s">
        <v>100</v>
      </c>
      <c r="BE120" s="149">
        <f>IF(N120="základná",J120,0)</f>
        <v>0</v>
      </c>
      <c r="BF120" s="149">
        <f>IF(N120="znížená",J120,0)</f>
        <v>0</v>
      </c>
      <c r="BG120" s="149">
        <f>IF(N120="zákl. prenesená",J120,0)</f>
        <v>0</v>
      </c>
      <c r="BH120" s="149">
        <f>IF(N120="zníž. prenesená",J120,0)</f>
        <v>0</v>
      </c>
      <c r="BI120" s="149">
        <f>IF(N120="nulová",J120,0)</f>
        <v>0</v>
      </c>
      <c r="BJ120" s="17" t="s">
        <v>108</v>
      </c>
      <c r="BK120" s="149">
        <f>ROUND(I120*H120,2)</f>
        <v>0</v>
      </c>
      <c r="BL120" s="17" t="s">
        <v>107</v>
      </c>
      <c r="BM120" s="148" t="s">
        <v>114</v>
      </c>
    </row>
    <row r="121" spans="1:65" s="2" customFormat="1" ht="24.2" customHeight="1">
      <c r="A121" s="29"/>
      <c r="B121" s="136"/>
      <c r="C121" s="137" t="s">
        <v>115</v>
      </c>
      <c r="D121" s="137" t="s">
        <v>103</v>
      </c>
      <c r="E121" s="138" t="s">
        <v>116</v>
      </c>
      <c r="F121" s="139" t="s">
        <v>117</v>
      </c>
      <c r="G121" s="140" t="s">
        <v>113</v>
      </c>
      <c r="H121" s="141">
        <v>2.4420000000000002</v>
      </c>
      <c r="I121" s="142"/>
      <c r="J121" s="142">
        <f>ROUND(I121*H121,2)</f>
        <v>0</v>
      </c>
      <c r="K121" s="143"/>
      <c r="L121" s="30"/>
      <c r="M121" s="144" t="s">
        <v>1</v>
      </c>
      <c r="N121" s="145" t="s">
        <v>35</v>
      </c>
      <c r="O121" s="146">
        <v>0.61799999999999999</v>
      </c>
      <c r="P121" s="146">
        <f>O121*H121</f>
        <v>1.5091560000000002</v>
      </c>
      <c r="Q121" s="146">
        <v>0</v>
      </c>
      <c r="R121" s="146">
        <f>Q121*H121</f>
        <v>0</v>
      </c>
      <c r="S121" s="146">
        <v>0</v>
      </c>
      <c r="T121" s="147">
        <f>S121*H121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48" t="s">
        <v>107</v>
      </c>
      <c r="AT121" s="148" t="s">
        <v>103</v>
      </c>
      <c r="AU121" s="148" t="s">
        <v>108</v>
      </c>
      <c r="AY121" s="17" t="s">
        <v>100</v>
      </c>
      <c r="BE121" s="149">
        <f>IF(N121="základná",J121,0)</f>
        <v>0</v>
      </c>
      <c r="BF121" s="149">
        <f>IF(N121="znížená",J121,0)</f>
        <v>0</v>
      </c>
      <c r="BG121" s="149">
        <f>IF(N121="zákl. prenesená",J121,0)</f>
        <v>0</v>
      </c>
      <c r="BH121" s="149">
        <f>IF(N121="zníž. prenesená",J121,0)</f>
        <v>0</v>
      </c>
      <c r="BI121" s="149">
        <f>IF(N121="nulová",J121,0)</f>
        <v>0</v>
      </c>
      <c r="BJ121" s="17" t="s">
        <v>108</v>
      </c>
      <c r="BK121" s="149">
        <f>ROUND(I121*H121,2)</f>
        <v>0</v>
      </c>
      <c r="BL121" s="17" t="s">
        <v>107</v>
      </c>
      <c r="BM121" s="148" t="s">
        <v>118</v>
      </c>
    </row>
    <row r="122" spans="1:65" s="2" customFormat="1" ht="24.2" customHeight="1">
      <c r="A122" s="29"/>
      <c r="B122" s="136"/>
      <c r="C122" s="137" t="s">
        <v>119</v>
      </c>
      <c r="D122" s="137" t="s">
        <v>103</v>
      </c>
      <c r="E122" s="138" t="s">
        <v>120</v>
      </c>
      <c r="F122" s="139" t="s">
        <v>121</v>
      </c>
      <c r="G122" s="140" t="s">
        <v>113</v>
      </c>
      <c r="H122" s="141">
        <v>0.81399999999999995</v>
      </c>
      <c r="I122" s="142"/>
      <c r="J122" s="142">
        <f>ROUND(I122*H122,2)</f>
        <v>0</v>
      </c>
      <c r="K122" s="143"/>
      <c r="L122" s="30"/>
      <c r="M122" s="144" t="s">
        <v>1</v>
      </c>
      <c r="N122" s="145" t="s">
        <v>35</v>
      </c>
      <c r="O122" s="146">
        <v>0</v>
      </c>
      <c r="P122" s="146">
        <f>O122*H122</f>
        <v>0</v>
      </c>
      <c r="Q122" s="146">
        <v>0</v>
      </c>
      <c r="R122" s="146">
        <f>Q122*H122</f>
        <v>0</v>
      </c>
      <c r="S122" s="146">
        <v>0</v>
      </c>
      <c r="T122" s="147">
        <f>S122*H122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48" t="s">
        <v>107</v>
      </c>
      <c r="AT122" s="148" t="s">
        <v>103</v>
      </c>
      <c r="AU122" s="148" t="s">
        <v>108</v>
      </c>
      <c r="AY122" s="17" t="s">
        <v>100</v>
      </c>
      <c r="BE122" s="149">
        <f>IF(N122="základná",J122,0)</f>
        <v>0</v>
      </c>
      <c r="BF122" s="149">
        <f>IF(N122="znížená",J122,0)</f>
        <v>0</v>
      </c>
      <c r="BG122" s="149">
        <f>IF(N122="zákl. prenesená",J122,0)</f>
        <v>0</v>
      </c>
      <c r="BH122" s="149">
        <f>IF(N122="zníž. prenesená",J122,0)</f>
        <v>0</v>
      </c>
      <c r="BI122" s="149">
        <f>IF(N122="nulová",J122,0)</f>
        <v>0</v>
      </c>
      <c r="BJ122" s="17" t="s">
        <v>108</v>
      </c>
      <c r="BK122" s="149">
        <f>ROUND(I122*H122,2)</f>
        <v>0</v>
      </c>
      <c r="BL122" s="17" t="s">
        <v>107</v>
      </c>
      <c r="BM122" s="148" t="s">
        <v>122</v>
      </c>
    </row>
    <row r="123" spans="1:65" s="12" customFormat="1" ht="25.9" customHeight="1">
      <c r="B123" s="124"/>
      <c r="D123" s="125" t="s">
        <v>68</v>
      </c>
      <c r="E123" s="126" t="s">
        <v>123</v>
      </c>
      <c r="F123" s="126" t="s">
        <v>124</v>
      </c>
      <c r="J123" s="127">
        <f>BK123</f>
        <v>0</v>
      </c>
      <c r="L123" s="124"/>
      <c r="M123" s="128"/>
      <c r="N123" s="129"/>
      <c r="O123" s="129"/>
      <c r="P123" s="130">
        <f>P124</f>
        <v>198.09582395999999</v>
      </c>
      <c r="Q123" s="129"/>
      <c r="R123" s="130">
        <f>R124</f>
        <v>0.40916012000000002</v>
      </c>
      <c r="S123" s="129"/>
      <c r="T123" s="131">
        <f>T124</f>
        <v>0.81422507999999993</v>
      </c>
      <c r="AR123" s="125" t="s">
        <v>108</v>
      </c>
      <c r="AT123" s="132" t="s">
        <v>68</v>
      </c>
      <c r="AU123" s="132" t="s">
        <v>69</v>
      </c>
      <c r="AY123" s="125" t="s">
        <v>100</v>
      </c>
      <c r="BK123" s="133">
        <f>BK124</f>
        <v>0</v>
      </c>
    </row>
    <row r="124" spans="1:65" s="12" customFormat="1" ht="22.9" customHeight="1">
      <c r="B124" s="124"/>
      <c r="D124" s="125" t="s">
        <v>68</v>
      </c>
      <c r="E124" s="134" t="s">
        <v>125</v>
      </c>
      <c r="F124" s="134" t="s">
        <v>126</v>
      </c>
      <c r="J124" s="135">
        <f>BK124</f>
        <v>0</v>
      </c>
      <c r="L124" s="124"/>
      <c r="M124" s="128"/>
      <c r="N124" s="129"/>
      <c r="O124" s="129"/>
      <c r="P124" s="130">
        <f>SUM(P125:P137)</f>
        <v>198.09582395999999</v>
      </c>
      <c r="Q124" s="129"/>
      <c r="R124" s="130">
        <f>SUM(R125:R137)</f>
        <v>0.40916012000000002</v>
      </c>
      <c r="S124" s="129"/>
      <c r="T124" s="131">
        <f>SUM(T125:T137)</f>
        <v>0.81422507999999993</v>
      </c>
      <c r="AR124" s="125" t="s">
        <v>108</v>
      </c>
      <c r="AT124" s="132" t="s">
        <v>68</v>
      </c>
      <c r="AU124" s="132" t="s">
        <v>74</v>
      </c>
      <c r="AY124" s="125" t="s">
        <v>100</v>
      </c>
      <c r="BK124" s="133">
        <f>SUM(BK125:BK137)</f>
        <v>0</v>
      </c>
    </row>
    <row r="125" spans="1:65" s="2" customFormat="1" ht="24.2" customHeight="1">
      <c r="A125" s="29"/>
      <c r="B125" s="136"/>
      <c r="C125" s="137" t="s">
        <v>127</v>
      </c>
      <c r="D125" s="137" t="s">
        <v>103</v>
      </c>
      <c r="E125" s="138" t="s">
        <v>128</v>
      </c>
      <c r="F125" s="139" t="s">
        <v>129</v>
      </c>
      <c r="G125" s="140" t="s">
        <v>130</v>
      </c>
      <c r="H125" s="141">
        <v>129.364</v>
      </c>
      <c r="I125" s="142"/>
      <c r="J125" s="142">
        <f>ROUND(I125*H125,2)</f>
        <v>0</v>
      </c>
      <c r="K125" s="143"/>
      <c r="L125" s="30"/>
      <c r="M125" s="144" t="s">
        <v>1</v>
      </c>
      <c r="N125" s="145" t="s">
        <v>35</v>
      </c>
      <c r="O125" s="146">
        <v>5.6000000000000001E-2</v>
      </c>
      <c r="P125" s="146">
        <f>O125*H125</f>
        <v>7.2443840000000002</v>
      </c>
      <c r="Q125" s="146">
        <v>0</v>
      </c>
      <c r="R125" s="146">
        <f>Q125*H125</f>
        <v>0</v>
      </c>
      <c r="S125" s="146">
        <v>3.47E-3</v>
      </c>
      <c r="T125" s="147">
        <f>S125*H125</f>
        <v>0.44889308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48" t="s">
        <v>131</v>
      </c>
      <c r="AT125" s="148" t="s">
        <v>103</v>
      </c>
      <c r="AU125" s="148" t="s">
        <v>108</v>
      </c>
      <c r="AY125" s="17" t="s">
        <v>100</v>
      </c>
      <c r="BE125" s="149">
        <f>IF(N125="základná",J125,0)</f>
        <v>0</v>
      </c>
      <c r="BF125" s="149">
        <f>IF(N125="znížená",J125,0)</f>
        <v>0</v>
      </c>
      <c r="BG125" s="149">
        <f>IF(N125="zákl. prenesená",J125,0)</f>
        <v>0</v>
      </c>
      <c r="BH125" s="149">
        <f>IF(N125="zníž. prenesená",J125,0)</f>
        <v>0</v>
      </c>
      <c r="BI125" s="149">
        <f>IF(N125="nulová",J125,0)</f>
        <v>0</v>
      </c>
      <c r="BJ125" s="17" t="s">
        <v>108</v>
      </c>
      <c r="BK125" s="149">
        <f>ROUND(I125*H125,2)</f>
        <v>0</v>
      </c>
      <c r="BL125" s="17" t="s">
        <v>131</v>
      </c>
      <c r="BM125" s="148" t="s">
        <v>132</v>
      </c>
    </row>
    <row r="126" spans="1:65" s="13" customFormat="1" ht="11.25">
      <c r="B126" s="150"/>
      <c r="D126" s="151" t="s">
        <v>133</v>
      </c>
      <c r="E126" s="152" t="s">
        <v>1</v>
      </c>
      <c r="F126" s="153" t="s">
        <v>134</v>
      </c>
      <c r="H126" s="152" t="s">
        <v>1</v>
      </c>
      <c r="L126" s="150"/>
      <c r="M126" s="154"/>
      <c r="N126" s="155"/>
      <c r="O126" s="155"/>
      <c r="P126" s="155"/>
      <c r="Q126" s="155"/>
      <c r="R126" s="155"/>
      <c r="S126" s="155"/>
      <c r="T126" s="156"/>
      <c r="AT126" s="152" t="s">
        <v>133</v>
      </c>
      <c r="AU126" s="152" t="s">
        <v>108</v>
      </c>
      <c r="AV126" s="13" t="s">
        <v>74</v>
      </c>
      <c r="AW126" s="13" t="s">
        <v>26</v>
      </c>
      <c r="AX126" s="13" t="s">
        <v>69</v>
      </c>
      <c r="AY126" s="152" t="s">
        <v>100</v>
      </c>
    </row>
    <row r="127" spans="1:65" s="14" customFormat="1" ht="22.5">
      <c r="B127" s="157"/>
      <c r="D127" s="151" t="s">
        <v>133</v>
      </c>
      <c r="E127" s="158" t="s">
        <v>1</v>
      </c>
      <c r="F127" s="159" t="s">
        <v>135</v>
      </c>
      <c r="H127" s="160">
        <v>129.364</v>
      </c>
      <c r="L127" s="157"/>
      <c r="M127" s="161"/>
      <c r="N127" s="162"/>
      <c r="O127" s="162"/>
      <c r="P127" s="162"/>
      <c r="Q127" s="162"/>
      <c r="R127" s="162"/>
      <c r="S127" s="162"/>
      <c r="T127" s="163"/>
      <c r="AT127" s="158" t="s">
        <v>133</v>
      </c>
      <c r="AU127" s="158" t="s">
        <v>108</v>
      </c>
      <c r="AV127" s="14" t="s">
        <v>108</v>
      </c>
      <c r="AW127" s="14" t="s">
        <v>26</v>
      </c>
      <c r="AX127" s="14" t="s">
        <v>69</v>
      </c>
      <c r="AY127" s="158" t="s">
        <v>100</v>
      </c>
    </row>
    <row r="128" spans="1:65" s="15" customFormat="1" ht="11.25">
      <c r="B128" s="164"/>
      <c r="D128" s="151" t="s">
        <v>133</v>
      </c>
      <c r="E128" s="165" t="s">
        <v>1</v>
      </c>
      <c r="F128" s="166" t="s">
        <v>136</v>
      </c>
      <c r="H128" s="167">
        <v>129.364</v>
      </c>
      <c r="L128" s="164"/>
      <c r="M128" s="168"/>
      <c r="N128" s="169"/>
      <c r="O128" s="169"/>
      <c r="P128" s="169"/>
      <c r="Q128" s="169"/>
      <c r="R128" s="169"/>
      <c r="S128" s="169"/>
      <c r="T128" s="170"/>
      <c r="AT128" s="165" t="s">
        <v>133</v>
      </c>
      <c r="AU128" s="165" t="s">
        <v>108</v>
      </c>
      <c r="AV128" s="15" t="s">
        <v>107</v>
      </c>
      <c r="AW128" s="15" t="s">
        <v>26</v>
      </c>
      <c r="AX128" s="15" t="s">
        <v>74</v>
      </c>
      <c r="AY128" s="165" t="s">
        <v>100</v>
      </c>
    </row>
    <row r="129" spans="1:65" s="2" customFormat="1" ht="24.2" customHeight="1">
      <c r="A129" s="29"/>
      <c r="B129" s="136"/>
      <c r="C129" s="137" t="s">
        <v>107</v>
      </c>
      <c r="D129" s="137" t="s">
        <v>103</v>
      </c>
      <c r="E129" s="138" t="s">
        <v>137</v>
      </c>
      <c r="F129" s="139" t="s">
        <v>138</v>
      </c>
      <c r="G129" s="140" t="s">
        <v>130</v>
      </c>
      <c r="H129" s="141">
        <v>129.364</v>
      </c>
      <c r="I129" s="142"/>
      <c r="J129" s="142">
        <f>ROUND(I129*H129,2)</f>
        <v>0</v>
      </c>
      <c r="K129" s="143"/>
      <c r="L129" s="30"/>
      <c r="M129" s="144" t="s">
        <v>1</v>
      </c>
      <c r="N129" s="145" t="s">
        <v>35</v>
      </c>
      <c r="O129" s="146">
        <v>0.89414000000000005</v>
      </c>
      <c r="P129" s="146">
        <f>O129*H129</f>
        <v>115.66952696000001</v>
      </c>
      <c r="Q129" s="146">
        <v>1.83E-3</v>
      </c>
      <c r="R129" s="146">
        <f>Q129*H129</f>
        <v>0.23673612000000002</v>
      </c>
      <c r="S129" s="146">
        <v>0</v>
      </c>
      <c r="T129" s="147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48" t="s">
        <v>131</v>
      </c>
      <c r="AT129" s="148" t="s">
        <v>103</v>
      </c>
      <c r="AU129" s="148" t="s">
        <v>108</v>
      </c>
      <c r="AY129" s="17" t="s">
        <v>100</v>
      </c>
      <c r="BE129" s="149">
        <f>IF(N129="základná",J129,0)</f>
        <v>0</v>
      </c>
      <c r="BF129" s="149">
        <f>IF(N129="znížená",J129,0)</f>
        <v>0</v>
      </c>
      <c r="BG129" s="149">
        <f>IF(N129="zákl. prenesená",J129,0)</f>
        <v>0</v>
      </c>
      <c r="BH129" s="149">
        <f>IF(N129="zníž. prenesená",J129,0)</f>
        <v>0</v>
      </c>
      <c r="BI129" s="149">
        <f>IF(N129="nulová",J129,0)</f>
        <v>0</v>
      </c>
      <c r="BJ129" s="17" t="s">
        <v>108</v>
      </c>
      <c r="BK129" s="149">
        <f>ROUND(I129*H129,2)</f>
        <v>0</v>
      </c>
      <c r="BL129" s="17" t="s">
        <v>131</v>
      </c>
      <c r="BM129" s="148" t="s">
        <v>139</v>
      </c>
    </row>
    <row r="130" spans="1:65" s="2" customFormat="1" ht="24.2" customHeight="1">
      <c r="A130" s="29"/>
      <c r="B130" s="136"/>
      <c r="C130" s="137" t="s">
        <v>140</v>
      </c>
      <c r="D130" s="137" t="s">
        <v>103</v>
      </c>
      <c r="E130" s="138" t="s">
        <v>141</v>
      </c>
      <c r="F130" s="139" t="s">
        <v>142</v>
      </c>
      <c r="G130" s="140" t="s">
        <v>143</v>
      </c>
      <c r="H130" s="141">
        <v>7</v>
      </c>
      <c r="I130" s="142"/>
      <c r="J130" s="142">
        <f>ROUND(I130*H130,2)</f>
        <v>0</v>
      </c>
      <c r="K130" s="143"/>
      <c r="L130" s="30"/>
      <c r="M130" s="144" t="s">
        <v>1</v>
      </c>
      <c r="N130" s="145" t="s">
        <v>35</v>
      </c>
      <c r="O130" s="146">
        <v>0.30023</v>
      </c>
      <c r="P130" s="146">
        <f>O130*H130</f>
        <v>2.10161</v>
      </c>
      <c r="Q130" s="146">
        <v>5.0000000000000002E-5</v>
      </c>
      <c r="R130" s="146">
        <f>Q130*H130</f>
        <v>3.5E-4</v>
      </c>
      <c r="S130" s="146">
        <v>0</v>
      </c>
      <c r="T130" s="147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48" t="s">
        <v>131</v>
      </c>
      <c r="AT130" s="148" t="s">
        <v>103</v>
      </c>
      <c r="AU130" s="148" t="s">
        <v>108</v>
      </c>
      <c r="AY130" s="17" t="s">
        <v>100</v>
      </c>
      <c r="BE130" s="149">
        <f>IF(N130="základná",J130,0)</f>
        <v>0</v>
      </c>
      <c r="BF130" s="149">
        <f>IF(N130="znížená",J130,0)</f>
        <v>0</v>
      </c>
      <c r="BG130" s="149">
        <f>IF(N130="zákl. prenesená",J130,0)</f>
        <v>0</v>
      </c>
      <c r="BH130" s="149">
        <f>IF(N130="zníž. prenesená",J130,0)</f>
        <v>0</v>
      </c>
      <c r="BI130" s="149">
        <f>IF(N130="nulová",J130,0)</f>
        <v>0</v>
      </c>
      <c r="BJ130" s="17" t="s">
        <v>108</v>
      </c>
      <c r="BK130" s="149">
        <f>ROUND(I130*H130,2)</f>
        <v>0</v>
      </c>
      <c r="BL130" s="17" t="s">
        <v>131</v>
      </c>
      <c r="BM130" s="148" t="s">
        <v>144</v>
      </c>
    </row>
    <row r="131" spans="1:65" s="2" customFormat="1" ht="24.2" customHeight="1">
      <c r="A131" s="29"/>
      <c r="B131" s="136"/>
      <c r="C131" s="137" t="s">
        <v>145</v>
      </c>
      <c r="D131" s="137" t="s">
        <v>103</v>
      </c>
      <c r="E131" s="138" t="s">
        <v>146</v>
      </c>
      <c r="F131" s="139" t="s">
        <v>147</v>
      </c>
      <c r="G131" s="140" t="s">
        <v>143</v>
      </c>
      <c r="H131" s="141">
        <v>7</v>
      </c>
      <c r="I131" s="142"/>
      <c r="J131" s="142">
        <f>ROUND(I131*H131,2)</f>
        <v>0</v>
      </c>
      <c r="K131" s="143"/>
      <c r="L131" s="30"/>
      <c r="M131" s="144" t="s">
        <v>1</v>
      </c>
      <c r="N131" s="145" t="s">
        <v>35</v>
      </c>
      <c r="O131" s="146">
        <v>1.23525</v>
      </c>
      <c r="P131" s="146">
        <f>O131*H131</f>
        <v>8.646749999999999</v>
      </c>
      <c r="Q131" s="146">
        <v>1.1E-4</v>
      </c>
      <c r="R131" s="146">
        <f>Q131*H131</f>
        <v>7.7000000000000007E-4</v>
      </c>
      <c r="S131" s="146">
        <v>0</v>
      </c>
      <c r="T131" s="147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48" t="s">
        <v>131</v>
      </c>
      <c r="AT131" s="148" t="s">
        <v>103</v>
      </c>
      <c r="AU131" s="148" t="s">
        <v>108</v>
      </c>
      <c r="AY131" s="17" t="s">
        <v>100</v>
      </c>
      <c r="BE131" s="149">
        <f>IF(N131="základná",J131,0)</f>
        <v>0</v>
      </c>
      <c r="BF131" s="149">
        <f>IF(N131="znížená",J131,0)</f>
        <v>0</v>
      </c>
      <c r="BG131" s="149">
        <f>IF(N131="zákl. prenesená",J131,0)</f>
        <v>0</v>
      </c>
      <c r="BH131" s="149">
        <f>IF(N131="zníž. prenesená",J131,0)</f>
        <v>0</v>
      </c>
      <c r="BI131" s="149">
        <f>IF(N131="nulová",J131,0)</f>
        <v>0</v>
      </c>
      <c r="BJ131" s="17" t="s">
        <v>108</v>
      </c>
      <c r="BK131" s="149">
        <f>ROUND(I131*H131,2)</f>
        <v>0</v>
      </c>
      <c r="BL131" s="17" t="s">
        <v>131</v>
      </c>
      <c r="BM131" s="148" t="s">
        <v>148</v>
      </c>
    </row>
    <row r="132" spans="1:65" s="2" customFormat="1" ht="24.2" customHeight="1">
      <c r="A132" s="29"/>
      <c r="B132" s="136"/>
      <c r="C132" s="137" t="s">
        <v>101</v>
      </c>
      <c r="D132" s="137" t="s">
        <v>103</v>
      </c>
      <c r="E132" s="138" t="s">
        <v>149</v>
      </c>
      <c r="F132" s="139" t="s">
        <v>150</v>
      </c>
      <c r="G132" s="140" t="s">
        <v>130</v>
      </c>
      <c r="H132" s="141">
        <v>87.4</v>
      </c>
      <c r="I132" s="142"/>
      <c r="J132" s="142">
        <f>ROUND(I132*H132,2)</f>
        <v>0</v>
      </c>
      <c r="K132" s="143"/>
      <c r="L132" s="30"/>
      <c r="M132" s="144" t="s">
        <v>1</v>
      </c>
      <c r="N132" s="145" t="s">
        <v>35</v>
      </c>
      <c r="O132" s="146">
        <v>5.6000000000000001E-2</v>
      </c>
      <c r="P132" s="146">
        <f>O132*H132</f>
        <v>4.8944000000000001</v>
      </c>
      <c r="Q132" s="146">
        <v>0</v>
      </c>
      <c r="R132" s="146">
        <f>Q132*H132</f>
        <v>0</v>
      </c>
      <c r="S132" s="146">
        <v>4.1799999999999997E-3</v>
      </c>
      <c r="T132" s="147">
        <f>S132*H132</f>
        <v>0.36533199999999999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48" t="s">
        <v>131</v>
      </c>
      <c r="AT132" s="148" t="s">
        <v>103</v>
      </c>
      <c r="AU132" s="148" t="s">
        <v>108</v>
      </c>
      <c r="AY132" s="17" t="s">
        <v>100</v>
      </c>
      <c r="BE132" s="149">
        <f>IF(N132="základná",J132,0)</f>
        <v>0</v>
      </c>
      <c r="BF132" s="149">
        <f>IF(N132="znížená",J132,0)</f>
        <v>0</v>
      </c>
      <c r="BG132" s="149">
        <f>IF(N132="zákl. prenesená",J132,0)</f>
        <v>0</v>
      </c>
      <c r="BH132" s="149">
        <f>IF(N132="zníž. prenesená",J132,0)</f>
        <v>0</v>
      </c>
      <c r="BI132" s="149">
        <f>IF(N132="nulová",J132,0)</f>
        <v>0</v>
      </c>
      <c r="BJ132" s="17" t="s">
        <v>108</v>
      </c>
      <c r="BK132" s="149">
        <f>ROUND(I132*H132,2)</f>
        <v>0</v>
      </c>
      <c r="BL132" s="17" t="s">
        <v>131</v>
      </c>
      <c r="BM132" s="148" t="s">
        <v>151</v>
      </c>
    </row>
    <row r="133" spans="1:65" s="13" customFormat="1" ht="11.25">
      <c r="B133" s="150"/>
      <c r="D133" s="151" t="s">
        <v>133</v>
      </c>
      <c r="E133" s="152" t="s">
        <v>1</v>
      </c>
      <c r="F133" s="153" t="s">
        <v>134</v>
      </c>
      <c r="H133" s="152" t="s">
        <v>1</v>
      </c>
      <c r="L133" s="150"/>
      <c r="M133" s="154"/>
      <c r="N133" s="155"/>
      <c r="O133" s="155"/>
      <c r="P133" s="155"/>
      <c r="Q133" s="155"/>
      <c r="R133" s="155"/>
      <c r="S133" s="155"/>
      <c r="T133" s="156"/>
      <c r="AT133" s="152" t="s">
        <v>133</v>
      </c>
      <c r="AU133" s="152" t="s">
        <v>108</v>
      </c>
      <c r="AV133" s="13" t="s">
        <v>74</v>
      </c>
      <c r="AW133" s="13" t="s">
        <v>26</v>
      </c>
      <c r="AX133" s="13" t="s">
        <v>69</v>
      </c>
      <c r="AY133" s="152" t="s">
        <v>100</v>
      </c>
    </row>
    <row r="134" spans="1:65" s="14" customFormat="1" ht="11.25">
      <c r="B134" s="157"/>
      <c r="D134" s="151" t="s">
        <v>133</v>
      </c>
      <c r="E134" s="158" t="s">
        <v>1</v>
      </c>
      <c r="F134" s="159" t="s">
        <v>152</v>
      </c>
      <c r="H134" s="160">
        <v>87.4</v>
      </c>
      <c r="L134" s="157"/>
      <c r="M134" s="161"/>
      <c r="N134" s="162"/>
      <c r="O134" s="162"/>
      <c r="P134" s="162"/>
      <c r="Q134" s="162"/>
      <c r="R134" s="162"/>
      <c r="S134" s="162"/>
      <c r="T134" s="163"/>
      <c r="AT134" s="158" t="s">
        <v>133</v>
      </c>
      <c r="AU134" s="158" t="s">
        <v>108</v>
      </c>
      <c r="AV134" s="14" t="s">
        <v>108</v>
      </c>
      <c r="AW134" s="14" t="s">
        <v>26</v>
      </c>
      <c r="AX134" s="14" t="s">
        <v>69</v>
      </c>
      <c r="AY134" s="158" t="s">
        <v>100</v>
      </c>
    </row>
    <row r="135" spans="1:65" s="15" customFormat="1" ht="11.25">
      <c r="B135" s="164"/>
      <c r="D135" s="151" t="s">
        <v>133</v>
      </c>
      <c r="E135" s="165" t="s">
        <v>1</v>
      </c>
      <c r="F135" s="166" t="s">
        <v>136</v>
      </c>
      <c r="H135" s="167">
        <v>87.4</v>
      </c>
      <c r="L135" s="164"/>
      <c r="M135" s="168"/>
      <c r="N135" s="169"/>
      <c r="O135" s="169"/>
      <c r="P135" s="169"/>
      <c r="Q135" s="169"/>
      <c r="R135" s="169"/>
      <c r="S135" s="169"/>
      <c r="T135" s="170"/>
      <c r="AT135" s="165" t="s">
        <v>133</v>
      </c>
      <c r="AU135" s="165" t="s">
        <v>108</v>
      </c>
      <c r="AV135" s="15" t="s">
        <v>107</v>
      </c>
      <c r="AW135" s="15" t="s">
        <v>26</v>
      </c>
      <c r="AX135" s="15" t="s">
        <v>74</v>
      </c>
      <c r="AY135" s="165" t="s">
        <v>100</v>
      </c>
    </row>
    <row r="136" spans="1:65" s="2" customFormat="1" ht="24.2" customHeight="1">
      <c r="A136" s="29"/>
      <c r="B136" s="136"/>
      <c r="C136" s="137" t="s">
        <v>108</v>
      </c>
      <c r="D136" s="137" t="s">
        <v>103</v>
      </c>
      <c r="E136" s="138" t="s">
        <v>153</v>
      </c>
      <c r="F136" s="139" t="s">
        <v>154</v>
      </c>
      <c r="G136" s="140" t="s">
        <v>130</v>
      </c>
      <c r="H136" s="141">
        <v>87.4</v>
      </c>
      <c r="I136" s="142"/>
      <c r="J136" s="142">
        <f>ROUND(I136*H136,2)</f>
        <v>0</v>
      </c>
      <c r="K136" s="143"/>
      <c r="L136" s="30"/>
      <c r="M136" s="144" t="s">
        <v>1</v>
      </c>
      <c r="N136" s="145" t="s">
        <v>35</v>
      </c>
      <c r="O136" s="146">
        <v>0.65932999999999997</v>
      </c>
      <c r="P136" s="146">
        <f>O136*H136</f>
        <v>57.625442</v>
      </c>
      <c r="Q136" s="146">
        <v>1.9599999999999999E-3</v>
      </c>
      <c r="R136" s="146">
        <f>Q136*H136</f>
        <v>0.17130400000000001</v>
      </c>
      <c r="S136" s="146">
        <v>0</v>
      </c>
      <c r="T136" s="147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48" t="s">
        <v>131</v>
      </c>
      <c r="AT136" s="148" t="s">
        <v>103</v>
      </c>
      <c r="AU136" s="148" t="s">
        <v>108</v>
      </c>
      <c r="AY136" s="17" t="s">
        <v>100</v>
      </c>
      <c r="BE136" s="149">
        <f>IF(N136="základná",J136,0)</f>
        <v>0</v>
      </c>
      <c r="BF136" s="149">
        <f>IF(N136="znížená",J136,0)</f>
        <v>0</v>
      </c>
      <c r="BG136" s="149">
        <f>IF(N136="zákl. prenesená",J136,0)</f>
        <v>0</v>
      </c>
      <c r="BH136" s="149">
        <f>IF(N136="zníž. prenesená",J136,0)</f>
        <v>0</v>
      </c>
      <c r="BI136" s="149">
        <f>IF(N136="nulová",J136,0)</f>
        <v>0</v>
      </c>
      <c r="BJ136" s="17" t="s">
        <v>108</v>
      </c>
      <c r="BK136" s="149">
        <f>ROUND(I136*H136,2)</f>
        <v>0</v>
      </c>
      <c r="BL136" s="17" t="s">
        <v>131</v>
      </c>
      <c r="BM136" s="148" t="s">
        <v>155</v>
      </c>
    </row>
    <row r="137" spans="1:65" s="2" customFormat="1" ht="24.2" customHeight="1">
      <c r="A137" s="29"/>
      <c r="B137" s="136"/>
      <c r="C137" s="137" t="s">
        <v>156</v>
      </c>
      <c r="D137" s="137" t="s">
        <v>103</v>
      </c>
      <c r="E137" s="138" t="s">
        <v>157</v>
      </c>
      <c r="F137" s="139" t="s">
        <v>158</v>
      </c>
      <c r="G137" s="140" t="s">
        <v>113</v>
      </c>
      <c r="H137" s="141">
        <v>0.40899999999999997</v>
      </c>
      <c r="I137" s="142"/>
      <c r="J137" s="142">
        <f>ROUND(I137*H137,2)</f>
        <v>0</v>
      </c>
      <c r="K137" s="143"/>
      <c r="L137" s="30"/>
      <c r="M137" s="171" t="s">
        <v>1</v>
      </c>
      <c r="N137" s="172" t="s">
        <v>35</v>
      </c>
      <c r="O137" s="173">
        <v>4.6790000000000003</v>
      </c>
      <c r="P137" s="173">
        <f>O137*H137</f>
        <v>1.9137109999999999</v>
      </c>
      <c r="Q137" s="173">
        <v>0</v>
      </c>
      <c r="R137" s="173">
        <f>Q137*H137</f>
        <v>0</v>
      </c>
      <c r="S137" s="173">
        <v>0</v>
      </c>
      <c r="T137" s="174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48" t="s">
        <v>131</v>
      </c>
      <c r="AT137" s="148" t="s">
        <v>103</v>
      </c>
      <c r="AU137" s="148" t="s">
        <v>108</v>
      </c>
      <c r="AY137" s="17" t="s">
        <v>100</v>
      </c>
      <c r="BE137" s="149">
        <f>IF(N137="základná",J137,0)</f>
        <v>0</v>
      </c>
      <c r="BF137" s="149">
        <f>IF(N137="znížená",J137,0)</f>
        <v>0</v>
      </c>
      <c r="BG137" s="149">
        <f>IF(N137="zákl. prenesená",J137,0)</f>
        <v>0</v>
      </c>
      <c r="BH137" s="149">
        <f>IF(N137="zníž. prenesená",J137,0)</f>
        <v>0</v>
      </c>
      <c r="BI137" s="149">
        <f>IF(N137="nulová",J137,0)</f>
        <v>0</v>
      </c>
      <c r="BJ137" s="17" t="s">
        <v>108</v>
      </c>
      <c r="BK137" s="149">
        <f>ROUND(I137*H137,2)</f>
        <v>0</v>
      </c>
      <c r="BL137" s="17" t="s">
        <v>131</v>
      </c>
      <c r="BM137" s="148" t="s">
        <v>159</v>
      </c>
    </row>
    <row r="138" spans="1:65" s="2" customFormat="1" ht="6.95" customHeight="1">
      <c r="A138" s="29"/>
      <c r="B138" s="44"/>
      <c r="C138" s="45"/>
      <c r="D138" s="45"/>
      <c r="E138" s="45"/>
      <c r="F138" s="45"/>
      <c r="G138" s="45"/>
      <c r="H138" s="45"/>
      <c r="I138" s="45"/>
      <c r="J138" s="45"/>
      <c r="K138" s="45"/>
      <c r="L138" s="30"/>
      <c r="M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</sheetData>
  <autoFilter ref="C115:K137" xr:uid="{00000000-0009-0000-0000-000001000000}"/>
  <mergeCells count="6">
    <mergeCell ref="L2:V2"/>
    <mergeCell ref="E7:H7"/>
    <mergeCell ref="E16:H16"/>
    <mergeCell ref="E25:H25"/>
    <mergeCell ref="E85:H85"/>
    <mergeCell ref="E108:H10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10122020 - Detský domov -...</vt:lpstr>
      <vt:lpstr>'10122020 - Detský domov -...'!Názvy_tlače</vt:lpstr>
      <vt:lpstr>'Rekapitulácia stavby'!Názvy_tlače</vt:lpstr>
      <vt:lpstr>'10122020 - Detský domov -...'!Oblasť_tlače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Z.</dc:creator>
  <cp:lastModifiedBy>42191</cp:lastModifiedBy>
  <dcterms:created xsi:type="dcterms:W3CDTF">2020-12-18T13:23:42Z</dcterms:created>
  <dcterms:modified xsi:type="dcterms:W3CDTF">2021-04-08T08:00:06Z</dcterms:modified>
</cp:coreProperties>
</file>