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4615" windowHeight="11955"/>
  </bookViews>
  <sheets>
    <sheet name="Rekapitulácia stavby" sheetId="1" r:id="rId1"/>
    <sheet name="018-2022 - RD Bratislava ..." sheetId="2" r:id="rId2"/>
  </sheets>
  <definedNames>
    <definedName name="_xlnm._FilterDatabase" localSheetId="1" hidden="1">'018-2022 - RD Bratislava ...'!$C$136:$K$243</definedName>
    <definedName name="_xlnm.Print_Titles" localSheetId="1">'018-2022 - RD Bratislava ...'!$136:$136</definedName>
    <definedName name="_xlnm.Print_Titles" localSheetId="0">'Rekapitulácia stavby'!$92:$92</definedName>
    <definedName name="_xlnm.Print_Area" localSheetId="1">'018-2022 - RD Bratislava ...'!$C$4:$J$76,'018-2022 - RD Bratislava ...'!$C$82:$J$120,'018-2022 - RD Bratislava ...'!$C$126:$J$243</definedName>
    <definedName name="_xlnm.Print_Area" localSheetId="0">'Rekapitulácia stavby'!$D$4:$AO$76,'Rekapitulácia stavby'!$C$82:$AQ$99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T237" i="2"/>
  <c r="R238" i="2"/>
  <c r="R237" i="2" s="1"/>
  <c r="P238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T204" i="2"/>
  <c r="R205" i="2"/>
  <c r="R204" i="2"/>
  <c r="P205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T196" i="2" s="1"/>
  <c r="R197" i="2"/>
  <c r="R196" i="2" s="1"/>
  <c r="P197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 s="1"/>
  <c r="R140" i="2"/>
  <c r="R139" i="2" s="1"/>
  <c r="P140" i="2"/>
  <c r="P139" i="2" s="1"/>
  <c r="J134" i="2"/>
  <c r="J133" i="2"/>
  <c r="F131" i="2"/>
  <c r="E129" i="2"/>
  <c r="J29" i="2"/>
  <c r="J90" i="2"/>
  <c r="J89" i="2"/>
  <c r="F87" i="2"/>
  <c r="E85" i="2"/>
  <c r="J16" i="2"/>
  <c r="E16" i="2"/>
  <c r="F134" i="2" s="1"/>
  <c r="J15" i="2"/>
  <c r="J13" i="2"/>
  <c r="E13" i="2"/>
  <c r="F133" i="2" s="1"/>
  <c r="J12" i="2"/>
  <c r="J10" i="2"/>
  <c r="J131" i="2"/>
  <c r="L90" i="1"/>
  <c r="AM90" i="1"/>
  <c r="AM89" i="1"/>
  <c r="L89" i="1"/>
  <c r="AM87" i="1"/>
  <c r="L87" i="1"/>
  <c r="L85" i="1"/>
  <c r="L84" i="1"/>
  <c r="J229" i="2"/>
  <c r="J216" i="2"/>
  <c r="J208" i="2"/>
  <c r="J195" i="2"/>
  <c r="BK187" i="2"/>
  <c r="BK177" i="2"/>
  <c r="J162" i="2"/>
  <c r="J152" i="2"/>
  <c r="J145" i="2"/>
  <c r="J240" i="2"/>
  <c r="BK224" i="2"/>
  <c r="BK217" i="2"/>
  <c r="J212" i="2"/>
  <c r="BK203" i="2"/>
  <c r="J194" i="2"/>
  <c r="BK184" i="2"/>
  <c r="J179" i="2"/>
  <c r="BK169" i="2"/>
  <c r="BK161" i="2"/>
  <c r="BK155" i="2"/>
  <c r="J146" i="2"/>
  <c r="BK240" i="2"/>
  <c r="BK226" i="2"/>
  <c r="BK200" i="2"/>
  <c r="J189" i="2"/>
  <c r="BK179" i="2"/>
  <c r="J168" i="2"/>
  <c r="J157" i="2"/>
  <c r="J150" i="2"/>
  <c r="J142" i="2"/>
  <c r="AS94" i="1"/>
  <c r="BK238" i="2"/>
  <c r="J231" i="2"/>
  <c r="J223" i="2"/>
  <c r="J217" i="2"/>
  <c r="BK212" i="2"/>
  <c r="BK191" i="2"/>
  <c r="J186" i="2"/>
  <c r="BK178" i="2"/>
  <c r="J170" i="2"/>
  <c r="BK166" i="2"/>
  <c r="BK157" i="2"/>
  <c r="BK223" i="2"/>
  <c r="J220" i="2"/>
  <c r="J213" i="2"/>
  <c r="J205" i="2"/>
  <c r="J190" i="2"/>
  <c r="BK181" i="2"/>
  <c r="BK165" i="2"/>
  <c r="J159" i="2"/>
  <c r="J148" i="2"/>
  <c r="J242" i="2"/>
  <c r="BK231" i="2"/>
  <c r="BK220" i="2"/>
  <c r="BK216" i="2"/>
  <c r="J207" i="2"/>
  <c r="J197" i="2"/>
  <c r="BK190" i="2"/>
  <c r="J174" i="2"/>
  <c r="J166" i="2"/>
  <c r="BK158" i="2"/>
  <c r="BK148" i="2"/>
  <c r="BK140" i="2"/>
  <c r="BK235" i="2"/>
  <c r="BK205" i="2"/>
  <c r="BK197" i="2"/>
  <c r="J185" i="2"/>
  <c r="BK172" i="2"/>
  <c r="J160" i="2"/>
  <c r="J154" i="2"/>
  <c r="J151" i="2"/>
  <c r="J140" i="2"/>
  <c r="BK242" i="2"/>
  <c r="J236" i="2"/>
  <c r="J226" i="2"/>
  <c r="J221" i="2"/>
  <c r="BK210" i="2"/>
  <c r="BK201" i="2"/>
  <c r="J187" i="2"/>
  <c r="J183" i="2"/>
  <c r="BK175" i="2"/>
  <c r="J169" i="2"/>
  <c r="BK164" i="2"/>
  <c r="BK145" i="2"/>
  <c r="J224" i="2"/>
  <c r="BK222" i="2"/>
  <c r="BK209" i="2"/>
  <c r="J203" i="2"/>
  <c r="BK188" i="2"/>
  <c r="BK180" i="2"/>
  <c r="J164" i="2"/>
  <c r="J155" i="2"/>
  <c r="BK150" i="2"/>
  <c r="BK142" i="2"/>
  <c r="J238" i="2"/>
  <c r="J230" i="2"/>
  <c r="J215" i="2"/>
  <c r="J210" i="2"/>
  <c r="J201" i="2"/>
  <c r="J191" i="2"/>
  <c r="BK182" i="2"/>
  <c r="J177" i="2"/>
  <c r="J165" i="2"/>
  <c r="BK160" i="2"/>
  <c r="BK153" i="2"/>
  <c r="J143" i="2"/>
  <c r="BK241" i="2"/>
  <c r="BK227" i="2"/>
  <c r="BK195" i="2"/>
  <c r="BK183" i="2"/>
  <c r="J175" i="2"/>
  <c r="BK167" i="2"/>
  <c r="J158" i="2"/>
  <c r="BK152" i="2"/>
  <c r="BK147" i="2"/>
  <c r="J243" i="2"/>
  <c r="J235" i="2"/>
  <c r="BK230" i="2"/>
  <c r="J218" i="2"/>
  <c r="BK214" i="2"/>
  <c r="J202" i="2"/>
  <c r="J188" i="2"/>
  <c r="J182" i="2"/>
  <c r="BK174" i="2"/>
  <c r="BK168" i="2"/>
  <c r="J163" i="2"/>
  <c r="BK143" i="2"/>
  <c r="BK236" i="2"/>
  <c r="BK221" i="2"/>
  <c r="J214" i="2"/>
  <c r="BK207" i="2"/>
  <c r="BK194" i="2"/>
  <c r="BK186" i="2"/>
  <c r="J171" i="2"/>
  <c r="J161" i="2"/>
  <c r="BK151" i="2"/>
  <c r="J147" i="2"/>
  <c r="AK27" i="1"/>
  <c r="BK232" i="2"/>
  <c r="BK218" i="2"/>
  <c r="BK213" i="2"/>
  <c r="BK208" i="2"/>
  <c r="J200" i="2"/>
  <c r="J193" i="2"/>
  <c r="J181" i="2"/>
  <c r="BK171" i="2"/>
  <c r="BK163" i="2"/>
  <c r="BK154" i="2"/>
  <c r="BK243" i="2"/>
  <c r="BK229" i="2"/>
  <c r="BK202" i="2"/>
  <c r="BK193" i="2"/>
  <c r="J184" i="2"/>
  <c r="J178" i="2"/>
  <c r="BK170" i="2"/>
  <c r="BK159" i="2"/>
  <c r="J153" i="2"/>
  <c r="BK146" i="2"/>
  <c r="J241" i="2"/>
  <c r="J232" i="2"/>
  <c r="J227" i="2"/>
  <c r="J222" i="2"/>
  <c r="BK215" i="2"/>
  <c r="J209" i="2"/>
  <c r="BK189" i="2"/>
  <c r="BK185" i="2"/>
  <c r="J180" i="2"/>
  <c r="J172" i="2"/>
  <c r="J167" i="2"/>
  <c r="BK162" i="2"/>
  <c r="BK141" i="2" l="1"/>
  <c r="J141" i="2" s="1"/>
  <c r="J97" i="2" s="1"/>
  <c r="P141" i="2"/>
  <c r="P138" i="2" s="1"/>
  <c r="R144" i="2"/>
  <c r="P149" i="2"/>
  <c r="R156" i="2"/>
  <c r="P173" i="2"/>
  <c r="P176" i="2"/>
  <c r="BK199" i="2"/>
  <c r="J199" i="2" s="1"/>
  <c r="J105" i="2" s="1"/>
  <c r="P199" i="2"/>
  <c r="R206" i="2"/>
  <c r="P211" i="2"/>
  <c r="P219" i="2"/>
  <c r="P225" i="2"/>
  <c r="BK228" i="2"/>
  <c r="J228" i="2"/>
  <c r="J111" i="2" s="1"/>
  <c r="BK234" i="2"/>
  <c r="BK233" i="2"/>
  <c r="J233" i="2"/>
  <c r="J112" i="2" s="1"/>
  <c r="BK239" i="2"/>
  <c r="J239" i="2" s="1"/>
  <c r="J115" i="2" s="1"/>
  <c r="BK144" i="2"/>
  <c r="J144" i="2"/>
  <c r="J98" i="2" s="1"/>
  <c r="T144" i="2"/>
  <c r="BK156" i="2"/>
  <c r="J156" i="2"/>
  <c r="J100" i="2" s="1"/>
  <c r="BK173" i="2"/>
  <c r="J173" i="2" s="1"/>
  <c r="J101" i="2" s="1"/>
  <c r="BK176" i="2"/>
  <c r="J176" i="2"/>
  <c r="J102" i="2" s="1"/>
  <c r="R199" i="2"/>
  <c r="P206" i="2"/>
  <c r="BK219" i="2"/>
  <c r="J219" i="2" s="1"/>
  <c r="J109" i="2" s="1"/>
  <c r="T219" i="2"/>
  <c r="R225" i="2"/>
  <c r="R228" i="2"/>
  <c r="R234" i="2"/>
  <c r="R233" i="2"/>
  <c r="P239" i="2"/>
  <c r="R141" i="2"/>
  <c r="BK149" i="2"/>
  <c r="J149" i="2" s="1"/>
  <c r="J99" i="2" s="1"/>
  <c r="T149" i="2"/>
  <c r="T156" i="2"/>
  <c r="R173" i="2"/>
  <c r="T176" i="2"/>
  <c r="T199" i="2"/>
  <c r="BK211" i="2"/>
  <c r="J211" i="2" s="1"/>
  <c r="J108" i="2" s="1"/>
  <c r="T211" i="2"/>
  <c r="BK225" i="2"/>
  <c r="J225" i="2" s="1"/>
  <c r="J110" i="2" s="1"/>
  <c r="T225" i="2"/>
  <c r="T228" i="2"/>
  <c r="P234" i="2"/>
  <c r="P233" i="2" s="1"/>
  <c r="R239" i="2"/>
  <c r="T141" i="2"/>
  <c r="T138" i="2" s="1"/>
  <c r="P144" i="2"/>
  <c r="R149" i="2"/>
  <c r="R138" i="2" s="1"/>
  <c r="P156" i="2"/>
  <c r="T173" i="2"/>
  <c r="R176" i="2"/>
  <c r="BK206" i="2"/>
  <c r="J206" i="2"/>
  <c r="J107" i="2" s="1"/>
  <c r="T206" i="2"/>
  <c r="R211" i="2"/>
  <c r="R219" i="2"/>
  <c r="P228" i="2"/>
  <c r="T234" i="2"/>
  <c r="T233" i="2"/>
  <c r="T239" i="2"/>
  <c r="BK196" i="2"/>
  <c r="J196" i="2" s="1"/>
  <c r="J103" i="2" s="1"/>
  <c r="BK139" i="2"/>
  <c r="J139" i="2" s="1"/>
  <c r="J96" i="2" s="1"/>
  <c r="BK204" i="2"/>
  <c r="J204" i="2"/>
  <c r="J106" i="2" s="1"/>
  <c r="BK237" i="2"/>
  <c r="J237" i="2" s="1"/>
  <c r="J114" i="2" s="1"/>
  <c r="F89" i="2"/>
  <c r="BF143" i="2"/>
  <c r="BF153" i="2"/>
  <c r="BF161" i="2"/>
  <c r="BF162" i="2"/>
  <c r="BF166" i="2"/>
  <c r="BF168" i="2"/>
  <c r="BF169" i="2"/>
  <c r="BF177" i="2"/>
  <c r="BF181" i="2"/>
  <c r="BF184" i="2"/>
  <c r="BF185" i="2"/>
  <c r="BF214" i="2"/>
  <c r="BF216" i="2"/>
  <c r="BF220" i="2"/>
  <c r="BF224" i="2"/>
  <c r="BF226" i="2"/>
  <c r="BF230" i="2"/>
  <c r="BF231" i="2"/>
  <c r="J87" i="2"/>
  <c r="BF148" i="2"/>
  <c r="BF150" i="2"/>
  <c r="BF152" i="2"/>
  <c r="BF155" i="2"/>
  <c r="BF159" i="2"/>
  <c r="BF167" i="2"/>
  <c r="BF174" i="2"/>
  <c r="BF178" i="2"/>
  <c r="BF182" i="2"/>
  <c r="BF188" i="2"/>
  <c r="BF189" i="2"/>
  <c r="BF195" i="2"/>
  <c r="BF202" i="2"/>
  <c r="BF227" i="2"/>
  <c r="BF235" i="2"/>
  <c r="BF238" i="2"/>
  <c r="BF240" i="2"/>
  <c r="BF241" i="2"/>
  <c r="F90" i="2"/>
  <c r="BF142" i="2"/>
  <c r="BF145" i="2"/>
  <c r="BF154" i="2"/>
  <c r="BF157" i="2"/>
  <c r="BF160" i="2"/>
  <c r="BF164" i="2"/>
  <c r="BF165" i="2"/>
  <c r="BF171" i="2"/>
  <c r="BF172" i="2"/>
  <c r="BF175" i="2"/>
  <c r="BF179" i="2"/>
  <c r="BF183" i="2"/>
  <c r="BF190" i="2"/>
  <c r="BF191" i="2"/>
  <c r="BF201" i="2"/>
  <c r="BF205" i="2"/>
  <c r="BF209" i="2"/>
  <c r="BF210" i="2"/>
  <c r="BF217" i="2"/>
  <c r="BF218" i="2"/>
  <c r="BF221" i="2"/>
  <c r="BF229" i="2"/>
  <c r="BF232" i="2"/>
  <c r="BF236" i="2"/>
  <c r="BF242" i="2"/>
  <c r="BF243" i="2"/>
  <c r="BF140" i="2"/>
  <c r="BF146" i="2"/>
  <c r="BF147" i="2"/>
  <c r="BF151" i="2"/>
  <c r="BF158" i="2"/>
  <c r="BF163" i="2"/>
  <c r="BF170" i="2"/>
  <c r="BF180" i="2"/>
  <c r="BF186" i="2"/>
  <c r="BF187" i="2"/>
  <c r="BF193" i="2"/>
  <c r="BF194" i="2"/>
  <c r="BF197" i="2"/>
  <c r="BF200" i="2"/>
  <c r="BF203" i="2"/>
  <c r="BF207" i="2"/>
  <c r="BF208" i="2"/>
  <c r="BF212" i="2"/>
  <c r="BF213" i="2"/>
  <c r="BF215" i="2"/>
  <c r="BF222" i="2"/>
  <c r="BF223" i="2"/>
  <c r="F37" i="2"/>
  <c r="BD95" i="1" s="1"/>
  <c r="BD94" i="1" s="1"/>
  <c r="W36" i="1" s="1"/>
  <c r="F36" i="2"/>
  <c r="BC95" i="1" s="1"/>
  <c r="BC94" i="1" s="1"/>
  <c r="AY94" i="1" s="1"/>
  <c r="F33" i="2"/>
  <c r="AZ95" i="1" s="1"/>
  <c r="AZ94" i="1" s="1"/>
  <c r="W32" i="1" s="1"/>
  <c r="J33" i="2"/>
  <c r="AV95" i="1" s="1"/>
  <c r="F35" i="2"/>
  <c r="BB95" i="1" s="1"/>
  <c r="BB94" i="1" s="1"/>
  <c r="W34" i="1" s="1"/>
  <c r="R198" i="2" l="1"/>
  <c r="R137" i="2"/>
  <c r="T198" i="2"/>
  <c r="T137" i="2"/>
  <c r="P198" i="2"/>
  <c r="P137" i="2"/>
  <c r="AU95" i="1"/>
  <c r="BK138" i="2"/>
  <c r="J138" i="2" s="1"/>
  <c r="J95" i="2" s="1"/>
  <c r="J234" i="2"/>
  <c r="J113" i="2"/>
  <c r="BK198" i="2"/>
  <c r="J198" i="2" s="1"/>
  <c r="J104" i="2" s="1"/>
  <c r="F34" i="2"/>
  <c r="BA95" i="1" s="1"/>
  <c r="BA94" i="1" s="1"/>
  <c r="AW94" i="1" s="1"/>
  <c r="AK33" i="1" s="1"/>
  <c r="W35" i="1"/>
  <c r="AV94" i="1"/>
  <c r="AK32" i="1" s="1"/>
  <c r="AX94" i="1"/>
  <c r="J34" i="2"/>
  <c r="AW95" i="1" s="1"/>
  <c r="AT95" i="1" s="1"/>
  <c r="AU94" i="1"/>
  <c r="BK137" i="2" l="1"/>
  <c r="J137" i="2"/>
  <c r="J94" i="2" s="1"/>
  <c r="J28" i="2" s="1"/>
  <c r="J30" i="2" s="1"/>
  <c r="AG95" i="1" s="1"/>
  <c r="AG94" i="1" s="1"/>
  <c r="AT94" i="1"/>
  <c r="W33" i="1"/>
  <c r="AN94" i="1" l="1"/>
  <c r="AN99" i="1" s="1"/>
  <c r="AK26" i="1"/>
  <c r="AK29" i="1" s="1"/>
  <c r="AK38" i="1" s="1"/>
  <c r="J39" i="2"/>
  <c r="AN95" i="1"/>
  <c r="J120" i="2"/>
  <c r="AG99" i="1"/>
</calcChain>
</file>

<file path=xl/sharedStrings.xml><?xml version="1.0" encoding="utf-8"?>
<sst xmlns="http://schemas.openxmlformats.org/spreadsheetml/2006/main" count="1605" uniqueCount="514">
  <si>
    <t>Export Komplet</t>
  </si>
  <si>
    <t/>
  </si>
  <si>
    <t>2.0</t>
  </si>
  <si>
    <t>False</t>
  </si>
  <si>
    <t>{8921ab16-2398-42e5-9f4e-cb4d653cf800}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</si>
  <si>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</si>
  <si>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</si>
  <si>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</si>
  <si>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</si>
  <si>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</si>
  <si>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</si>
  <si>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018/2022</t>
  </si>
  <si>
    <t>Stavba:</t>
  </si>
  <si>
    <t>RD Bratislava východ, nové depo - rekonštrukcia priemyselnej kanalizácie a areálového odlučovača ropných látok</t>
  </si>
  <si>
    <t>JKSO:</t>
  </si>
  <si>
    <t>KS:</t>
  </si>
  <si>
    <t>Miesto:</t>
  </si>
  <si>
    <t>RD Bratislava východ</t>
  </si>
  <si>
    <t>Dátum:</t>
  </si>
  <si>
    <t>24. 5. 2022</t>
  </si>
  <si>
    <t>Objednávateľ:</t>
  </si>
  <si>
    <t>IČO:</t>
  </si>
  <si>
    <t xml:space="preserve"> </t>
  </si>
  <si>
    <t>IČ DPH:</t>
  </si>
  <si>
    <t>Zhotoviteľ:</t>
  </si>
  <si>
    <t>Projektant:</t>
  </si>
  <si>
    <t>Ing. Miloslav Remiš</t>
  </si>
  <si>
    <t>True</t>
  </si>
  <si>
    <t>0,01</t>
  </si>
  <si>
    <t>Spracovateľ:</t>
  </si>
  <si>
    <t>Prima Invest, spol. s 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</si>
  <si>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</si>
  <si>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</si>
  <si>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</si>
  <si>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</si>
  <si>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</si>
  <si>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</si>
  <si>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</si>
  <si>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</si>
  <si>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</si>
  <si>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</si>
  <si>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</si>
  <si>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</si>
  <si>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</si>
  <si>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</si>
  <si>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</si>
  <si>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</si>
  <si>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</si>
  <si>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</si>
  <si>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</si>
  <si>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</si>
  <si>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</si>
  <si>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</si>
  <si>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</si>
  <si>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</si>
  <si>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</si>
  <si>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</si>
  <si>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</si>
  <si>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</si>
  <si>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</si>
  <si>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</si>
  <si>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</si>
  <si>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</si>
  <si>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</si>
  <si>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</si>
  <si>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</si>
  <si>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</si>
  <si>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</si>
  <si>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</si>
  <si>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</si>
  <si>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</si>
  <si>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</si>
  <si>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</si>
  <si>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</si>
  <si>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</si>
  <si>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</si>
  <si>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</si>
  <si>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</si>
  <si>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</si>
  <si>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</si>
  <si>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</si>
  <si>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</si>
  <si>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</si>
  <si>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</si>
  <si>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</si>
  <si>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</si>
  <si>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</si>
  <si>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</si>
  <si>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</si>
  <si>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</si>
  <si>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</si>
  <si>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</si>
  <si>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</si>
  <si>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</si>
  <si>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</si>
  <si>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</si>
  <si>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</si>
  <si>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</si>
  <si>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</si>
  <si>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</si>
  <si>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</si>
  <si>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</si>
  <si>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</si>
  <si>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</si>
  <si>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</si>
  <si>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724 - Zdravotechnika - strojné vybavenie</t>
  </si>
  <si>
    <t xml:space="preserve">    764 - Konštrukcie klampiarske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</si>
  <si>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</si>
  <si>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</si>
  <si>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</si>
  <si>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</si>
  <si>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</si>
  <si>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</si>
  <si>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VRN - Investičné náklady neobsiahnuté v cenách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</si>
  <si>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</si>
  <si>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</si>
  <si>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</si>
  <si>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</si>
  <si>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</si>
  <si>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</si>
  <si>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</si>
  <si>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</si>
  <si>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</si>
  <si>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</si>
  <si>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</si>
  <si>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</si>
  <si>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</si>
  <si>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</si>
  <si>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</si>
  <si>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</si>
  <si>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</si>
  <si>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</si>
  <si>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174101102.R</t>
  </si>
  <si>
    <t>Zásyp sypaninou v uzavretých priestoroch s urovnaním povrchu zásypu vrátane dovozu</t>
  </si>
  <si>
    <t>m3</t>
  </si>
  <si>
    <t>4</t>
  </si>
  <si>
    <t>2</t>
  </si>
  <si>
    <t>-162294474</t>
  </si>
  <si>
    <t>Zakladanie</t>
  </si>
  <si>
    <t>216904111</t>
  </si>
  <si>
    <t>Očistenie plôch tlakovou vodou L skalných</t>
  </si>
  <si>
    <t>m2</t>
  </si>
  <si>
    <t>230689642</t>
  </si>
  <si>
    <t>3</t>
  </si>
  <si>
    <t>216904391</t>
  </si>
  <si>
    <t>Príplatok k cene za ručné dočistenie oceľovými kefami</t>
  </si>
  <si>
    <t>1845787048</t>
  </si>
  <si>
    <t>Zvislé a kompletné konštrukcie</t>
  </si>
  <si>
    <t>311271321</t>
  </si>
  <si>
    <t>Murivo nosné (m2) PREMAC 50x20x25 s betónovou výplňou hr. 200 mm</t>
  </si>
  <si>
    <t>-858184293</t>
  </si>
  <si>
    <t>5</t>
  </si>
  <si>
    <t>311361825</t>
  </si>
  <si>
    <t>Výstuž pre murivo nosné PREMAC s betónovou výplňou z ocele 10505</t>
  </si>
  <si>
    <t>t</t>
  </si>
  <si>
    <t>-2114720057</t>
  </si>
  <si>
    <t>6</t>
  </si>
  <si>
    <t>386991113</t>
  </si>
  <si>
    <t>Montáž odlučovača ropných látok, plastového, s prietokom 3 l/s</t>
  </si>
  <si>
    <t>ks</t>
  </si>
  <si>
    <t>-2124848817</t>
  </si>
  <si>
    <t>7</t>
  </si>
  <si>
    <t>M</t>
  </si>
  <si>
    <t>286640001400</t>
  </si>
  <si>
    <t>Odlučovač ropných látok napr. EH0503C, prietok 3 l/s, pochôdzny poklop, s kalovou jímkou a koalescenčným filtrom, PE, MEA</t>
  </si>
  <si>
    <t>8</t>
  </si>
  <si>
    <t>919878455</t>
  </si>
  <si>
    <t>Vodorovné konštrukcie</t>
  </si>
  <si>
    <t>411321314</t>
  </si>
  <si>
    <t>Betón stropov doskových a trámových,  železový tr. C 20/25</t>
  </si>
  <si>
    <t>-78409996</t>
  </si>
  <si>
    <t>9</t>
  </si>
  <si>
    <t>411351101</t>
  </si>
  <si>
    <t>Debnenie stropov doskových zhotovenie-dielce</t>
  </si>
  <si>
    <t>-728034937</t>
  </si>
  <si>
    <t>10</t>
  </si>
  <si>
    <t>411351102</t>
  </si>
  <si>
    <t>Debnenie stropov doskových odstránenie-dielce</t>
  </si>
  <si>
    <t>-746970521</t>
  </si>
  <si>
    <t>11</t>
  </si>
  <si>
    <t>411354173</t>
  </si>
  <si>
    <t>Podporná konštrukcia stropov výšky do 4 m pre zaťaženie do 12 kPa zhotovenie</t>
  </si>
  <si>
    <t>1167112699</t>
  </si>
  <si>
    <t>12</t>
  </si>
  <si>
    <t>411354174</t>
  </si>
  <si>
    <t>Podporná konštrukcia stropov výšky do 4 m pre zaťaženie do 12 kPa odstránenie</t>
  </si>
  <si>
    <t>1190163745</t>
  </si>
  <si>
    <t>13</t>
  </si>
  <si>
    <t>411361821</t>
  </si>
  <si>
    <t>Výstuž stropov doskových, trámových, vložkových,konzolových alebo balkónových, 10505</t>
  </si>
  <si>
    <t>-1584824434</t>
  </si>
  <si>
    <t>Úpravy povrchov, podlahy, osadenie</t>
  </si>
  <si>
    <t>14</t>
  </si>
  <si>
    <t>611421331</t>
  </si>
  <si>
    <t>Oprava vnútorných vápenných omietok stropov železobetónových rovných tvárnicových a klenieb, opravovaná plocha nad 10 do 30 % štukových</t>
  </si>
  <si>
    <t>813189790</t>
  </si>
  <si>
    <t>15</t>
  </si>
  <si>
    <t>611466129.R</t>
  </si>
  <si>
    <t>Vnútorná omietka stropov tenkovrstvová Weber - Terranova, akrylátová, weber.pas akrylátová, roztieraná jemnozrnná</t>
  </si>
  <si>
    <t>2035173472</t>
  </si>
  <si>
    <t>16</t>
  </si>
  <si>
    <t>612421331</t>
  </si>
  <si>
    <t>Oprava vnútorných vápenných omietok stien, v množstve opravenej plochy nad 10 do 30 % štukových</t>
  </si>
  <si>
    <t>1372634260</t>
  </si>
  <si>
    <t>17</t>
  </si>
  <si>
    <t>612460151</t>
  </si>
  <si>
    <t>Príprava vnútorného podkladu stien cementovým prednástrekom, hr. 3 mm</t>
  </si>
  <si>
    <t>1872695040</t>
  </si>
  <si>
    <t>18</t>
  </si>
  <si>
    <t>612460232</t>
  </si>
  <si>
    <t>Vnútorná omietka stien cementová hrubá, hr. 15 mm</t>
  </si>
  <si>
    <t>2072313792</t>
  </si>
  <si>
    <t>19</t>
  </si>
  <si>
    <t>612462302</t>
  </si>
  <si>
    <t>Vnútorná sanačná omietka stien weber.san evoluzione, hr. 20 mm (pôv.betón)</t>
  </si>
  <si>
    <t>1388571713</t>
  </si>
  <si>
    <t>612462314</t>
  </si>
  <si>
    <t>Vnútorná sanačná omietka stien weber.san podhoz WTA, krytie 100%</t>
  </si>
  <si>
    <t>183681151</t>
  </si>
  <si>
    <t>21</t>
  </si>
  <si>
    <t>612463129.R</t>
  </si>
  <si>
    <t>Vnútorná omietka stien tenkovrstvová Weber - Terranova, akrylátová, weber.pas akrylátová, roztieraná jemnozrnná (Premac)</t>
  </si>
  <si>
    <t>2113976045</t>
  </si>
  <si>
    <t>22</t>
  </si>
  <si>
    <t>618311550.R</t>
  </si>
  <si>
    <t xml:space="preserve">Vytvarovanie dna odtokového  kanála z betónu prost.,vodostav.V4 T50 C 20/25 s poterom, polomer 600-800 mm   </t>
  </si>
  <si>
    <t>-683257941</t>
  </si>
  <si>
    <t>23</t>
  </si>
  <si>
    <t>622460125.R</t>
  </si>
  <si>
    <t xml:space="preserve">Hĺbková penetrácia omietok alebo cementových povrchov 2x roztokom 1:0,5 + 1:1   </t>
  </si>
  <si>
    <t>-10758796</t>
  </si>
  <si>
    <t>24</t>
  </si>
  <si>
    <t>622462575</t>
  </si>
  <si>
    <t>Vonkajšia omietka stien tenkovrstvová PCI, silikónová, Multiputz ZS, zatieraná, hr. 3 mm</t>
  </si>
  <si>
    <t>-71176977</t>
  </si>
  <si>
    <t>25</t>
  </si>
  <si>
    <t>622463261</t>
  </si>
  <si>
    <t>Ochrana, čistenie a sanácia konštrukcií Weber - Terranova, odstráňovač rias RENOV EXPRESS</t>
  </si>
  <si>
    <t>-1471381577</t>
  </si>
  <si>
    <t>26</t>
  </si>
  <si>
    <t>622463273</t>
  </si>
  <si>
    <t>Sanácia betónových konštrukcií Weber - Terranova, vyrovnávacia malta na jemné opravy, weber.rep vyspravka J, hr. 30 mm</t>
  </si>
  <si>
    <t>1760540685</t>
  </si>
  <si>
    <t>27</t>
  </si>
  <si>
    <t>622463361</t>
  </si>
  <si>
    <t>Vonkajšia sanačná omietka stien weber.san podhoz WTA, krytie 50%</t>
  </si>
  <si>
    <t>-2114070925</t>
  </si>
  <si>
    <t>28</t>
  </si>
  <si>
    <t>622464542</t>
  </si>
  <si>
    <t>Vonkajšia omietka stien tenkovrstvová Weber - Terranova, weber.pas topdry SN, roztieraná strednozrnná</t>
  </si>
  <si>
    <t>1884092822</t>
  </si>
  <si>
    <t>29</t>
  </si>
  <si>
    <t>642942111</t>
  </si>
  <si>
    <t>Osadenie oceľovej dverovej zárubne alebo rámu, plochy otvoru do 2,5 m2</t>
  </si>
  <si>
    <t>385254340</t>
  </si>
  <si>
    <t>Rúrové vedenie</t>
  </si>
  <si>
    <t>30</t>
  </si>
  <si>
    <t>871366008</t>
  </si>
  <si>
    <t>Montáž kanalizačného PVC-U potrubia hladkého DN 250</t>
  </si>
  <si>
    <t>m</t>
  </si>
  <si>
    <t>-715444668</t>
  </si>
  <si>
    <t>31</t>
  </si>
  <si>
    <t>28611000.0.01</t>
  </si>
  <si>
    <t>Rúra kanalizačná PVC-U gravitačná, hladká SN8,viacvrstvová, DN 250, dĺ. 2 m</t>
  </si>
  <si>
    <t>-2081402559</t>
  </si>
  <si>
    <t>Ostatné konštrukcie a práce-búranie</t>
  </si>
  <si>
    <t>32</t>
  </si>
  <si>
    <t>941955001</t>
  </si>
  <si>
    <t>Lešenie ľahké pracovné pomocné, s výškou lešeňovej podlahy do 1,20 m</t>
  </si>
  <si>
    <t>-1362437561</t>
  </si>
  <si>
    <t>33</t>
  </si>
  <si>
    <t>941955001.R</t>
  </si>
  <si>
    <t>Lešenie ľahké pracovné pomocné - rebríková plošina (sanácia jamy)</t>
  </si>
  <si>
    <t>sada</t>
  </si>
  <si>
    <t>-91569882</t>
  </si>
  <si>
    <t>34</t>
  </si>
  <si>
    <t>952901199.R</t>
  </si>
  <si>
    <t xml:space="preserve">Vyčistenie priestorov nádrže vrátane vývozu kalu   </t>
  </si>
  <si>
    <t>súb.</t>
  </si>
  <si>
    <t>659212082</t>
  </si>
  <si>
    <t>35</t>
  </si>
  <si>
    <t>953943112</t>
  </si>
  <si>
    <t>Osadenie ostatných výrobkov do muriva, so zaliatím cementovou maltou, hmotnosti 1-5 kg/kus (bez dodávky)</t>
  </si>
  <si>
    <t>495399241</t>
  </si>
  <si>
    <t>36</t>
  </si>
  <si>
    <t>953943113</t>
  </si>
  <si>
    <t>Osadenie ostatných výrobkov do muriva, so zaliatím cementovou maltou, hmotnosti 5-15 kg/kus (bez dodávky)</t>
  </si>
  <si>
    <t>150144284</t>
  </si>
  <si>
    <t>37</t>
  </si>
  <si>
    <t>553956002.2</t>
  </si>
  <si>
    <t>Kovové doplnkové konštrukcie do 10kg/kus - nerez</t>
  </si>
  <si>
    <t>kg</t>
  </si>
  <si>
    <t>1719637702</t>
  </si>
  <si>
    <t>38</t>
  </si>
  <si>
    <t>953991321</t>
  </si>
  <si>
    <t>Dodanie a osadenie príchytky do steny zo železobetónu, vonk.profil príchytky 10-12 mm (pre L 63)</t>
  </si>
  <si>
    <t>1164941082</t>
  </si>
  <si>
    <t>39</t>
  </si>
  <si>
    <t>960321271</t>
  </si>
  <si>
    <t>Búranie konštrukcií zo železobetónu -2,85000t</t>
  </si>
  <si>
    <t>643467541</t>
  </si>
  <si>
    <t>40</t>
  </si>
  <si>
    <t>963051113</t>
  </si>
  <si>
    <t>Búranie železobetónových stropov doskových hr.nad 80 mm,  -2,40000t</t>
  </si>
  <si>
    <t>-381716456</t>
  </si>
  <si>
    <t>41</t>
  </si>
  <si>
    <t>966079871</t>
  </si>
  <si>
    <t>Prerušenie oceľového profilu prierezu do 400 mm2</t>
  </si>
  <si>
    <t>-1966160018</t>
  </si>
  <si>
    <t>42</t>
  </si>
  <si>
    <t>968071125</t>
  </si>
  <si>
    <t>Vyvesenie kovového dverného krídla do suti plochy do 2 m2</t>
  </si>
  <si>
    <t>2070823429</t>
  </si>
  <si>
    <t>43</t>
  </si>
  <si>
    <t>968072455</t>
  </si>
  <si>
    <t>Vybúranie kovových dverových zárubní plochy do 2 m2,  -0,07600t</t>
  </si>
  <si>
    <t>1627727540</t>
  </si>
  <si>
    <t>44</t>
  </si>
  <si>
    <t>930010114</t>
  </si>
  <si>
    <t>Osadenie ORL pomocou zdvíhacieho zariadenia s nosnosťou 2,0 t</t>
  </si>
  <si>
    <t>kpt.</t>
  </si>
  <si>
    <t>64</t>
  </si>
  <si>
    <t>-390267141</t>
  </si>
  <si>
    <t>45</t>
  </si>
  <si>
    <t>979081111</t>
  </si>
  <si>
    <t>Odvoz sutiny a vybúraných hmôt na skládku do 1 km</t>
  </si>
  <si>
    <t>1204382361</t>
  </si>
  <si>
    <t>46</t>
  </si>
  <si>
    <t>979081121</t>
  </si>
  <si>
    <t>Odvoz sutiny a vybúraných hmôt na skládku za každý ďalší 1 km</t>
  </si>
  <si>
    <t>-460840399</t>
  </si>
  <si>
    <t>VV</t>
  </si>
  <si>
    <t>11,388*20</t>
  </si>
  <si>
    <t>47</t>
  </si>
  <si>
    <t>979082111</t>
  </si>
  <si>
    <t>Vnútrostavenisková doprava sutiny a vybúraných hmôt do 10 m</t>
  </si>
  <si>
    <t>1476633710</t>
  </si>
  <si>
    <t>48</t>
  </si>
  <si>
    <t>979087212</t>
  </si>
  <si>
    <t>Nakladanie na dopravné prostriedky pre vodorovnú dopravu sutiny</t>
  </si>
  <si>
    <t>2135506825</t>
  </si>
  <si>
    <t>49</t>
  </si>
  <si>
    <t>979089612</t>
  </si>
  <si>
    <t>Poplatok za skladovanie - iné odpady zo stavieb a demolácií (17 09), ostatné</t>
  </si>
  <si>
    <t>1458356968</t>
  </si>
  <si>
    <t>99</t>
  </si>
  <si>
    <t>Presun hmôt HSV</t>
  </si>
  <si>
    <t>50</t>
  </si>
  <si>
    <t>999281111</t>
  </si>
  <si>
    <t>Presun hmôt pre opravy a údržbu objektov vrátane vonkajších plášťov výšky do 25 m</t>
  </si>
  <si>
    <t>-1538191889</t>
  </si>
  <si>
    <t>PSV</t>
  </si>
  <si>
    <t>Práce a dodávky PSV</t>
  </si>
  <si>
    <t>711</t>
  </si>
  <si>
    <t>Izolácie proti vode a vlhkosti</t>
  </si>
  <si>
    <t>51</t>
  </si>
  <si>
    <t>711113220</t>
  </si>
  <si>
    <t>Zhotovenie náteru kryštalickou izoláciou Xypex na ploche vodorovnej</t>
  </si>
  <si>
    <t>-1749041528</t>
  </si>
  <si>
    <t>52</t>
  </si>
  <si>
    <t>711113225</t>
  </si>
  <si>
    <t>Zhotovenie náteru kryštalickou izoláciou Xypex na ploche zvislej</t>
  </si>
  <si>
    <t>130548297</t>
  </si>
  <si>
    <t>53</t>
  </si>
  <si>
    <t>245640000300</t>
  </si>
  <si>
    <t>Náter izolačný XYPEX CONCENTRATE XC5, kryštalická izolácia, HYDROSTOP</t>
  </si>
  <si>
    <t>1417568546</t>
  </si>
  <si>
    <t>54</t>
  </si>
  <si>
    <t>998711201</t>
  </si>
  <si>
    <t>Presun hmôt pre izoláciu proti vode v objektoch výšky do 6 m</t>
  </si>
  <si>
    <t>%</t>
  </si>
  <si>
    <t>925937593</t>
  </si>
  <si>
    <t>722</t>
  </si>
  <si>
    <t>Zdravotechnika - vnútorný vodovod</t>
  </si>
  <si>
    <t>55</t>
  </si>
  <si>
    <t>722110815</t>
  </si>
  <si>
    <t>Demontáž potrubia z liatinových tlakových rúr prírubových TP nad 80 do DN 125,  -0,04786t</t>
  </si>
  <si>
    <t>1830041967</t>
  </si>
  <si>
    <t>724</t>
  </si>
  <si>
    <t>Zdravotechnika - strojné vybavenie</t>
  </si>
  <si>
    <t>56</t>
  </si>
  <si>
    <t>724111812.R</t>
  </si>
  <si>
    <t xml:space="preserve">Demontáž kalového čerpadla, výtlačného systému vrátane rúr čerpadiel a armatúr, komplet   </t>
  </si>
  <si>
    <t>1928885519</t>
  </si>
  <si>
    <t>57</t>
  </si>
  <si>
    <t>724143099.R</t>
  </si>
  <si>
    <t xml:space="preserve">Montáž kalového čerpadla, výtlačného systému vrátane rúr čerpadiel a armatúr, komplet   </t>
  </si>
  <si>
    <t>-1744177027</t>
  </si>
  <si>
    <t>58</t>
  </si>
  <si>
    <t>4261300001.1</t>
  </si>
  <si>
    <t xml:space="preserve">Čerpadlo kalové ponorné výkon do 3,0 l/s, výška do 5,0 m vrátané výtlačného potrubia a armatúr </t>
  </si>
  <si>
    <t>861181884</t>
  </si>
  <si>
    <t>59</t>
  </si>
  <si>
    <t>998724201</t>
  </si>
  <si>
    <t>Presun hmôt pre strojné vybavenie v objektoch výšky do 6 m</t>
  </si>
  <si>
    <t>-433477109</t>
  </si>
  <si>
    <t>764</t>
  </si>
  <si>
    <t>Konštrukcie klampiarske</t>
  </si>
  <si>
    <t>60</t>
  </si>
  <si>
    <t>764351810</t>
  </si>
  <si>
    <t>Demontáž žľabov pododkvap. štvorhranných rovných, oblúkových, do 30° rš 250 a 330 mm,  -0,00347t</t>
  </si>
  <si>
    <t>2123175960</t>
  </si>
  <si>
    <t>61</t>
  </si>
  <si>
    <t>764351836</t>
  </si>
  <si>
    <t>Demontáž háka so sklonom žľabu do 30°  -0,00009t</t>
  </si>
  <si>
    <t>79864687</t>
  </si>
  <si>
    <t>62</t>
  </si>
  <si>
    <t>764352225</t>
  </si>
  <si>
    <t>Žľaby z pozinkovaného PZ plechu, pododkvapové polkruhové r.š. 280 mm</t>
  </si>
  <si>
    <t>-1778313642</t>
  </si>
  <si>
    <t>63</t>
  </si>
  <si>
    <t>764451203</t>
  </si>
  <si>
    <t>Zvodové rúry z pozinkovaného PZ plechu, štvorcové s dĺžkou strany 120 mm</t>
  </si>
  <si>
    <t>-1800517469</t>
  </si>
  <si>
    <t>764454802</t>
  </si>
  <si>
    <t>Demontáž odpadových rúr kruhových, s priemerom 120 mm,  -0,00285t</t>
  </si>
  <si>
    <t>-1223556269</t>
  </si>
  <si>
    <t>65</t>
  </si>
  <si>
    <t>764456855</t>
  </si>
  <si>
    <t>Demontáž odpadového kolena výtokového kruhového, s priemerom 120,150 a 200 mm,  -0,00116t</t>
  </si>
  <si>
    <t>1528028394</t>
  </si>
  <si>
    <t>66</t>
  </si>
  <si>
    <t>998764201</t>
  </si>
  <si>
    <t>Presun hmôt pre konštrukcie klampiarske v objektoch výšky do 6 m</t>
  </si>
  <si>
    <t>708704415</t>
  </si>
  <si>
    <t>767</t>
  </si>
  <si>
    <t>Konštrukcie doplnkové kovové</t>
  </si>
  <si>
    <t>67</t>
  </si>
  <si>
    <t>767590120</t>
  </si>
  <si>
    <t>Montáž podlahových konštrukcií podlahových roštov skrutkovaním</t>
  </si>
  <si>
    <t>-1019310841</t>
  </si>
  <si>
    <t>68</t>
  </si>
  <si>
    <t>3457600.00.1</t>
  </si>
  <si>
    <t>Rošt s priečkou NEREZ delený</t>
  </si>
  <si>
    <t>-1068060828</t>
  </si>
  <si>
    <t>69</t>
  </si>
  <si>
    <t>767646520</t>
  </si>
  <si>
    <t>Montáž dverí kovových oceľových, 1 m obvodu dverí</t>
  </si>
  <si>
    <t>-1782797195</t>
  </si>
  <si>
    <t>70</t>
  </si>
  <si>
    <t>553410013555</t>
  </si>
  <si>
    <t xml:space="preserve">Dvere exteriérové oceľové, šxv 1200x2000mm so zárubňou, zámok FAB, čierne kovanie štítové s oceľovou výstuhou, vnútorné výstuhy pre prípadné panikové kovanie a horný samozatvárač  </t>
  </si>
  <si>
    <t>1183252768</t>
  </si>
  <si>
    <t>71</t>
  </si>
  <si>
    <t>998767201</t>
  </si>
  <si>
    <t>Presun hmôt pre kovové stavebné doplnkové konštrukcie v objektoch výšky do 6 m</t>
  </si>
  <si>
    <t>-361847465</t>
  </si>
  <si>
    <t>783</t>
  </si>
  <si>
    <t>Nátery</t>
  </si>
  <si>
    <t>72</t>
  </si>
  <si>
    <t>783225600</t>
  </si>
  <si>
    <t>Nátery kov.stav.doplnk.konštr. syntetické na vzduchu schnúce 2x emailovaním - 70µm</t>
  </si>
  <si>
    <t>-65409414</t>
  </si>
  <si>
    <t>73</t>
  </si>
  <si>
    <t>783226100</t>
  </si>
  <si>
    <t>Nátery kov.stav.doplnk.konštr. syntetické na vzduchu schnúce základný - 35µm</t>
  </si>
  <si>
    <t>-352770301</t>
  </si>
  <si>
    <t>784</t>
  </si>
  <si>
    <t>Maľby</t>
  </si>
  <si>
    <t>74</t>
  </si>
  <si>
    <t>784402801</t>
  </si>
  <si>
    <t>Odstránenie malieb oškrabaním, výšky do 3,80 m</t>
  </si>
  <si>
    <t>-477013198</t>
  </si>
  <si>
    <t>75</t>
  </si>
  <si>
    <t>784410120</t>
  </si>
  <si>
    <t>Penetrovanie jednonásobné hrubozrnných, savých podkladov výšky do 3,80 m</t>
  </si>
  <si>
    <t>-1234570501</t>
  </si>
  <si>
    <t>76</t>
  </si>
  <si>
    <t>784418011</t>
  </si>
  <si>
    <t>Zakrývanie otvorov, podláh a zariadení fóliou v miestnostiach alebo na schodisku</t>
  </si>
  <si>
    <t>-1182311839</t>
  </si>
  <si>
    <t>77</t>
  </si>
  <si>
    <t>784452273</t>
  </si>
  <si>
    <t>Maľby z maliarskych zmesí Primalex, Farmal, ručne nanášané dvojnásobné základné na podklad hrubozrnný výšky do 3,80 m</t>
  </si>
  <si>
    <t>-355050301</t>
  </si>
  <si>
    <t>Práce a dodávky M</t>
  </si>
  <si>
    <t>21-M</t>
  </si>
  <si>
    <t>Elektromontáže</t>
  </si>
  <si>
    <t>78</t>
  </si>
  <si>
    <t>210172009.R</t>
  </si>
  <si>
    <t xml:space="preserve">Montáž rozvodov NN pre čerpaciu stanicu ČS1 (komplet vrátane dodávky)   </t>
  </si>
  <si>
    <t>1704087147</t>
  </si>
  <si>
    <t>79</t>
  </si>
  <si>
    <t>210172010.R</t>
  </si>
  <si>
    <t xml:space="preserve">Montáž rozvádzača skriňového - rozvádzač RM1, ovládania čerpadla vrátané dodávky   </t>
  </si>
  <si>
    <t>1247909257</t>
  </si>
  <si>
    <t>HZS</t>
  </si>
  <si>
    <t>Hodinové zúčtovacie sadzby</t>
  </si>
  <si>
    <t>80</t>
  </si>
  <si>
    <t>HZS000113</t>
  </si>
  <si>
    <t>Stavebno montážne práce náročné ucelené - odborné, tvorivé remeselné (Tr. 3) v rozsahu viac ako 8 hodín</t>
  </si>
  <si>
    <t>hod</t>
  </si>
  <si>
    <t>512</t>
  </si>
  <si>
    <t>-380882382</t>
  </si>
  <si>
    <t>VRN</t>
  </si>
  <si>
    <t>Investičné náklady neobsiahnuté v cenách</t>
  </si>
  <si>
    <t>81</t>
  </si>
  <si>
    <t>000400022</t>
  </si>
  <si>
    <t>Projektové práce - náklady na dokumentáciu skutočného zhotovenia stavby</t>
  </si>
  <si>
    <t>eur</t>
  </si>
  <si>
    <t>1024</t>
  </si>
  <si>
    <t>-92617541</t>
  </si>
  <si>
    <t>82</t>
  </si>
  <si>
    <t>000400023</t>
  </si>
  <si>
    <t>Projektové práce - Vypracovanie prevádzkového poriadku</t>
  </si>
  <si>
    <t>-1154464995</t>
  </si>
  <si>
    <t>83</t>
  </si>
  <si>
    <t>001000034</t>
  </si>
  <si>
    <t>Inžinierska činnosť - skúšky a revízie ostatné skúšky</t>
  </si>
  <si>
    <t>-447440264</t>
  </si>
  <si>
    <t>84</t>
  </si>
  <si>
    <t>001000035.S</t>
  </si>
  <si>
    <t>Inžinierska činnosť - kolaudácia stavby (právoplatné kolaudačné rozhodnutie)  resp. uvedenie do prevádzky vr. kompletizácie dokladovej časti stavby</t>
  </si>
  <si>
    <t>-709809103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</si>
</sst>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9086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5" borderId="23" xfId="0" applyFont="1" applyFill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topLeftCell="A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22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184" t="s">
        <v>11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8"/>
      <c r="BS5" s="15" t="s">
        <v>6</v>
      </c>
    </row>
    <row r="6" spans="1:74" s="1" customFormat="1" ht="36.950000000000003" customHeight="1">
      <c r="B6" s="18"/>
      <c r="D6" s="23" t="s">
        <v>12</v>
      </c>
      <c r="K6" s="186" t="s">
        <v>13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8"/>
      <c r="BS6" s="15" t="s">
        <v>6</v>
      </c>
    </row>
    <row r="7" spans="1:74" s="1" customFormat="1" ht="12" customHeight="1">
      <c r="B7" s="18"/>
      <c r="D7" s="24" t="s">
        <v>14</v>
      </c>
      <c r="K7" s="22" t="s">
        <v>1</v>
      </c>
      <c r="AK7" s="24" t="s">
        <v>15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16</v>
      </c>
      <c r="K8" s="22" t="s">
        <v>17</v>
      </c>
      <c r="AK8" s="24" t="s">
        <v>18</v>
      </c>
      <c r="AN8" s="22" t="s">
        <v>19</v>
      </c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s="1" customFormat="1" ht="18.399999999999999" customHeight="1">
      <c r="B11" s="18"/>
      <c r="E11" s="22" t="s">
        <v>22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24</v>
      </c>
      <c r="AK13" s="24" t="s">
        <v>21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22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25</v>
      </c>
      <c r="AK16" s="24" t="s">
        <v>21</v>
      </c>
      <c r="AN16" s="22" t="s">
        <v>1</v>
      </c>
      <c r="AR16" s="18"/>
      <c r="BS16" s="15" t="s">
        <v>3</v>
      </c>
    </row>
    <row r="17" spans="1:71" s="1" customFormat="1" ht="18.399999999999999" customHeight="1">
      <c r="B17" s="18"/>
      <c r="E17" s="22" t="s">
        <v>26</v>
      </c>
      <c r="AK17" s="24" t="s">
        <v>23</v>
      </c>
      <c r="AN17" s="22" t="s">
        <v>1</v>
      </c>
      <c r="AR17" s="18"/>
      <c r="BS17" s="15" t="s">
        <v>27</v>
      </c>
    </row>
    <row r="18" spans="1:71" s="1" customFormat="1" ht="6.95" customHeight="1">
      <c r="B18" s="18"/>
      <c r="AR18" s="18"/>
      <c r="BS18" s="15" t="s">
        <v>28</v>
      </c>
    </row>
    <row r="19" spans="1:71" s="1" customFormat="1" ht="12" customHeight="1">
      <c r="B19" s="18"/>
      <c r="D19" s="24" t="s">
        <v>29</v>
      </c>
      <c r="AK19" s="24" t="s">
        <v>21</v>
      </c>
      <c r="AN19" s="22" t="s">
        <v>1</v>
      </c>
      <c r="AR19" s="18"/>
      <c r="BS19" s="15" t="s">
        <v>28</v>
      </c>
    </row>
    <row r="20" spans="1:71" s="1" customFormat="1" ht="18.399999999999999" customHeight="1">
      <c r="B20" s="18"/>
      <c r="E20" s="22" t="s">
        <v>30</v>
      </c>
      <c r="AK20" s="24" t="s">
        <v>23</v>
      </c>
      <c r="AN20" s="22" t="s">
        <v>1</v>
      </c>
      <c r="AR20" s="18"/>
      <c r="BS20" s="15" t="s">
        <v>27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31</v>
      </c>
      <c r="AR22" s="18"/>
    </row>
    <row r="23" spans="1:71" s="1" customFormat="1" ht="16.5" customHeight="1">
      <c r="B23" s="18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1" customFormat="1" ht="14.45" customHeight="1">
      <c r="B26" s="18"/>
      <c r="D26" s="27" t="s">
        <v>32</v>
      </c>
      <c r="AK26" s="188">
        <f>ROUND(AG94,2)</f>
        <v>0</v>
      </c>
      <c r="AL26" s="185"/>
      <c r="AM26" s="185"/>
      <c r="AN26" s="185"/>
      <c r="AO26" s="185"/>
      <c r="AR26" s="18"/>
    </row>
    <row r="27" spans="1:71" s="1" customFormat="1" ht="14.45" customHeight="1">
      <c r="B27" s="18"/>
      <c r="D27" s="27" t="s">
        <v>33</v>
      </c>
      <c r="AK27" s="188">
        <f>ROUND(AG97, 2)</f>
        <v>0</v>
      </c>
      <c r="AL27" s="188"/>
      <c r="AM27" s="188"/>
      <c r="AN27" s="188"/>
      <c r="AO27" s="188"/>
      <c r="AR27" s="18"/>
    </row>
    <row r="28" spans="1:7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BE28" s="29"/>
    </row>
    <row r="29" spans="1:71" s="2" customFormat="1" ht="25.9" customHeight="1">
      <c r="A29" s="29"/>
      <c r="B29" s="30"/>
      <c r="C29" s="29"/>
      <c r="D29" s="31" t="s">
        <v>34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89">
        <f>ROUND(AK26 + AK27, 2)</f>
        <v>0</v>
      </c>
      <c r="AL29" s="190"/>
      <c r="AM29" s="190"/>
      <c r="AN29" s="190"/>
      <c r="AO29" s="190"/>
      <c r="AP29" s="29"/>
      <c r="AQ29" s="29"/>
      <c r="AR29" s="30"/>
      <c r="BE29" s="29"/>
    </row>
    <row r="30" spans="1:7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  <c r="BE30" s="29"/>
    </row>
    <row r="31" spans="1:71" s="2" customFormat="1" ht="12.75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191" t="s">
        <v>35</v>
      </c>
      <c r="M31" s="191"/>
      <c r="N31" s="191"/>
      <c r="O31" s="191"/>
      <c r="P31" s="191"/>
      <c r="Q31" s="29"/>
      <c r="R31" s="29"/>
      <c r="S31" s="29"/>
      <c r="T31" s="29"/>
      <c r="U31" s="29"/>
      <c r="V31" s="29"/>
      <c r="W31" s="191" t="s">
        <v>36</v>
      </c>
      <c r="X31" s="191"/>
      <c r="Y31" s="191"/>
      <c r="Z31" s="191"/>
      <c r="AA31" s="191"/>
      <c r="AB31" s="191"/>
      <c r="AC31" s="191"/>
      <c r="AD31" s="191"/>
      <c r="AE31" s="191"/>
      <c r="AF31" s="29"/>
      <c r="AG31" s="29"/>
      <c r="AH31" s="29"/>
      <c r="AI31" s="29"/>
      <c r="AJ31" s="29"/>
      <c r="AK31" s="191" t="s">
        <v>37</v>
      </c>
      <c r="AL31" s="191"/>
      <c r="AM31" s="191"/>
      <c r="AN31" s="191"/>
      <c r="AO31" s="191"/>
      <c r="AP31" s="29"/>
      <c r="AQ31" s="29"/>
      <c r="AR31" s="30"/>
      <c r="BE31" s="29"/>
    </row>
    <row r="32" spans="1:71" s="3" customFormat="1" ht="14.45" customHeight="1">
      <c r="B32" s="34"/>
      <c r="D32" s="24" t="s">
        <v>38</v>
      </c>
      <c r="F32" s="35" t="s">
        <v>39</v>
      </c>
      <c r="L32" s="194">
        <v>0.2</v>
      </c>
      <c r="M32" s="193"/>
      <c r="N32" s="193"/>
      <c r="O32" s="193"/>
      <c r="P32" s="193"/>
      <c r="Q32" s="36"/>
      <c r="R32" s="36"/>
      <c r="S32" s="36"/>
      <c r="T32" s="36"/>
      <c r="U32" s="36"/>
      <c r="V32" s="36"/>
      <c r="W32" s="192">
        <f>ROUND(AZ94 + SUM(CD97), 2)</f>
        <v>0</v>
      </c>
      <c r="X32" s="193"/>
      <c r="Y32" s="193"/>
      <c r="Z32" s="193"/>
      <c r="AA32" s="193"/>
      <c r="AB32" s="193"/>
      <c r="AC32" s="193"/>
      <c r="AD32" s="193"/>
      <c r="AE32" s="193"/>
      <c r="AF32" s="36"/>
      <c r="AG32" s="36"/>
      <c r="AH32" s="36"/>
      <c r="AI32" s="36"/>
      <c r="AJ32" s="36"/>
      <c r="AK32" s="192">
        <f>ROUND(AV94 + SUM(BY97), 2)</f>
        <v>0</v>
      </c>
      <c r="AL32" s="193"/>
      <c r="AM32" s="193"/>
      <c r="AN32" s="193"/>
      <c r="AO32" s="193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</row>
    <row r="33" spans="1:57" s="3" customFormat="1" ht="14.45" customHeight="1">
      <c r="B33" s="34"/>
      <c r="F33" s="35" t="s">
        <v>40</v>
      </c>
      <c r="L33" s="197">
        <v>0.2</v>
      </c>
      <c r="M33" s="196"/>
      <c r="N33" s="196"/>
      <c r="O33" s="196"/>
      <c r="P33" s="196"/>
      <c r="W33" s="195">
        <f>ROUND(BA94 + SUM(CE97), 2)</f>
        <v>0</v>
      </c>
      <c r="X33" s="196"/>
      <c r="Y33" s="196"/>
      <c r="Z33" s="196"/>
      <c r="AA33" s="196"/>
      <c r="AB33" s="196"/>
      <c r="AC33" s="196"/>
      <c r="AD33" s="196"/>
      <c r="AE33" s="196"/>
      <c r="AK33" s="195">
        <f>ROUND(AW94 + SUM(BZ97), 2)</f>
        <v>0</v>
      </c>
      <c r="AL33" s="196"/>
      <c r="AM33" s="196"/>
      <c r="AN33" s="196"/>
      <c r="AO33" s="196"/>
      <c r="AR33" s="34"/>
    </row>
    <row r="34" spans="1:57" s="3" customFormat="1" ht="14.45" hidden="1" customHeight="1">
      <c r="B34" s="34"/>
      <c r="F34" s="24" t="s">
        <v>41</v>
      </c>
      <c r="L34" s="197">
        <v>0.2</v>
      </c>
      <c r="M34" s="196"/>
      <c r="N34" s="196"/>
      <c r="O34" s="196"/>
      <c r="P34" s="196"/>
      <c r="W34" s="195">
        <f>ROUND(BB94 + SUM(CF97), 2)</f>
        <v>0</v>
      </c>
      <c r="X34" s="196"/>
      <c r="Y34" s="196"/>
      <c r="Z34" s="196"/>
      <c r="AA34" s="196"/>
      <c r="AB34" s="196"/>
      <c r="AC34" s="196"/>
      <c r="AD34" s="196"/>
      <c r="AE34" s="196"/>
      <c r="AK34" s="195">
        <v>0</v>
      </c>
      <c r="AL34" s="196"/>
      <c r="AM34" s="196"/>
      <c r="AN34" s="196"/>
      <c r="AO34" s="196"/>
      <c r="AR34" s="34"/>
    </row>
    <row r="35" spans="1:57" s="3" customFormat="1" ht="14.45" hidden="1" customHeight="1">
      <c r="B35" s="34"/>
      <c r="F35" s="24" t="s">
        <v>42</v>
      </c>
      <c r="L35" s="197">
        <v>0.2</v>
      </c>
      <c r="M35" s="196"/>
      <c r="N35" s="196"/>
      <c r="O35" s="196"/>
      <c r="P35" s="196"/>
      <c r="W35" s="195">
        <f>ROUND(BC94 + SUM(CG97), 2)</f>
        <v>0</v>
      </c>
      <c r="X35" s="196"/>
      <c r="Y35" s="196"/>
      <c r="Z35" s="196"/>
      <c r="AA35" s="196"/>
      <c r="AB35" s="196"/>
      <c r="AC35" s="196"/>
      <c r="AD35" s="196"/>
      <c r="AE35" s="196"/>
      <c r="AK35" s="195">
        <v>0</v>
      </c>
      <c r="AL35" s="196"/>
      <c r="AM35" s="196"/>
      <c r="AN35" s="196"/>
      <c r="AO35" s="196"/>
      <c r="AR35" s="34"/>
    </row>
    <row r="36" spans="1:57" s="3" customFormat="1" ht="14.45" hidden="1" customHeight="1">
      <c r="B36" s="34"/>
      <c r="F36" s="35" t="s">
        <v>43</v>
      </c>
      <c r="L36" s="194">
        <v>0</v>
      </c>
      <c r="M36" s="193"/>
      <c r="N36" s="193"/>
      <c r="O36" s="193"/>
      <c r="P36" s="193"/>
      <c r="Q36" s="36"/>
      <c r="R36" s="36"/>
      <c r="S36" s="36"/>
      <c r="T36" s="36"/>
      <c r="U36" s="36"/>
      <c r="V36" s="36"/>
      <c r="W36" s="192">
        <f>ROUND(BD94 + SUM(CH97), 2)</f>
        <v>0</v>
      </c>
      <c r="X36" s="193"/>
      <c r="Y36" s="193"/>
      <c r="Z36" s="193"/>
      <c r="AA36" s="193"/>
      <c r="AB36" s="193"/>
      <c r="AC36" s="193"/>
      <c r="AD36" s="193"/>
      <c r="AE36" s="193"/>
      <c r="AF36" s="36"/>
      <c r="AG36" s="36"/>
      <c r="AH36" s="36"/>
      <c r="AI36" s="36"/>
      <c r="AJ36" s="36"/>
      <c r="AK36" s="192">
        <v>0</v>
      </c>
      <c r="AL36" s="193"/>
      <c r="AM36" s="193"/>
      <c r="AN36" s="193"/>
      <c r="AO36" s="193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1:57" s="2" customFormat="1" ht="6.9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2" customFormat="1" ht="25.9" customHeight="1">
      <c r="A38" s="29"/>
      <c r="B38" s="30"/>
      <c r="C38" s="38"/>
      <c r="D38" s="39" t="s">
        <v>44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45</v>
      </c>
      <c r="U38" s="40"/>
      <c r="V38" s="40"/>
      <c r="W38" s="40"/>
      <c r="X38" s="198" t="s">
        <v>46</v>
      </c>
      <c r="Y38" s="199"/>
      <c r="Z38" s="199"/>
      <c r="AA38" s="199"/>
      <c r="AB38" s="199"/>
      <c r="AC38" s="40"/>
      <c r="AD38" s="40"/>
      <c r="AE38" s="40"/>
      <c r="AF38" s="40"/>
      <c r="AG38" s="40"/>
      <c r="AH38" s="40"/>
      <c r="AI38" s="40"/>
      <c r="AJ38" s="40"/>
      <c r="AK38" s="200">
        <f>SUM(AK29:AK36)</f>
        <v>0</v>
      </c>
      <c r="AL38" s="199"/>
      <c r="AM38" s="199"/>
      <c r="AN38" s="199"/>
      <c r="AO38" s="201"/>
      <c r="AP38" s="38"/>
      <c r="AQ38" s="38"/>
      <c r="AR38" s="30"/>
      <c r="BE38" s="29"/>
    </row>
    <row r="39" spans="1:57" s="2" customFormat="1" ht="6.95" customHeight="1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  <c r="BE39" s="29"/>
    </row>
    <row r="40" spans="1:57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  <c r="BE40" s="29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9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10</v>
      </c>
      <c r="L84" s="4" t="str">
        <f>K5</f>
        <v>018/2022</v>
      </c>
      <c r="AR84" s="51"/>
    </row>
    <row r="85" spans="1:90" s="5" customFormat="1" ht="36.950000000000003" customHeight="1">
      <c r="B85" s="52"/>
      <c r="C85" s="53" t="s">
        <v>12</v>
      </c>
      <c r="L85" s="202" t="str">
        <f>K6</f>
        <v>RD Bratislava východ, nové depo - rekonštrukcia priemyselnej kanalizácie a areálového odlučovača ropných látok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16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RD Bratislava východ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18</v>
      </c>
      <c r="AJ87" s="29"/>
      <c r="AK87" s="29"/>
      <c r="AL87" s="29"/>
      <c r="AM87" s="204" t="str">
        <f>IF(AN8= "","",AN8)</f>
        <v>24. 5. 2022</v>
      </c>
      <c r="AN87" s="204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205" t="str">
        <f>IF(E17="","",E17)</f>
        <v>Ing. Miloslav Remiš</v>
      </c>
      <c r="AN89" s="206"/>
      <c r="AO89" s="206"/>
      <c r="AP89" s="206"/>
      <c r="AQ89" s="29"/>
      <c r="AR89" s="30"/>
      <c r="AS89" s="207" t="s">
        <v>54</v>
      </c>
      <c r="AT89" s="20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5" t="str">
        <f>IF(E20="","",E20)</f>
        <v>Prima Invest, spol. s r.o.</v>
      </c>
      <c r="AN90" s="206"/>
      <c r="AO90" s="206"/>
      <c r="AP90" s="206"/>
      <c r="AQ90" s="29"/>
      <c r="AR90" s="30"/>
      <c r="AS90" s="209"/>
      <c r="AT90" s="21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9"/>
      <c r="AT91" s="21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11" t="s">
        <v>55</v>
      </c>
      <c r="D92" s="212"/>
      <c r="E92" s="212"/>
      <c r="F92" s="212"/>
      <c r="G92" s="212"/>
      <c r="H92" s="60"/>
      <c r="I92" s="213" t="s">
        <v>56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57</v>
      </c>
      <c r="AH92" s="212"/>
      <c r="AI92" s="212"/>
      <c r="AJ92" s="212"/>
      <c r="AK92" s="212"/>
      <c r="AL92" s="212"/>
      <c r="AM92" s="212"/>
      <c r="AN92" s="213" t="s">
        <v>58</v>
      </c>
      <c r="AO92" s="212"/>
      <c r="AP92" s="215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9">
        <f>ROUND(AG95,2)</f>
        <v>0</v>
      </c>
      <c r="AH94" s="219"/>
      <c r="AI94" s="219"/>
      <c r="AJ94" s="219"/>
      <c r="AK94" s="219"/>
      <c r="AL94" s="219"/>
      <c r="AM94" s="219"/>
      <c r="AN94" s="220">
        <f>SUM(AG94,AT94)</f>
        <v>0</v>
      </c>
      <c r="AO94" s="220"/>
      <c r="AP94" s="220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442.74610000000001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0" s="7" customFormat="1" ht="37.5" customHeight="1">
      <c r="A95" s="78" t="s">
        <v>77</v>
      </c>
      <c r="B95" s="79"/>
      <c r="C95" s="80"/>
      <c r="D95" s="218" t="s">
        <v>11</v>
      </c>
      <c r="E95" s="218"/>
      <c r="F95" s="218"/>
      <c r="G95" s="218"/>
      <c r="H95" s="218"/>
      <c r="I95" s="81"/>
      <c r="J95" s="218" t="s">
        <v>13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6">
        <f>'018-2022 - RD Bratislava ...'!J30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82" t="s">
        <v>78</v>
      </c>
      <c r="AR95" s="79"/>
      <c r="AS95" s="83">
        <v>0</v>
      </c>
      <c r="AT95" s="84">
        <f>ROUND(SUM(AV95:AW95),2)</f>
        <v>0</v>
      </c>
      <c r="AU95" s="85">
        <f>'018-2022 - RD Bratislava ...'!P137</f>
        <v>442.74609659999999</v>
      </c>
      <c r="AV95" s="84">
        <f>'018-2022 - RD Bratislava ...'!J33</f>
        <v>0</v>
      </c>
      <c r="AW95" s="84">
        <f>'018-2022 - RD Bratislava ...'!J34</f>
        <v>0</v>
      </c>
      <c r="AX95" s="84">
        <f>'018-2022 - RD Bratislava ...'!J35</f>
        <v>0</v>
      </c>
      <c r="AY95" s="84">
        <f>'018-2022 - RD Bratislava ...'!J36</f>
        <v>0</v>
      </c>
      <c r="AZ95" s="84">
        <f>'018-2022 - RD Bratislava ...'!F33</f>
        <v>0</v>
      </c>
      <c r="BA95" s="84">
        <f>'018-2022 - RD Bratislava ...'!F34</f>
        <v>0</v>
      </c>
      <c r="BB95" s="84">
        <f>'018-2022 - RD Bratislava ...'!F35</f>
        <v>0</v>
      </c>
      <c r="BC95" s="84">
        <f>'018-2022 - RD Bratislava ...'!F36</f>
        <v>0</v>
      </c>
      <c r="BD95" s="86">
        <f>'018-2022 - RD Bratislava ...'!F37</f>
        <v>0</v>
      </c>
      <c r="BT95" s="87" t="s">
        <v>79</v>
      </c>
      <c r="BU95" s="87" t="s">
        <v>80</v>
      </c>
      <c r="BV95" s="87" t="s">
        <v>75</v>
      </c>
      <c r="BW95" s="87" t="s">
        <v>4</v>
      </c>
      <c r="BX95" s="87" t="s">
        <v>76</v>
      </c>
      <c r="CL95" s="87" t="s">
        <v>1</v>
      </c>
    </row>
    <row r="96" spans="1:90" ht="11.25">
      <c r="B96" s="18"/>
      <c r="AR96" s="18"/>
    </row>
    <row r="97" spans="1:57" s="2" customFormat="1" ht="30" customHeight="1">
      <c r="A97" s="29"/>
      <c r="B97" s="30"/>
      <c r="C97" s="69" t="s">
        <v>81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20">
        <v>0</v>
      </c>
      <c r="AH97" s="220"/>
      <c r="AI97" s="220"/>
      <c r="AJ97" s="220"/>
      <c r="AK97" s="220"/>
      <c r="AL97" s="220"/>
      <c r="AM97" s="220"/>
      <c r="AN97" s="220">
        <v>0</v>
      </c>
      <c r="AO97" s="220"/>
      <c r="AP97" s="220"/>
      <c r="AQ97" s="88"/>
      <c r="AR97" s="30"/>
      <c r="AS97" s="62" t="s">
        <v>82</v>
      </c>
      <c r="AT97" s="63" t="s">
        <v>83</v>
      </c>
      <c r="AU97" s="63" t="s">
        <v>38</v>
      </c>
      <c r="AV97" s="64" t="s">
        <v>61</v>
      </c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10.9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s="2" customFormat="1" ht="30" customHeight="1">
      <c r="A99" s="29"/>
      <c r="B99" s="30"/>
      <c r="C99" s="89" t="s">
        <v>84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221">
        <f>ROUND(AG94 + AG97, 2)</f>
        <v>0</v>
      </c>
      <c r="AH99" s="221"/>
      <c r="AI99" s="221"/>
      <c r="AJ99" s="221"/>
      <c r="AK99" s="221"/>
      <c r="AL99" s="221"/>
      <c r="AM99" s="221"/>
      <c r="AN99" s="221">
        <f>ROUND(AN94 + AN97, 2)</f>
        <v>0</v>
      </c>
      <c r="AO99" s="221"/>
      <c r="AP99" s="221"/>
      <c r="AQ99" s="90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AK29:AO29"/>
    <mergeCell ref="L31:P31"/>
    <mergeCell ref="W31:AE31"/>
    <mergeCell ref="AK31:AO31"/>
    <mergeCell ref="W32:AE32"/>
    <mergeCell ref="AK32:AO32"/>
    <mergeCell ref="L32:P32"/>
    <mergeCell ref="K5:AO5"/>
    <mergeCell ref="K6:AO6"/>
    <mergeCell ref="E23:AN23"/>
    <mergeCell ref="AK26:AO26"/>
    <mergeCell ref="AK27:AO27"/>
  </mergeCells>
  <hyperlinks>
    <hyperlink ref="A95" location="'018-2022 - RD Bratislav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4"/>
  <sheetViews>
    <sheetView showGridLines="0" topLeftCell="A123" workbookViewId="0">
      <selection activeCell="I140" sqref="I140:I25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2"/>
    </row>
    <row r="2" spans="1:46" s="1" customFormat="1" ht="36.950000000000003" customHeight="1">
      <c r="L2" s="222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customHeight="1">
      <c r="B4" s="18"/>
      <c r="D4" s="19" t="s">
        <v>85</v>
      </c>
      <c r="L4" s="18"/>
      <c r="M4" s="93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29"/>
      <c r="B6" s="30"/>
      <c r="C6" s="29"/>
      <c r="D6" s="24" t="s">
        <v>12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45" customHeight="1">
      <c r="A7" s="29"/>
      <c r="B7" s="30"/>
      <c r="C7" s="29"/>
      <c r="D7" s="29"/>
      <c r="E7" s="202" t="s">
        <v>13</v>
      </c>
      <c r="F7" s="223"/>
      <c r="G7" s="223"/>
      <c r="H7" s="223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14</v>
      </c>
      <c r="E9" s="29"/>
      <c r="F9" s="22" t="s">
        <v>1</v>
      </c>
      <c r="G9" s="29"/>
      <c r="H9" s="29"/>
      <c r="I9" s="24" t="s">
        <v>15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16</v>
      </c>
      <c r="E10" s="29"/>
      <c r="F10" s="22" t="s">
        <v>17</v>
      </c>
      <c r="G10" s="29"/>
      <c r="H10" s="29"/>
      <c r="I10" s="24" t="s">
        <v>18</v>
      </c>
      <c r="J10" s="55" t="str">
        <f>'Rekapitulácia stavby'!AN8</f>
        <v>24. 5. 2022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9"/>
      <c r="G12" s="29"/>
      <c r="H12" s="29"/>
      <c r="I12" s="24" t="s">
        <v>21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23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24</v>
      </c>
      <c r="E15" s="29"/>
      <c r="F15" s="29"/>
      <c r="G15" s="29"/>
      <c r="H15" s="29"/>
      <c r="I15" s="24" t="s">
        <v>21</v>
      </c>
      <c r="J15" s="22" t="str">
        <f>'Rekapitulácia stavby'!AN13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184" t="str">
        <f>'Rekapitulácia stavby'!E14</f>
        <v xml:space="preserve"> </v>
      </c>
      <c r="F16" s="184"/>
      <c r="G16" s="184"/>
      <c r="H16" s="184"/>
      <c r="I16" s="24" t="s">
        <v>23</v>
      </c>
      <c r="J16" s="22" t="str">
        <f>'Rekapitulácia stavby'!AN14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25</v>
      </c>
      <c r="E18" s="29"/>
      <c r="F18" s="29"/>
      <c r="G18" s="29"/>
      <c r="H18" s="29"/>
      <c r="I18" s="24" t="s">
        <v>21</v>
      </c>
      <c r="J18" s="22" t="s">
        <v>1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26</v>
      </c>
      <c r="F19" s="29"/>
      <c r="G19" s="29"/>
      <c r="H19" s="29"/>
      <c r="I19" s="24" t="s">
        <v>23</v>
      </c>
      <c r="J19" s="22" t="s">
        <v>1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21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">
        <v>30</v>
      </c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31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4"/>
      <c r="B25" s="95"/>
      <c r="C25" s="94"/>
      <c r="D25" s="94"/>
      <c r="E25" s="187" t="s">
        <v>1</v>
      </c>
      <c r="F25" s="187"/>
      <c r="G25" s="187"/>
      <c r="H25" s="187"/>
      <c r="I25" s="94"/>
      <c r="J25" s="94"/>
      <c r="K25" s="94"/>
      <c r="L25" s="9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86</v>
      </c>
      <c r="E28" s="29"/>
      <c r="F28" s="29"/>
      <c r="G28" s="29"/>
      <c r="H28" s="29"/>
      <c r="I28" s="29"/>
      <c r="J28" s="28">
        <f>J94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27" t="s">
        <v>87</v>
      </c>
      <c r="E29" s="29"/>
      <c r="F29" s="29"/>
      <c r="G29" s="29"/>
      <c r="H29" s="29"/>
      <c r="I29" s="29"/>
      <c r="J29" s="28">
        <f>J118</f>
        <v>0</v>
      </c>
      <c r="K29" s="29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ROUND(J28 + J29,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ROUND((SUM(BE118:BE119) + SUM(BE137:BE243)),  2)</f>
        <v>0</v>
      </c>
      <c r="G33" s="100"/>
      <c r="H33" s="100"/>
      <c r="I33" s="101">
        <v>0.2</v>
      </c>
      <c r="J33" s="99">
        <f>ROUND(((SUM(BE118:BE119) + SUM(BE137:BE243))*I33),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2">
        <f>ROUND((SUM(BF118:BF119) + SUM(BF137:BF243)),  2)</f>
        <v>0</v>
      </c>
      <c r="G34" s="29"/>
      <c r="H34" s="29"/>
      <c r="I34" s="103">
        <v>0.2</v>
      </c>
      <c r="J34" s="102">
        <f>ROUND(((SUM(BF118:BF119) + SUM(BF137:BF243))*I34),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ROUND((SUM(BG118:BG119) + SUM(BG137:BG243)),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ROUND((SUM(BH118:BH119) + SUM(BH137:BH243)),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ROUND((SUM(BI118:BI119) + SUM(BI137:BI243)),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0"/>
      <c r="D39" s="104" t="s">
        <v>44</v>
      </c>
      <c r="E39" s="60"/>
      <c r="F39" s="60"/>
      <c r="G39" s="105" t="s">
        <v>45</v>
      </c>
      <c r="H39" s="106" t="s">
        <v>46</v>
      </c>
      <c r="I39" s="60"/>
      <c r="J39" s="107">
        <f>SUM(J30:J37)</f>
        <v>0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29"/>
      <c r="B61" s="30"/>
      <c r="C61" s="29"/>
      <c r="D61" s="45" t="s">
        <v>49</v>
      </c>
      <c r="E61" s="32"/>
      <c r="F61" s="109" t="s">
        <v>50</v>
      </c>
      <c r="G61" s="45" t="s">
        <v>49</v>
      </c>
      <c r="H61" s="32"/>
      <c r="I61" s="32"/>
      <c r="J61" s="110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29"/>
      <c r="B76" s="30"/>
      <c r="C76" s="29"/>
      <c r="D76" s="45" t="s">
        <v>49</v>
      </c>
      <c r="E76" s="32"/>
      <c r="F76" s="109" t="s">
        <v>50</v>
      </c>
      <c r="G76" s="45" t="s">
        <v>49</v>
      </c>
      <c r="H76" s="32"/>
      <c r="I76" s="32"/>
      <c r="J76" s="110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9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12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45" customHeight="1">
      <c r="A85" s="29"/>
      <c r="B85" s="30"/>
      <c r="C85" s="29"/>
      <c r="D85" s="29"/>
      <c r="E85" s="202" t="str">
        <f>E7</f>
        <v>RD Bratislava východ, nové depo - rekonštrukcia priemyselnej kanalizácie a areálového odlučovača ropných látok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16</v>
      </c>
      <c r="D87" s="29"/>
      <c r="E87" s="29"/>
      <c r="F87" s="22" t="str">
        <f>F10</f>
        <v>RD Bratislava východ</v>
      </c>
      <c r="G87" s="29"/>
      <c r="H87" s="29"/>
      <c r="I87" s="24" t="s">
        <v>18</v>
      </c>
      <c r="J87" s="55" t="str">
        <f>IF(J10="","",J10)</f>
        <v>24. 5. 2022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20</v>
      </c>
      <c r="D89" s="29"/>
      <c r="E89" s="29"/>
      <c r="F89" s="22" t="str">
        <f>E13</f>
        <v xml:space="preserve"> </v>
      </c>
      <c r="G89" s="29"/>
      <c r="H89" s="29"/>
      <c r="I89" s="24" t="s">
        <v>25</v>
      </c>
      <c r="J89" s="25" t="str">
        <f>E19</f>
        <v>Ing. Miloslav Remiš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25.7" customHeight="1">
      <c r="A90" s="29"/>
      <c r="B90" s="30"/>
      <c r="C90" s="24" t="s">
        <v>24</v>
      </c>
      <c r="D90" s="29"/>
      <c r="E90" s="29"/>
      <c r="F90" s="22" t="str">
        <f>IF(E16="","",E16)</f>
        <v xml:space="preserve"> </v>
      </c>
      <c r="G90" s="29"/>
      <c r="H90" s="29"/>
      <c r="I90" s="24" t="s">
        <v>29</v>
      </c>
      <c r="J90" s="25" t="str">
        <f>E22</f>
        <v>Prima Invest, spol. s r.o.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1" t="s">
        <v>89</v>
      </c>
      <c r="D92" s="90"/>
      <c r="E92" s="90"/>
      <c r="F92" s="90"/>
      <c r="G92" s="90"/>
      <c r="H92" s="90"/>
      <c r="I92" s="90"/>
      <c r="J92" s="112" t="s">
        <v>90</v>
      </c>
      <c r="K92" s="90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3" t="s">
        <v>91</v>
      </c>
      <c r="D94" s="29"/>
      <c r="E94" s="29"/>
      <c r="F94" s="29"/>
      <c r="G94" s="29"/>
      <c r="H94" s="29"/>
      <c r="I94" s="29"/>
      <c r="J94" s="71">
        <f>J137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5" t="s">
        <v>92</v>
      </c>
    </row>
    <row r="95" spans="1:47" s="9" customFormat="1" ht="24.95" customHeight="1">
      <c r="B95" s="114"/>
      <c r="D95" s="115" t="s">
        <v>93</v>
      </c>
      <c r="E95" s="116"/>
      <c r="F95" s="116"/>
      <c r="G95" s="116"/>
      <c r="H95" s="116"/>
      <c r="I95" s="116"/>
      <c r="J95" s="117">
        <f>J138</f>
        <v>0</v>
      </c>
      <c r="L95" s="114"/>
    </row>
    <row r="96" spans="1:47" s="10" customFormat="1" ht="19.899999999999999" customHeight="1">
      <c r="B96" s="118"/>
      <c r="D96" s="119" t="s">
        <v>94</v>
      </c>
      <c r="E96" s="120"/>
      <c r="F96" s="120"/>
      <c r="G96" s="120"/>
      <c r="H96" s="120"/>
      <c r="I96" s="120"/>
      <c r="J96" s="121">
        <f>J139</f>
        <v>0</v>
      </c>
      <c r="L96" s="118"/>
    </row>
    <row r="97" spans="2:12" s="10" customFormat="1" ht="19.899999999999999" customHeight="1">
      <c r="B97" s="118"/>
      <c r="D97" s="119" t="s">
        <v>95</v>
      </c>
      <c r="E97" s="120"/>
      <c r="F97" s="120"/>
      <c r="G97" s="120"/>
      <c r="H97" s="120"/>
      <c r="I97" s="120"/>
      <c r="J97" s="121">
        <f>J141</f>
        <v>0</v>
      </c>
      <c r="L97" s="118"/>
    </row>
    <row r="98" spans="2:12" s="10" customFormat="1" ht="19.899999999999999" customHeight="1">
      <c r="B98" s="118"/>
      <c r="D98" s="119" t="s">
        <v>96</v>
      </c>
      <c r="E98" s="120"/>
      <c r="F98" s="120"/>
      <c r="G98" s="120"/>
      <c r="H98" s="120"/>
      <c r="I98" s="120"/>
      <c r="J98" s="121">
        <f>J144</f>
        <v>0</v>
      </c>
      <c r="L98" s="118"/>
    </row>
    <row r="99" spans="2:12" s="10" customFormat="1" ht="19.899999999999999" customHeight="1">
      <c r="B99" s="118"/>
      <c r="D99" s="119" t="s">
        <v>97</v>
      </c>
      <c r="E99" s="120"/>
      <c r="F99" s="120"/>
      <c r="G99" s="120"/>
      <c r="H99" s="120"/>
      <c r="I99" s="120"/>
      <c r="J99" s="121">
        <f>J149</f>
        <v>0</v>
      </c>
      <c r="L99" s="118"/>
    </row>
    <row r="100" spans="2:12" s="10" customFormat="1" ht="19.899999999999999" customHeight="1">
      <c r="B100" s="118"/>
      <c r="D100" s="119" t="s">
        <v>98</v>
      </c>
      <c r="E100" s="120"/>
      <c r="F100" s="120"/>
      <c r="G100" s="120"/>
      <c r="H100" s="120"/>
      <c r="I100" s="120"/>
      <c r="J100" s="121">
        <f>J156</f>
        <v>0</v>
      </c>
      <c r="L100" s="118"/>
    </row>
    <row r="101" spans="2:12" s="10" customFormat="1" ht="19.899999999999999" customHeight="1">
      <c r="B101" s="118"/>
      <c r="D101" s="119" t="s">
        <v>99</v>
      </c>
      <c r="E101" s="120"/>
      <c r="F101" s="120"/>
      <c r="G101" s="120"/>
      <c r="H101" s="120"/>
      <c r="I101" s="120"/>
      <c r="J101" s="121">
        <f>J173</f>
        <v>0</v>
      </c>
      <c r="L101" s="118"/>
    </row>
    <row r="102" spans="2:12" s="10" customFormat="1" ht="19.899999999999999" customHeight="1">
      <c r="B102" s="118"/>
      <c r="D102" s="119" t="s">
        <v>100</v>
      </c>
      <c r="E102" s="120"/>
      <c r="F102" s="120"/>
      <c r="G102" s="120"/>
      <c r="H102" s="120"/>
      <c r="I102" s="120"/>
      <c r="J102" s="121">
        <f>J176</f>
        <v>0</v>
      </c>
      <c r="L102" s="118"/>
    </row>
    <row r="103" spans="2:12" s="10" customFormat="1" ht="19.899999999999999" customHeight="1">
      <c r="B103" s="118"/>
      <c r="D103" s="119" t="s">
        <v>101</v>
      </c>
      <c r="E103" s="120"/>
      <c r="F103" s="120"/>
      <c r="G103" s="120"/>
      <c r="H103" s="120"/>
      <c r="I103" s="120"/>
      <c r="J103" s="121">
        <f>J196</f>
        <v>0</v>
      </c>
      <c r="L103" s="118"/>
    </row>
    <row r="104" spans="2:12" s="9" customFormat="1" ht="24.95" customHeight="1">
      <c r="B104" s="114"/>
      <c r="D104" s="115" t="s">
        <v>102</v>
      </c>
      <c r="E104" s="116"/>
      <c r="F104" s="116"/>
      <c r="G104" s="116"/>
      <c r="H104" s="116"/>
      <c r="I104" s="116"/>
      <c r="J104" s="117">
        <f>J198</f>
        <v>0</v>
      </c>
      <c r="L104" s="114"/>
    </row>
    <row r="105" spans="2:12" s="10" customFormat="1" ht="19.899999999999999" customHeight="1">
      <c r="B105" s="118"/>
      <c r="D105" s="119" t="s">
        <v>103</v>
      </c>
      <c r="E105" s="120"/>
      <c r="F105" s="120"/>
      <c r="G105" s="120"/>
      <c r="H105" s="120"/>
      <c r="I105" s="120"/>
      <c r="J105" s="121">
        <f>J199</f>
        <v>0</v>
      </c>
      <c r="L105" s="118"/>
    </row>
    <row r="106" spans="2:12" s="10" customFormat="1" ht="19.899999999999999" customHeight="1">
      <c r="B106" s="118"/>
      <c r="D106" s="119" t="s">
        <v>104</v>
      </c>
      <c r="E106" s="120"/>
      <c r="F106" s="120"/>
      <c r="G106" s="120"/>
      <c r="H106" s="120"/>
      <c r="I106" s="120"/>
      <c r="J106" s="121">
        <f>J204</f>
        <v>0</v>
      </c>
      <c r="L106" s="118"/>
    </row>
    <row r="107" spans="2:12" s="10" customFormat="1" ht="19.899999999999999" customHeight="1">
      <c r="B107" s="118"/>
      <c r="D107" s="119" t="s">
        <v>105</v>
      </c>
      <c r="E107" s="120"/>
      <c r="F107" s="120"/>
      <c r="G107" s="120"/>
      <c r="H107" s="120"/>
      <c r="I107" s="120"/>
      <c r="J107" s="121">
        <f>J206</f>
        <v>0</v>
      </c>
      <c r="L107" s="118"/>
    </row>
    <row r="108" spans="2:12" s="10" customFormat="1" ht="19.899999999999999" customHeight="1">
      <c r="B108" s="118"/>
      <c r="D108" s="119" t="s">
        <v>106</v>
      </c>
      <c r="E108" s="120"/>
      <c r="F108" s="120"/>
      <c r="G108" s="120"/>
      <c r="H108" s="120"/>
      <c r="I108" s="120"/>
      <c r="J108" s="121">
        <f>J211</f>
        <v>0</v>
      </c>
      <c r="L108" s="118"/>
    </row>
    <row r="109" spans="2:12" s="10" customFormat="1" ht="19.899999999999999" customHeight="1">
      <c r="B109" s="118"/>
      <c r="D109" s="119" t="s">
        <v>107</v>
      </c>
      <c r="E109" s="120"/>
      <c r="F109" s="120"/>
      <c r="G109" s="120"/>
      <c r="H109" s="120"/>
      <c r="I109" s="120"/>
      <c r="J109" s="121">
        <f>J219</f>
        <v>0</v>
      </c>
      <c r="L109" s="118"/>
    </row>
    <row r="110" spans="2:12" s="10" customFormat="1" ht="19.899999999999999" customHeight="1">
      <c r="B110" s="118"/>
      <c r="D110" s="119" t="s">
        <v>108</v>
      </c>
      <c r="E110" s="120"/>
      <c r="F110" s="120"/>
      <c r="G110" s="120"/>
      <c r="H110" s="120"/>
      <c r="I110" s="120"/>
      <c r="J110" s="121">
        <f>J225</f>
        <v>0</v>
      </c>
      <c r="L110" s="118"/>
    </row>
    <row r="111" spans="2:12" s="10" customFormat="1" ht="19.899999999999999" customHeight="1">
      <c r="B111" s="118"/>
      <c r="D111" s="119" t="s">
        <v>109</v>
      </c>
      <c r="E111" s="120"/>
      <c r="F111" s="120"/>
      <c r="G111" s="120"/>
      <c r="H111" s="120"/>
      <c r="I111" s="120"/>
      <c r="J111" s="121">
        <f>J228</f>
        <v>0</v>
      </c>
      <c r="L111" s="118"/>
    </row>
    <row r="112" spans="2:12" s="9" customFormat="1" ht="24.95" customHeight="1">
      <c r="B112" s="114"/>
      <c r="D112" s="115" t="s">
        <v>110</v>
      </c>
      <c r="E112" s="116"/>
      <c r="F112" s="116"/>
      <c r="G112" s="116"/>
      <c r="H112" s="116"/>
      <c r="I112" s="116"/>
      <c r="J112" s="117">
        <f>J233</f>
        <v>0</v>
      </c>
      <c r="L112" s="114"/>
    </row>
    <row r="113" spans="1:31" s="10" customFormat="1" ht="19.899999999999999" customHeight="1">
      <c r="B113" s="118"/>
      <c r="D113" s="119" t="s">
        <v>111</v>
      </c>
      <c r="E113" s="120"/>
      <c r="F113" s="120"/>
      <c r="G113" s="120"/>
      <c r="H113" s="120"/>
      <c r="I113" s="120"/>
      <c r="J113" s="121">
        <f>J234</f>
        <v>0</v>
      </c>
      <c r="L113" s="118"/>
    </row>
    <row r="114" spans="1:31" s="9" customFormat="1" ht="24.95" customHeight="1">
      <c r="B114" s="114"/>
      <c r="D114" s="115" t="s">
        <v>112</v>
      </c>
      <c r="E114" s="116"/>
      <c r="F114" s="116"/>
      <c r="G114" s="116"/>
      <c r="H114" s="116"/>
      <c r="I114" s="116"/>
      <c r="J114" s="117">
        <f>J237</f>
        <v>0</v>
      </c>
      <c r="L114" s="114"/>
    </row>
    <row r="115" spans="1:31" s="9" customFormat="1" ht="24.95" customHeight="1">
      <c r="B115" s="114"/>
      <c r="D115" s="115" t="s">
        <v>113</v>
      </c>
      <c r="E115" s="116"/>
      <c r="F115" s="116"/>
      <c r="G115" s="116"/>
      <c r="H115" s="116"/>
      <c r="I115" s="116"/>
      <c r="J115" s="117">
        <f>J239</f>
        <v>0</v>
      </c>
      <c r="L115" s="114"/>
    </row>
    <row r="116" spans="1:31" s="2" customFormat="1" ht="21.7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9.25" customHeight="1">
      <c r="A118" s="29"/>
      <c r="B118" s="30"/>
      <c r="C118" s="113" t="s">
        <v>114</v>
      </c>
      <c r="D118" s="29"/>
      <c r="E118" s="29"/>
      <c r="F118" s="29"/>
      <c r="G118" s="29"/>
      <c r="H118" s="29"/>
      <c r="I118" s="29"/>
      <c r="J118" s="122">
        <v>0</v>
      </c>
      <c r="K118" s="29"/>
      <c r="L118" s="42"/>
      <c r="N118" s="123" t="s">
        <v>38</v>
      </c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8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9.25" customHeight="1">
      <c r="A120" s="29"/>
      <c r="B120" s="30"/>
      <c r="C120" s="89" t="s">
        <v>84</v>
      </c>
      <c r="D120" s="90"/>
      <c r="E120" s="90"/>
      <c r="F120" s="90"/>
      <c r="G120" s="90"/>
      <c r="H120" s="90"/>
      <c r="I120" s="90"/>
      <c r="J120" s="91">
        <f>ROUND(J94+J118,2)</f>
        <v>0</v>
      </c>
      <c r="K120" s="90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31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4.95" customHeight="1">
      <c r="A126" s="29"/>
      <c r="B126" s="30"/>
      <c r="C126" s="19" t="s">
        <v>115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12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45" customHeight="1">
      <c r="A129" s="29"/>
      <c r="B129" s="30"/>
      <c r="C129" s="29"/>
      <c r="D129" s="29"/>
      <c r="E129" s="202" t="str">
        <f>E7</f>
        <v>RD Bratislava východ, nové depo - rekonštrukcia priemyselnej kanalizácie a areálového odlučovača ropných látok</v>
      </c>
      <c r="F129" s="223"/>
      <c r="G129" s="223"/>
      <c r="H129" s="223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16</v>
      </c>
      <c r="D131" s="29"/>
      <c r="E131" s="29"/>
      <c r="F131" s="22" t="str">
        <f>F10</f>
        <v>RD Bratislava východ</v>
      </c>
      <c r="G131" s="29"/>
      <c r="H131" s="29"/>
      <c r="I131" s="24" t="s">
        <v>18</v>
      </c>
      <c r="J131" s="55" t="str">
        <f>IF(J10="","",J10)</f>
        <v>24. 5. 2022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20</v>
      </c>
      <c r="D133" s="29"/>
      <c r="E133" s="29"/>
      <c r="F133" s="22" t="str">
        <f>E13</f>
        <v xml:space="preserve"> </v>
      </c>
      <c r="G133" s="29"/>
      <c r="H133" s="29"/>
      <c r="I133" s="24" t="s">
        <v>25</v>
      </c>
      <c r="J133" s="25" t="str">
        <f>E19</f>
        <v>Ing. Miloslav Remiš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25.7" customHeight="1">
      <c r="A134" s="29"/>
      <c r="B134" s="30"/>
      <c r="C134" s="24" t="s">
        <v>24</v>
      </c>
      <c r="D134" s="29"/>
      <c r="E134" s="29"/>
      <c r="F134" s="22" t="str">
        <f>IF(E16="","",E16)</f>
        <v xml:space="preserve"> </v>
      </c>
      <c r="G134" s="29"/>
      <c r="H134" s="29"/>
      <c r="I134" s="24" t="s">
        <v>29</v>
      </c>
      <c r="J134" s="25" t="str">
        <f>E22</f>
        <v>Prima Invest, spol. s r.o.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24"/>
      <c r="B136" s="125"/>
      <c r="C136" s="126" t="s">
        <v>116</v>
      </c>
      <c r="D136" s="127" t="s">
        <v>59</v>
      </c>
      <c r="E136" s="127" t="s">
        <v>55</v>
      </c>
      <c r="F136" s="127" t="s">
        <v>56</v>
      </c>
      <c r="G136" s="127" t="s">
        <v>117</v>
      </c>
      <c r="H136" s="127" t="s">
        <v>118</v>
      </c>
      <c r="I136" s="127" t="s">
        <v>119</v>
      </c>
      <c r="J136" s="128" t="s">
        <v>90</v>
      </c>
      <c r="K136" s="129" t="s">
        <v>120</v>
      </c>
      <c r="L136" s="130"/>
      <c r="M136" s="62" t="s">
        <v>1</v>
      </c>
      <c r="N136" s="63" t="s">
        <v>38</v>
      </c>
      <c r="O136" s="63" t="s">
        <v>121</v>
      </c>
      <c r="P136" s="63" t="s">
        <v>122</v>
      </c>
      <c r="Q136" s="63" t="s">
        <v>123</v>
      </c>
      <c r="R136" s="63" t="s">
        <v>124</v>
      </c>
      <c r="S136" s="63" t="s">
        <v>125</v>
      </c>
      <c r="T136" s="64" t="s">
        <v>126</v>
      </c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</row>
    <row r="137" spans="1:65" s="2" customFormat="1" ht="22.9" customHeight="1">
      <c r="A137" s="29"/>
      <c r="B137" s="30"/>
      <c r="C137" s="69" t="s">
        <v>86</v>
      </c>
      <c r="D137" s="29"/>
      <c r="E137" s="29"/>
      <c r="F137" s="29"/>
      <c r="G137" s="29"/>
      <c r="H137" s="29"/>
      <c r="I137" s="29"/>
      <c r="J137" s="131">
        <f>BK137</f>
        <v>0</v>
      </c>
      <c r="K137" s="29"/>
      <c r="L137" s="30"/>
      <c r="M137" s="65"/>
      <c r="N137" s="56"/>
      <c r="O137" s="66"/>
      <c r="P137" s="132">
        <f>P138+P198+P233+P237+P239</f>
        <v>442.74609659999999</v>
      </c>
      <c r="Q137" s="66"/>
      <c r="R137" s="132">
        <f>R138+R198+R233+R237+R239</f>
        <v>18.758915847939999</v>
      </c>
      <c r="S137" s="66"/>
      <c r="T137" s="133">
        <f>T138+T198+T233+T237+T239</f>
        <v>11.405784999999998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5" t="s">
        <v>73</v>
      </c>
      <c r="AU137" s="15" t="s">
        <v>92</v>
      </c>
      <c r="BK137" s="134">
        <f>BK138+BK198+BK233+BK237+BK239</f>
        <v>0</v>
      </c>
    </row>
    <row r="138" spans="1:65" s="12" customFormat="1" ht="25.9" customHeight="1">
      <c r="B138" s="135"/>
      <c r="D138" s="136" t="s">
        <v>73</v>
      </c>
      <c r="E138" s="137" t="s">
        <v>127</v>
      </c>
      <c r="F138" s="137" t="s">
        <v>128</v>
      </c>
      <c r="J138" s="138">
        <f>BK138</f>
        <v>0</v>
      </c>
      <c r="L138" s="135"/>
      <c r="M138" s="139"/>
      <c r="N138" s="140"/>
      <c r="O138" s="140"/>
      <c r="P138" s="141">
        <f>P139+P141+P144+P149+P156+P173+P176+P196</f>
        <v>350.97294959999999</v>
      </c>
      <c r="Q138" s="140"/>
      <c r="R138" s="141">
        <f>R139+R141+R144+R149+R156+R173+R176+R196</f>
        <v>18.39296121884</v>
      </c>
      <c r="S138" s="140"/>
      <c r="T138" s="142">
        <f>T139+T141+T144+T149+T156+T173+T176+T196</f>
        <v>10.745999999999999</v>
      </c>
      <c r="AR138" s="136" t="s">
        <v>79</v>
      </c>
      <c r="AT138" s="143" t="s">
        <v>73</v>
      </c>
      <c r="AU138" s="143" t="s">
        <v>74</v>
      </c>
      <c r="AY138" s="136" t="s">
        <v>129</v>
      </c>
      <c r="BK138" s="144">
        <f>BK139+BK141+BK144+BK149+BK156+BK173+BK176+BK196</f>
        <v>0</v>
      </c>
    </row>
    <row r="139" spans="1:65" s="12" customFormat="1" ht="22.9" customHeight="1">
      <c r="B139" s="135"/>
      <c r="D139" s="136" t="s">
        <v>73</v>
      </c>
      <c r="E139" s="145" t="s">
        <v>79</v>
      </c>
      <c r="F139" s="145" t="s">
        <v>130</v>
      </c>
      <c r="J139" s="146">
        <f>BK139</f>
        <v>0</v>
      </c>
      <c r="L139" s="135"/>
      <c r="M139" s="139"/>
      <c r="N139" s="140"/>
      <c r="O139" s="140"/>
      <c r="P139" s="141">
        <f>P140</f>
        <v>4.1019999999999994</v>
      </c>
      <c r="Q139" s="140"/>
      <c r="R139" s="141">
        <f>R140</f>
        <v>0</v>
      </c>
      <c r="S139" s="140"/>
      <c r="T139" s="142">
        <f>T140</f>
        <v>0</v>
      </c>
      <c r="AR139" s="136" t="s">
        <v>79</v>
      </c>
      <c r="AT139" s="143" t="s">
        <v>73</v>
      </c>
      <c r="AU139" s="143" t="s">
        <v>79</v>
      </c>
      <c r="AY139" s="136" t="s">
        <v>129</v>
      </c>
      <c r="BK139" s="144">
        <f>BK140</f>
        <v>0</v>
      </c>
    </row>
    <row r="140" spans="1:65" s="2" customFormat="1" ht="24.2" customHeight="1">
      <c r="A140" s="29"/>
      <c r="B140" s="147"/>
      <c r="C140" s="148" t="s">
        <v>79</v>
      </c>
      <c r="D140" s="149" t="s">
        <v>131</v>
      </c>
      <c r="E140" s="150" t="s">
        <v>132</v>
      </c>
      <c r="F140" s="151" t="s">
        <v>133</v>
      </c>
      <c r="G140" s="152" t="s">
        <v>134</v>
      </c>
      <c r="H140" s="153">
        <v>3.5</v>
      </c>
      <c r="I140" s="153"/>
      <c r="J140" s="153">
        <f>ROUND(I140*H140,3)</f>
        <v>0</v>
      </c>
      <c r="K140" s="154"/>
      <c r="L140" s="30"/>
      <c r="M140" s="155" t="s">
        <v>1</v>
      </c>
      <c r="N140" s="156" t="s">
        <v>40</v>
      </c>
      <c r="O140" s="157">
        <v>1.1719999999999999</v>
      </c>
      <c r="P140" s="157">
        <f>O140*H140</f>
        <v>4.1019999999999994</v>
      </c>
      <c r="Q140" s="157">
        <v>0</v>
      </c>
      <c r="R140" s="157">
        <f>Q140*H140</f>
        <v>0</v>
      </c>
      <c r="S140" s="157">
        <v>0</v>
      </c>
      <c r="T140" s="15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135</v>
      </c>
      <c r="AT140" s="159" t="s">
        <v>131</v>
      </c>
      <c r="AU140" s="159" t="s">
        <v>136</v>
      </c>
      <c r="AY140" s="15" t="s">
        <v>129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5" t="s">
        <v>136</v>
      </c>
      <c r="BK140" s="161">
        <f>ROUND(I140*H140,3)</f>
        <v>0</v>
      </c>
      <c r="BL140" s="15" t="s">
        <v>135</v>
      </c>
      <c r="BM140" s="159" t="s">
        <v>137</v>
      </c>
    </row>
    <row r="141" spans="1:65" s="12" customFormat="1" ht="22.9" customHeight="1">
      <c r="B141" s="135"/>
      <c r="D141" s="136" t="s">
        <v>73</v>
      </c>
      <c r="E141" s="145" t="s">
        <v>136</v>
      </c>
      <c r="F141" s="145" t="s">
        <v>138</v>
      </c>
      <c r="J141" s="146">
        <f>BK141</f>
        <v>0</v>
      </c>
      <c r="L141" s="135"/>
      <c r="M141" s="139"/>
      <c r="N141" s="140"/>
      <c r="O141" s="140"/>
      <c r="P141" s="141">
        <f>SUM(P142:P143)</f>
        <v>48.78</v>
      </c>
      <c r="Q141" s="140"/>
      <c r="R141" s="141">
        <f>SUM(R142:R143)</f>
        <v>0</v>
      </c>
      <c r="S141" s="140"/>
      <c r="T141" s="142">
        <f>SUM(T142:T143)</f>
        <v>0</v>
      </c>
      <c r="AR141" s="136" t="s">
        <v>79</v>
      </c>
      <c r="AT141" s="143" t="s">
        <v>73</v>
      </c>
      <c r="AU141" s="143" t="s">
        <v>79</v>
      </c>
      <c r="AY141" s="136" t="s">
        <v>129</v>
      </c>
      <c r="BK141" s="144">
        <f>SUM(BK142:BK143)</f>
        <v>0</v>
      </c>
    </row>
    <row r="142" spans="1:65" s="2" customFormat="1" ht="16.5" customHeight="1">
      <c r="A142" s="29"/>
      <c r="B142" s="147"/>
      <c r="C142" s="148" t="s">
        <v>136</v>
      </c>
      <c r="D142" s="148" t="s">
        <v>131</v>
      </c>
      <c r="E142" s="150" t="s">
        <v>139</v>
      </c>
      <c r="F142" s="151" t="s">
        <v>140</v>
      </c>
      <c r="G142" s="152" t="s">
        <v>141</v>
      </c>
      <c r="H142" s="153">
        <v>60</v>
      </c>
      <c r="I142" s="153"/>
      <c r="J142" s="153">
        <f>ROUND(I142*H142,3)</f>
        <v>0</v>
      </c>
      <c r="K142" s="154"/>
      <c r="L142" s="30"/>
      <c r="M142" s="155" t="s">
        <v>1</v>
      </c>
      <c r="N142" s="156" t="s">
        <v>40</v>
      </c>
      <c r="O142" s="157">
        <v>0.316</v>
      </c>
      <c r="P142" s="157">
        <f>O142*H142</f>
        <v>18.96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135</v>
      </c>
      <c r="AT142" s="159" t="s">
        <v>131</v>
      </c>
      <c r="AU142" s="159" t="s">
        <v>136</v>
      </c>
      <c r="AY142" s="15" t="s">
        <v>129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5" t="s">
        <v>136</v>
      </c>
      <c r="BK142" s="161">
        <f>ROUND(I142*H142,3)</f>
        <v>0</v>
      </c>
      <c r="BL142" s="15" t="s">
        <v>135</v>
      </c>
      <c r="BM142" s="159" t="s">
        <v>142</v>
      </c>
    </row>
    <row r="143" spans="1:65" s="2" customFormat="1" ht="21.75" customHeight="1">
      <c r="A143" s="29"/>
      <c r="B143" s="147"/>
      <c r="C143" s="148" t="s">
        <v>143</v>
      </c>
      <c r="D143" s="148" t="s">
        <v>131</v>
      </c>
      <c r="E143" s="150" t="s">
        <v>144</v>
      </c>
      <c r="F143" s="151" t="s">
        <v>145</v>
      </c>
      <c r="G143" s="152" t="s">
        <v>141</v>
      </c>
      <c r="H143" s="153">
        <v>60</v>
      </c>
      <c r="I143" s="153"/>
      <c r="J143" s="153">
        <f>ROUND(I143*H143,3)</f>
        <v>0</v>
      </c>
      <c r="K143" s="154"/>
      <c r="L143" s="30"/>
      <c r="M143" s="155" t="s">
        <v>1</v>
      </c>
      <c r="N143" s="156" t="s">
        <v>40</v>
      </c>
      <c r="O143" s="157">
        <v>0.497</v>
      </c>
      <c r="P143" s="157">
        <f>O143*H143</f>
        <v>29.82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135</v>
      </c>
      <c r="AT143" s="159" t="s">
        <v>131</v>
      </c>
      <c r="AU143" s="159" t="s">
        <v>136</v>
      </c>
      <c r="AY143" s="15" t="s">
        <v>129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5" t="s">
        <v>136</v>
      </c>
      <c r="BK143" s="161">
        <f>ROUND(I143*H143,3)</f>
        <v>0</v>
      </c>
      <c r="BL143" s="15" t="s">
        <v>135</v>
      </c>
      <c r="BM143" s="159" t="s">
        <v>146</v>
      </c>
    </row>
    <row r="144" spans="1:65" s="12" customFormat="1" ht="22.9" customHeight="1">
      <c r="B144" s="135"/>
      <c r="D144" s="136" t="s">
        <v>73</v>
      </c>
      <c r="E144" s="145" t="s">
        <v>143</v>
      </c>
      <c r="F144" s="145" t="s">
        <v>147</v>
      </c>
      <c r="J144" s="146">
        <f>BK144</f>
        <v>0</v>
      </c>
      <c r="L144" s="135"/>
      <c r="M144" s="139"/>
      <c r="N144" s="140"/>
      <c r="O144" s="140"/>
      <c r="P144" s="141">
        <f>SUM(P145:P148)</f>
        <v>12.595313000000001</v>
      </c>
      <c r="Q144" s="140"/>
      <c r="R144" s="141">
        <f>SUM(R145:R148)</f>
        <v>6.1426700000000007</v>
      </c>
      <c r="S144" s="140"/>
      <c r="T144" s="142">
        <f>SUM(T145:T148)</f>
        <v>0</v>
      </c>
      <c r="AR144" s="136" t="s">
        <v>79</v>
      </c>
      <c r="AT144" s="143" t="s">
        <v>73</v>
      </c>
      <c r="AU144" s="143" t="s">
        <v>79</v>
      </c>
      <c r="AY144" s="136" t="s">
        <v>129</v>
      </c>
      <c r="BK144" s="144">
        <f>SUM(BK145:BK148)</f>
        <v>0</v>
      </c>
    </row>
    <row r="145" spans="1:65" s="2" customFormat="1" ht="24.2" customHeight="1">
      <c r="A145" s="29"/>
      <c r="B145" s="147"/>
      <c r="C145" s="148" t="s">
        <v>135</v>
      </c>
      <c r="D145" s="149" t="s">
        <v>131</v>
      </c>
      <c r="E145" s="150" t="s">
        <v>148</v>
      </c>
      <c r="F145" s="151" t="s">
        <v>149</v>
      </c>
      <c r="G145" s="152" t="s">
        <v>141</v>
      </c>
      <c r="H145" s="153">
        <v>13.8</v>
      </c>
      <c r="I145" s="153"/>
      <c r="J145" s="153">
        <f>ROUND(I145*H145,3)</f>
        <v>0</v>
      </c>
      <c r="K145" s="154"/>
      <c r="L145" s="30"/>
      <c r="M145" s="155" t="s">
        <v>1</v>
      </c>
      <c r="N145" s="156" t="s">
        <v>40</v>
      </c>
      <c r="O145" s="157">
        <v>0.71506000000000003</v>
      </c>
      <c r="P145" s="157">
        <f>O145*H145</f>
        <v>9.8678280000000012</v>
      </c>
      <c r="Q145" s="157">
        <v>0.43314999999999998</v>
      </c>
      <c r="R145" s="157">
        <f>Q145*H145</f>
        <v>5.9774700000000003</v>
      </c>
      <c r="S145" s="157">
        <v>0</v>
      </c>
      <c r="T145" s="15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135</v>
      </c>
      <c r="AT145" s="159" t="s">
        <v>131</v>
      </c>
      <c r="AU145" s="159" t="s">
        <v>136</v>
      </c>
      <c r="AY145" s="15" t="s">
        <v>129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5" t="s">
        <v>136</v>
      </c>
      <c r="BK145" s="161">
        <f>ROUND(I145*H145,3)</f>
        <v>0</v>
      </c>
      <c r="BL145" s="15" t="s">
        <v>135</v>
      </c>
      <c r="BM145" s="159" t="s">
        <v>150</v>
      </c>
    </row>
    <row r="146" spans="1:65" s="2" customFormat="1" ht="24.2" customHeight="1">
      <c r="A146" s="29"/>
      <c r="B146" s="147"/>
      <c r="C146" s="148" t="s">
        <v>151</v>
      </c>
      <c r="D146" s="148" t="s">
        <v>131</v>
      </c>
      <c r="E146" s="150" t="s">
        <v>152</v>
      </c>
      <c r="F146" s="151" t="s">
        <v>153</v>
      </c>
      <c r="G146" s="152" t="s">
        <v>154</v>
      </c>
      <c r="H146" s="153">
        <v>0.1</v>
      </c>
      <c r="I146" s="153"/>
      <c r="J146" s="153">
        <f>ROUND(I146*H146,3)</f>
        <v>0</v>
      </c>
      <c r="K146" s="154"/>
      <c r="L146" s="30"/>
      <c r="M146" s="155" t="s">
        <v>1</v>
      </c>
      <c r="N146" s="156" t="s">
        <v>40</v>
      </c>
      <c r="O146" s="157">
        <v>14.93285</v>
      </c>
      <c r="P146" s="157">
        <f>O146*H146</f>
        <v>1.4932850000000002</v>
      </c>
      <c r="Q146" s="157">
        <v>1.002</v>
      </c>
      <c r="R146" s="157">
        <f>Q146*H146</f>
        <v>0.10020000000000001</v>
      </c>
      <c r="S146" s="157">
        <v>0</v>
      </c>
      <c r="T146" s="15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135</v>
      </c>
      <c r="AT146" s="159" t="s">
        <v>131</v>
      </c>
      <c r="AU146" s="159" t="s">
        <v>136</v>
      </c>
      <c r="AY146" s="15" t="s">
        <v>129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5" t="s">
        <v>136</v>
      </c>
      <c r="BK146" s="161">
        <f>ROUND(I146*H146,3)</f>
        <v>0</v>
      </c>
      <c r="BL146" s="15" t="s">
        <v>135</v>
      </c>
      <c r="BM146" s="159" t="s">
        <v>155</v>
      </c>
    </row>
    <row r="147" spans="1:65" s="2" customFormat="1" ht="24.2" customHeight="1">
      <c r="A147" s="29"/>
      <c r="B147" s="147"/>
      <c r="C147" s="148" t="s">
        <v>156</v>
      </c>
      <c r="D147" s="148" t="s">
        <v>131</v>
      </c>
      <c r="E147" s="150" t="s">
        <v>157</v>
      </c>
      <c r="F147" s="151" t="s">
        <v>158</v>
      </c>
      <c r="G147" s="152" t="s">
        <v>159</v>
      </c>
      <c r="H147" s="153">
        <v>1</v>
      </c>
      <c r="I147" s="153"/>
      <c r="J147" s="153">
        <f>ROUND(I147*H147,3)</f>
        <v>0</v>
      </c>
      <c r="K147" s="154"/>
      <c r="L147" s="30"/>
      <c r="M147" s="155" t="s">
        <v>1</v>
      </c>
      <c r="N147" s="156" t="s">
        <v>40</v>
      </c>
      <c r="O147" s="157">
        <v>1.2342</v>
      </c>
      <c r="P147" s="157">
        <f>O147*H147</f>
        <v>1.2342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135</v>
      </c>
      <c r="AT147" s="159" t="s">
        <v>131</v>
      </c>
      <c r="AU147" s="159" t="s">
        <v>136</v>
      </c>
      <c r="AY147" s="15" t="s">
        <v>129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5" t="s">
        <v>136</v>
      </c>
      <c r="BK147" s="161">
        <f>ROUND(I147*H147,3)</f>
        <v>0</v>
      </c>
      <c r="BL147" s="15" t="s">
        <v>135</v>
      </c>
      <c r="BM147" s="159" t="s">
        <v>160</v>
      </c>
    </row>
    <row r="148" spans="1:65" s="2" customFormat="1" ht="37.9" customHeight="1">
      <c r="A148" s="29"/>
      <c r="B148" s="147"/>
      <c r="C148" s="162" t="s">
        <v>161</v>
      </c>
      <c r="D148" s="163" t="s">
        <v>162</v>
      </c>
      <c r="E148" s="164" t="s">
        <v>163</v>
      </c>
      <c r="F148" s="165" t="s">
        <v>164</v>
      </c>
      <c r="G148" s="166" t="s">
        <v>159</v>
      </c>
      <c r="H148" s="167">
        <v>1</v>
      </c>
      <c r="I148" s="167"/>
      <c r="J148" s="167">
        <f>ROUND(I148*H148,3)</f>
        <v>0</v>
      </c>
      <c r="K148" s="168"/>
      <c r="L148" s="169"/>
      <c r="M148" s="170" t="s">
        <v>1</v>
      </c>
      <c r="N148" s="171" t="s">
        <v>40</v>
      </c>
      <c r="O148" s="157">
        <v>0</v>
      </c>
      <c r="P148" s="157">
        <f>O148*H148</f>
        <v>0</v>
      </c>
      <c r="Q148" s="157">
        <v>6.5000000000000002E-2</v>
      </c>
      <c r="R148" s="157">
        <f>Q148*H148</f>
        <v>6.5000000000000002E-2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165</v>
      </c>
      <c r="AT148" s="159" t="s">
        <v>162</v>
      </c>
      <c r="AU148" s="159" t="s">
        <v>136</v>
      </c>
      <c r="AY148" s="15" t="s">
        <v>129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5" t="s">
        <v>136</v>
      </c>
      <c r="BK148" s="161">
        <f>ROUND(I148*H148,3)</f>
        <v>0</v>
      </c>
      <c r="BL148" s="15" t="s">
        <v>135</v>
      </c>
      <c r="BM148" s="159" t="s">
        <v>166</v>
      </c>
    </row>
    <row r="149" spans="1:65" s="12" customFormat="1" ht="22.9" customHeight="1">
      <c r="B149" s="135"/>
      <c r="D149" s="136" t="s">
        <v>73</v>
      </c>
      <c r="E149" s="145" t="s">
        <v>135</v>
      </c>
      <c r="F149" s="145" t="s">
        <v>167</v>
      </c>
      <c r="J149" s="146">
        <f>BK149</f>
        <v>0</v>
      </c>
      <c r="L149" s="135"/>
      <c r="M149" s="139"/>
      <c r="N149" s="140"/>
      <c r="O149" s="140"/>
      <c r="P149" s="141">
        <f>SUM(P150:P155)</f>
        <v>9.9016055999999999</v>
      </c>
      <c r="Q149" s="140"/>
      <c r="R149" s="141">
        <f>SUM(R150:R155)</f>
        <v>1.7432531838400001</v>
      </c>
      <c r="S149" s="140"/>
      <c r="T149" s="142">
        <f>SUM(T150:T155)</f>
        <v>0</v>
      </c>
      <c r="AR149" s="136" t="s">
        <v>79</v>
      </c>
      <c r="AT149" s="143" t="s">
        <v>73</v>
      </c>
      <c r="AU149" s="143" t="s">
        <v>79</v>
      </c>
      <c r="AY149" s="136" t="s">
        <v>129</v>
      </c>
      <c r="BK149" s="144">
        <f>SUM(BK150:BK155)</f>
        <v>0</v>
      </c>
    </row>
    <row r="150" spans="1:65" s="2" customFormat="1" ht="24.2" customHeight="1">
      <c r="A150" s="29"/>
      <c r="B150" s="147"/>
      <c r="C150" s="148" t="s">
        <v>165</v>
      </c>
      <c r="D150" s="148" t="s">
        <v>131</v>
      </c>
      <c r="E150" s="150" t="s">
        <v>168</v>
      </c>
      <c r="F150" s="151" t="s">
        <v>169</v>
      </c>
      <c r="G150" s="152" t="s">
        <v>134</v>
      </c>
      <c r="H150" s="153">
        <v>0.6</v>
      </c>
      <c r="I150" s="153"/>
      <c r="J150" s="153">
        <f t="shared" ref="J150:J155" si="0">ROUND(I150*H150,3)</f>
        <v>0</v>
      </c>
      <c r="K150" s="154"/>
      <c r="L150" s="30"/>
      <c r="M150" s="155" t="s">
        <v>1</v>
      </c>
      <c r="N150" s="156" t="s">
        <v>40</v>
      </c>
      <c r="O150" s="157">
        <v>1.25221</v>
      </c>
      <c r="P150" s="157">
        <f t="shared" ref="P150:P155" si="1">O150*H150</f>
        <v>0.75132600000000005</v>
      </c>
      <c r="Q150" s="157">
        <v>2.2970179000000002</v>
      </c>
      <c r="R150" s="157">
        <f t="shared" ref="R150:R155" si="2">Q150*H150</f>
        <v>1.3782107400000001</v>
      </c>
      <c r="S150" s="157">
        <v>0</v>
      </c>
      <c r="T150" s="158">
        <f t="shared" ref="T150:T155" si="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135</v>
      </c>
      <c r="AT150" s="159" t="s">
        <v>131</v>
      </c>
      <c r="AU150" s="159" t="s">
        <v>136</v>
      </c>
      <c r="AY150" s="15" t="s">
        <v>129</v>
      </c>
      <c r="BE150" s="160">
        <f t="shared" ref="BE150:BE155" si="4">IF(N150="základná",J150,0)</f>
        <v>0</v>
      </c>
      <c r="BF150" s="160">
        <f t="shared" ref="BF150:BF155" si="5">IF(N150="znížená",J150,0)</f>
        <v>0</v>
      </c>
      <c r="BG150" s="160">
        <f t="shared" ref="BG150:BG155" si="6">IF(N150="zákl. prenesená",J150,0)</f>
        <v>0</v>
      </c>
      <c r="BH150" s="160">
        <f t="shared" ref="BH150:BH155" si="7">IF(N150="zníž. prenesená",J150,0)</f>
        <v>0</v>
      </c>
      <c r="BI150" s="160">
        <f t="shared" ref="BI150:BI155" si="8">IF(N150="nulová",J150,0)</f>
        <v>0</v>
      </c>
      <c r="BJ150" s="15" t="s">
        <v>136</v>
      </c>
      <c r="BK150" s="161">
        <f t="shared" ref="BK150:BK155" si="9">ROUND(I150*H150,3)</f>
        <v>0</v>
      </c>
      <c r="BL150" s="15" t="s">
        <v>135</v>
      </c>
      <c r="BM150" s="159" t="s">
        <v>170</v>
      </c>
    </row>
    <row r="151" spans="1:65" s="2" customFormat="1" ht="16.5" customHeight="1">
      <c r="A151" s="29"/>
      <c r="B151" s="147"/>
      <c r="C151" s="148" t="s">
        <v>171</v>
      </c>
      <c r="D151" s="148" t="s">
        <v>131</v>
      </c>
      <c r="E151" s="150" t="s">
        <v>172</v>
      </c>
      <c r="F151" s="151" t="s">
        <v>173</v>
      </c>
      <c r="G151" s="152" t="s">
        <v>141</v>
      </c>
      <c r="H151" s="153">
        <v>3.8</v>
      </c>
      <c r="I151" s="153"/>
      <c r="J151" s="153">
        <f t="shared" si="0"/>
        <v>0</v>
      </c>
      <c r="K151" s="154"/>
      <c r="L151" s="30"/>
      <c r="M151" s="155" t="s">
        <v>1</v>
      </c>
      <c r="N151" s="156" t="s">
        <v>40</v>
      </c>
      <c r="O151" s="157">
        <v>0.37741000000000002</v>
      </c>
      <c r="P151" s="157">
        <f t="shared" si="1"/>
        <v>1.434158</v>
      </c>
      <c r="Q151" s="157">
        <v>6.40414E-3</v>
      </c>
      <c r="R151" s="157">
        <f t="shared" si="2"/>
        <v>2.4335731999999999E-2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135</v>
      </c>
      <c r="AT151" s="159" t="s">
        <v>131</v>
      </c>
      <c r="AU151" s="159" t="s">
        <v>136</v>
      </c>
      <c r="AY151" s="15" t="s">
        <v>129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5" t="s">
        <v>136</v>
      </c>
      <c r="BK151" s="161">
        <f t="shared" si="9"/>
        <v>0</v>
      </c>
      <c r="BL151" s="15" t="s">
        <v>135</v>
      </c>
      <c r="BM151" s="159" t="s">
        <v>174</v>
      </c>
    </row>
    <row r="152" spans="1:65" s="2" customFormat="1" ht="16.5" customHeight="1">
      <c r="A152" s="29"/>
      <c r="B152" s="147"/>
      <c r="C152" s="148" t="s">
        <v>175</v>
      </c>
      <c r="D152" s="148" t="s">
        <v>131</v>
      </c>
      <c r="E152" s="150" t="s">
        <v>176</v>
      </c>
      <c r="F152" s="151" t="s">
        <v>177</v>
      </c>
      <c r="G152" s="152" t="s">
        <v>141</v>
      </c>
      <c r="H152" s="153">
        <v>3.8</v>
      </c>
      <c r="I152" s="153"/>
      <c r="J152" s="153">
        <f t="shared" si="0"/>
        <v>0</v>
      </c>
      <c r="K152" s="154"/>
      <c r="L152" s="30"/>
      <c r="M152" s="155" t="s">
        <v>1</v>
      </c>
      <c r="N152" s="156" t="s">
        <v>40</v>
      </c>
      <c r="O152" s="157">
        <v>0.26600000000000001</v>
      </c>
      <c r="P152" s="157">
        <f t="shared" si="1"/>
        <v>1.0107999999999999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135</v>
      </c>
      <c r="AT152" s="159" t="s">
        <v>131</v>
      </c>
      <c r="AU152" s="159" t="s">
        <v>136</v>
      </c>
      <c r="AY152" s="15" t="s">
        <v>129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5" t="s">
        <v>136</v>
      </c>
      <c r="BK152" s="161">
        <f t="shared" si="9"/>
        <v>0</v>
      </c>
      <c r="BL152" s="15" t="s">
        <v>135</v>
      </c>
      <c r="BM152" s="159" t="s">
        <v>178</v>
      </c>
    </row>
    <row r="153" spans="1:65" s="2" customFormat="1" ht="24.2" customHeight="1">
      <c r="A153" s="29"/>
      <c r="B153" s="147"/>
      <c r="C153" s="148" t="s">
        <v>179</v>
      </c>
      <c r="D153" s="148" t="s">
        <v>131</v>
      </c>
      <c r="E153" s="150" t="s">
        <v>180</v>
      </c>
      <c r="F153" s="151" t="s">
        <v>181</v>
      </c>
      <c r="G153" s="152" t="s">
        <v>141</v>
      </c>
      <c r="H153" s="153">
        <v>3.8</v>
      </c>
      <c r="I153" s="153"/>
      <c r="J153" s="153">
        <f t="shared" si="0"/>
        <v>0</v>
      </c>
      <c r="K153" s="154"/>
      <c r="L153" s="30"/>
      <c r="M153" s="155" t="s">
        <v>1</v>
      </c>
      <c r="N153" s="156" t="s">
        <v>40</v>
      </c>
      <c r="O153" s="157">
        <v>0.47733999999999999</v>
      </c>
      <c r="P153" s="157">
        <f t="shared" si="1"/>
        <v>1.8138919999999998</v>
      </c>
      <c r="Q153" s="157">
        <v>5.75665E-2</v>
      </c>
      <c r="R153" s="157">
        <f t="shared" si="2"/>
        <v>0.21875269999999999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135</v>
      </c>
      <c r="AT153" s="159" t="s">
        <v>131</v>
      </c>
      <c r="AU153" s="159" t="s">
        <v>136</v>
      </c>
      <c r="AY153" s="15" t="s">
        <v>129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5" t="s">
        <v>136</v>
      </c>
      <c r="BK153" s="161">
        <f t="shared" si="9"/>
        <v>0</v>
      </c>
      <c r="BL153" s="15" t="s">
        <v>135</v>
      </c>
      <c r="BM153" s="159" t="s">
        <v>182</v>
      </c>
    </row>
    <row r="154" spans="1:65" s="2" customFormat="1" ht="24.2" customHeight="1">
      <c r="A154" s="29"/>
      <c r="B154" s="147"/>
      <c r="C154" s="148" t="s">
        <v>183</v>
      </c>
      <c r="D154" s="148" t="s">
        <v>131</v>
      </c>
      <c r="E154" s="150" t="s">
        <v>184</v>
      </c>
      <c r="F154" s="151" t="s">
        <v>185</v>
      </c>
      <c r="G154" s="152" t="s">
        <v>141</v>
      </c>
      <c r="H154" s="153">
        <v>3.8</v>
      </c>
      <c r="I154" s="153"/>
      <c r="J154" s="153">
        <f t="shared" si="0"/>
        <v>0</v>
      </c>
      <c r="K154" s="154"/>
      <c r="L154" s="30"/>
      <c r="M154" s="155" t="s">
        <v>1</v>
      </c>
      <c r="N154" s="156" t="s">
        <v>40</v>
      </c>
      <c r="O154" s="157">
        <v>0.158</v>
      </c>
      <c r="P154" s="157">
        <f t="shared" si="1"/>
        <v>0.60039999999999993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135</v>
      </c>
      <c r="AT154" s="159" t="s">
        <v>131</v>
      </c>
      <c r="AU154" s="159" t="s">
        <v>136</v>
      </c>
      <c r="AY154" s="15" t="s">
        <v>129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5" t="s">
        <v>136</v>
      </c>
      <c r="BK154" s="161">
        <f t="shared" si="9"/>
        <v>0</v>
      </c>
      <c r="BL154" s="15" t="s">
        <v>135</v>
      </c>
      <c r="BM154" s="159" t="s">
        <v>186</v>
      </c>
    </row>
    <row r="155" spans="1:65" s="2" customFormat="1" ht="24.2" customHeight="1">
      <c r="A155" s="29"/>
      <c r="B155" s="147"/>
      <c r="C155" s="148" t="s">
        <v>187</v>
      </c>
      <c r="D155" s="148" t="s">
        <v>131</v>
      </c>
      <c r="E155" s="150" t="s">
        <v>188</v>
      </c>
      <c r="F155" s="151" t="s">
        <v>189</v>
      </c>
      <c r="G155" s="152" t="s">
        <v>154</v>
      </c>
      <c r="H155" s="153">
        <v>0.12</v>
      </c>
      <c r="I155" s="153"/>
      <c r="J155" s="153">
        <f t="shared" si="0"/>
        <v>0</v>
      </c>
      <c r="K155" s="154"/>
      <c r="L155" s="30"/>
      <c r="M155" s="155" t="s">
        <v>1</v>
      </c>
      <c r="N155" s="156" t="s">
        <v>40</v>
      </c>
      <c r="O155" s="157">
        <v>35.758580000000002</v>
      </c>
      <c r="P155" s="157">
        <f t="shared" si="1"/>
        <v>4.2910295999999999</v>
      </c>
      <c r="Q155" s="157">
        <v>1.016283432</v>
      </c>
      <c r="R155" s="157">
        <f t="shared" si="2"/>
        <v>0.12195401184</v>
      </c>
      <c r="S155" s="157">
        <v>0</v>
      </c>
      <c r="T155" s="15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135</v>
      </c>
      <c r="AT155" s="159" t="s">
        <v>131</v>
      </c>
      <c r="AU155" s="159" t="s">
        <v>136</v>
      </c>
      <c r="AY155" s="15" t="s">
        <v>129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5" t="s">
        <v>136</v>
      </c>
      <c r="BK155" s="161">
        <f t="shared" si="9"/>
        <v>0</v>
      </c>
      <c r="BL155" s="15" t="s">
        <v>135</v>
      </c>
      <c r="BM155" s="159" t="s">
        <v>190</v>
      </c>
    </row>
    <row r="156" spans="1:65" s="12" customFormat="1" ht="22.9" customHeight="1">
      <c r="B156" s="135"/>
      <c r="D156" s="136" t="s">
        <v>73</v>
      </c>
      <c r="E156" s="145" t="s">
        <v>156</v>
      </c>
      <c r="F156" s="145" t="s">
        <v>191</v>
      </c>
      <c r="J156" s="146">
        <f>BK156</f>
        <v>0</v>
      </c>
      <c r="L156" s="135"/>
      <c r="M156" s="139"/>
      <c r="N156" s="140"/>
      <c r="O156" s="140"/>
      <c r="P156" s="141">
        <f>SUM(P157:P172)</f>
        <v>146.62260000000001</v>
      </c>
      <c r="Q156" s="140"/>
      <c r="R156" s="141">
        <f>SUM(R157:R172)</f>
        <v>9.3111741749999997</v>
      </c>
      <c r="S156" s="140"/>
      <c r="T156" s="142">
        <f>SUM(T157:T172)</f>
        <v>0</v>
      </c>
      <c r="AR156" s="136" t="s">
        <v>79</v>
      </c>
      <c r="AT156" s="143" t="s">
        <v>73</v>
      </c>
      <c r="AU156" s="143" t="s">
        <v>79</v>
      </c>
      <c r="AY156" s="136" t="s">
        <v>129</v>
      </c>
      <c r="BK156" s="144">
        <f>SUM(BK157:BK172)</f>
        <v>0</v>
      </c>
    </row>
    <row r="157" spans="1:65" s="2" customFormat="1" ht="37.9" customHeight="1">
      <c r="A157" s="29"/>
      <c r="B157" s="147"/>
      <c r="C157" s="148" t="s">
        <v>192</v>
      </c>
      <c r="D157" s="148" t="s">
        <v>131</v>
      </c>
      <c r="E157" s="150" t="s">
        <v>193</v>
      </c>
      <c r="F157" s="151" t="s">
        <v>194</v>
      </c>
      <c r="G157" s="152" t="s">
        <v>141</v>
      </c>
      <c r="H157" s="153">
        <v>7.5</v>
      </c>
      <c r="I157" s="153"/>
      <c r="J157" s="153">
        <f t="shared" ref="J157:J172" si="10">ROUND(I157*H157,3)</f>
        <v>0</v>
      </c>
      <c r="K157" s="154"/>
      <c r="L157" s="30"/>
      <c r="M157" s="155" t="s">
        <v>1</v>
      </c>
      <c r="N157" s="156" t="s">
        <v>40</v>
      </c>
      <c r="O157" s="157">
        <v>0.32058999999999999</v>
      </c>
      <c r="P157" s="157">
        <f t="shared" ref="P157:P172" si="11">O157*H157</f>
        <v>2.4044249999999998</v>
      </c>
      <c r="Q157" s="157">
        <v>1.2607200000000001E-2</v>
      </c>
      <c r="R157" s="157">
        <f t="shared" ref="R157:R172" si="12">Q157*H157</f>
        <v>9.4553999999999999E-2</v>
      </c>
      <c r="S157" s="157">
        <v>0</v>
      </c>
      <c r="T157" s="158">
        <f t="shared" ref="T157:T172" si="1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135</v>
      </c>
      <c r="AT157" s="159" t="s">
        <v>131</v>
      </c>
      <c r="AU157" s="159" t="s">
        <v>136</v>
      </c>
      <c r="AY157" s="15" t="s">
        <v>129</v>
      </c>
      <c r="BE157" s="160">
        <f t="shared" ref="BE157:BE172" si="14">IF(N157="základná",J157,0)</f>
        <v>0</v>
      </c>
      <c r="BF157" s="160">
        <f t="shared" ref="BF157:BF172" si="15">IF(N157="znížená",J157,0)</f>
        <v>0</v>
      </c>
      <c r="BG157" s="160">
        <f t="shared" ref="BG157:BG172" si="16">IF(N157="zákl. prenesená",J157,0)</f>
        <v>0</v>
      </c>
      <c r="BH157" s="160">
        <f t="shared" ref="BH157:BH172" si="17">IF(N157="zníž. prenesená",J157,0)</f>
        <v>0</v>
      </c>
      <c r="BI157" s="160">
        <f t="shared" ref="BI157:BI172" si="18">IF(N157="nulová",J157,0)</f>
        <v>0</v>
      </c>
      <c r="BJ157" s="15" t="s">
        <v>136</v>
      </c>
      <c r="BK157" s="161">
        <f t="shared" ref="BK157:BK172" si="19">ROUND(I157*H157,3)</f>
        <v>0</v>
      </c>
      <c r="BL157" s="15" t="s">
        <v>135</v>
      </c>
      <c r="BM157" s="159" t="s">
        <v>195</v>
      </c>
    </row>
    <row r="158" spans="1:65" s="2" customFormat="1" ht="37.9" customHeight="1">
      <c r="A158" s="29"/>
      <c r="B158" s="147"/>
      <c r="C158" s="148" t="s">
        <v>196</v>
      </c>
      <c r="D158" s="149" t="s">
        <v>131</v>
      </c>
      <c r="E158" s="150" t="s">
        <v>197</v>
      </c>
      <c r="F158" s="151" t="s">
        <v>198</v>
      </c>
      <c r="G158" s="152" t="s">
        <v>141</v>
      </c>
      <c r="H158" s="153">
        <v>7.5</v>
      </c>
      <c r="I158" s="153"/>
      <c r="J158" s="153">
        <f t="shared" si="10"/>
        <v>0</v>
      </c>
      <c r="K158" s="154"/>
      <c r="L158" s="30"/>
      <c r="M158" s="155" t="s">
        <v>1</v>
      </c>
      <c r="N158" s="156" t="s">
        <v>40</v>
      </c>
      <c r="O158" s="157">
        <v>0.38800000000000001</v>
      </c>
      <c r="P158" s="157">
        <f t="shared" si="11"/>
        <v>2.91</v>
      </c>
      <c r="Q158" s="157">
        <v>3.3800000000000002E-3</v>
      </c>
      <c r="R158" s="157">
        <f t="shared" si="12"/>
        <v>2.5350000000000001E-2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135</v>
      </c>
      <c r="AT158" s="159" t="s">
        <v>131</v>
      </c>
      <c r="AU158" s="159" t="s">
        <v>136</v>
      </c>
      <c r="AY158" s="15" t="s">
        <v>129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5" t="s">
        <v>136</v>
      </c>
      <c r="BK158" s="161">
        <f t="shared" si="19"/>
        <v>0</v>
      </c>
      <c r="BL158" s="15" t="s">
        <v>135</v>
      </c>
      <c r="BM158" s="159" t="s">
        <v>199</v>
      </c>
    </row>
    <row r="159" spans="1:65" s="2" customFormat="1" ht="33" customHeight="1">
      <c r="A159" s="29"/>
      <c r="B159" s="147"/>
      <c r="C159" s="148" t="s">
        <v>200</v>
      </c>
      <c r="D159" s="148" t="s">
        <v>131</v>
      </c>
      <c r="E159" s="150" t="s">
        <v>201</v>
      </c>
      <c r="F159" s="151" t="s">
        <v>202</v>
      </c>
      <c r="G159" s="152" t="s">
        <v>141</v>
      </c>
      <c r="H159" s="153">
        <v>26.5</v>
      </c>
      <c r="I159" s="153"/>
      <c r="J159" s="153">
        <f t="shared" si="10"/>
        <v>0</v>
      </c>
      <c r="K159" s="154"/>
      <c r="L159" s="30"/>
      <c r="M159" s="155" t="s">
        <v>1</v>
      </c>
      <c r="N159" s="156" t="s">
        <v>40</v>
      </c>
      <c r="O159" s="157">
        <v>0.2253</v>
      </c>
      <c r="P159" s="157">
        <f t="shared" si="11"/>
        <v>5.9704499999999996</v>
      </c>
      <c r="Q159" s="157">
        <v>1.11912E-2</v>
      </c>
      <c r="R159" s="157">
        <f t="shared" si="12"/>
        <v>0.29656680000000002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135</v>
      </c>
      <c r="AT159" s="159" t="s">
        <v>131</v>
      </c>
      <c r="AU159" s="159" t="s">
        <v>136</v>
      </c>
      <c r="AY159" s="15" t="s">
        <v>129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5" t="s">
        <v>136</v>
      </c>
      <c r="BK159" s="161">
        <f t="shared" si="19"/>
        <v>0</v>
      </c>
      <c r="BL159" s="15" t="s">
        <v>135</v>
      </c>
      <c r="BM159" s="159" t="s">
        <v>203</v>
      </c>
    </row>
    <row r="160" spans="1:65" s="2" customFormat="1" ht="24.2" customHeight="1">
      <c r="A160" s="29"/>
      <c r="B160" s="147"/>
      <c r="C160" s="148" t="s">
        <v>204</v>
      </c>
      <c r="D160" s="148" t="s">
        <v>131</v>
      </c>
      <c r="E160" s="150" t="s">
        <v>205</v>
      </c>
      <c r="F160" s="151" t="s">
        <v>206</v>
      </c>
      <c r="G160" s="152" t="s">
        <v>141</v>
      </c>
      <c r="H160" s="153">
        <v>26.5</v>
      </c>
      <c r="I160" s="153"/>
      <c r="J160" s="153">
        <f t="shared" si="10"/>
        <v>0</v>
      </c>
      <c r="K160" s="154"/>
      <c r="L160" s="30"/>
      <c r="M160" s="155" t="s">
        <v>1</v>
      </c>
      <c r="N160" s="156" t="s">
        <v>40</v>
      </c>
      <c r="O160" s="157">
        <v>0.24801000000000001</v>
      </c>
      <c r="P160" s="157">
        <f t="shared" si="11"/>
        <v>6.5722649999999998</v>
      </c>
      <c r="Q160" s="157">
        <v>4.9350000000000002E-3</v>
      </c>
      <c r="R160" s="157">
        <f t="shared" si="12"/>
        <v>0.13077749999999999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135</v>
      </c>
      <c r="AT160" s="159" t="s">
        <v>131</v>
      </c>
      <c r="AU160" s="159" t="s">
        <v>136</v>
      </c>
      <c r="AY160" s="15" t="s">
        <v>129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5" t="s">
        <v>136</v>
      </c>
      <c r="BK160" s="161">
        <f t="shared" si="19"/>
        <v>0</v>
      </c>
      <c r="BL160" s="15" t="s">
        <v>135</v>
      </c>
      <c r="BM160" s="159" t="s">
        <v>207</v>
      </c>
    </row>
    <row r="161" spans="1:65" s="2" customFormat="1" ht="21.75" customHeight="1">
      <c r="A161" s="29"/>
      <c r="B161" s="147"/>
      <c r="C161" s="148" t="s">
        <v>208</v>
      </c>
      <c r="D161" s="148" t="s">
        <v>131</v>
      </c>
      <c r="E161" s="150" t="s">
        <v>209</v>
      </c>
      <c r="F161" s="151" t="s">
        <v>210</v>
      </c>
      <c r="G161" s="152" t="s">
        <v>141</v>
      </c>
      <c r="H161" s="153">
        <v>25</v>
      </c>
      <c r="I161" s="153"/>
      <c r="J161" s="153">
        <f t="shared" si="10"/>
        <v>0</v>
      </c>
      <c r="K161" s="154"/>
      <c r="L161" s="30"/>
      <c r="M161" s="155" t="s">
        <v>1</v>
      </c>
      <c r="N161" s="156" t="s">
        <v>40</v>
      </c>
      <c r="O161" s="157">
        <v>0.40021000000000001</v>
      </c>
      <c r="P161" s="157">
        <f t="shared" si="11"/>
        <v>10.00525</v>
      </c>
      <c r="Q161" s="157">
        <v>2.0475E-2</v>
      </c>
      <c r="R161" s="157">
        <f t="shared" si="12"/>
        <v>0.51187499999999997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135</v>
      </c>
      <c r="AT161" s="159" t="s">
        <v>131</v>
      </c>
      <c r="AU161" s="159" t="s">
        <v>136</v>
      </c>
      <c r="AY161" s="15" t="s">
        <v>129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5" t="s">
        <v>136</v>
      </c>
      <c r="BK161" s="161">
        <f t="shared" si="19"/>
        <v>0</v>
      </c>
      <c r="BL161" s="15" t="s">
        <v>135</v>
      </c>
      <c r="BM161" s="159" t="s">
        <v>211</v>
      </c>
    </row>
    <row r="162" spans="1:65" s="2" customFormat="1" ht="24.2" customHeight="1">
      <c r="A162" s="29"/>
      <c r="B162" s="147"/>
      <c r="C162" s="148" t="s">
        <v>212</v>
      </c>
      <c r="D162" s="149" t="s">
        <v>131</v>
      </c>
      <c r="E162" s="150" t="s">
        <v>213</v>
      </c>
      <c r="F162" s="151" t="s">
        <v>214</v>
      </c>
      <c r="G162" s="152" t="s">
        <v>141</v>
      </c>
      <c r="H162" s="153">
        <v>30</v>
      </c>
      <c r="I162" s="153"/>
      <c r="J162" s="153">
        <f t="shared" si="10"/>
        <v>0</v>
      </c>
      <c r="K162" s="154"/>
      <c r="L162" s="30"/>
      <c r="M162" s="155" t="s">
        <v>1</v>
      </c>
      <c r="N162" s="156" t="s">
        <v>40</v>
      </c>
      <c r="O162" s="157">
        <v>0.47031000000000001</v>
      </c>
      <c r="P162" s="157">
        <f t="shared" si="11"/>
        <v>14.109300000000001</v>
      </c>
      <c r="Q162" s="157">
        <v>2.1000000000000001E-2</v>
      </c>
      <c r="R162" s="157">
        <f t="shared" si="12"/>
        <v>0.63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135</v>
      </c>
      <c r="AT162" s="159" t="s">
        <v>131</v>
      </c>
      <c r="AU162" s="159" t="s">
        <v>136</v>
      </c>
      <c r="AY162" s="15" t="s">
        <v>129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5" t="s">
        <v>136</v>
      </c>
      <c r="BK162" s="161">
        <f t="shared" si="19"/>
        <v>0</v>
      </c>
      <c r="BL162" s="15" t="s">
        <v>135</v>
      </c>
      <c r="BM162" s="159" t="s">
        <v>215</v>
      </c>
    </row>
    <row r="163" spans="1:65" s="2" customFormat="1" ht="24.2" customHeight="1">
      <c r="A163" s="29"/>
      <c r="B163" s="147"/>
      <c r="C163" s="148" t="s">
        <v>7</v>
      </c>
      <c r="D163" s="148" t="s">
        <v>131</v>
      </c>
      <c r="E163" s="150" t="s">
        <v>216</v>
      </c>
      <c r="F163" s="151" t="s">
        <v>217</v>
      </c>
      <c r="G163" s="152" t="s">
        <v>141</v>
      </c>
      <c r="H163" s="153">
        <v>30</v>
      </c>
      <c r="I163" s="153"/>
      <c r="J163" s="153">
        <f t="shared" si="10"/>
        <v>0</v>
      </c>
      <c r="K163" s="154"/>
      <c r="L163" s="30"/>
      <c r="M163" s="155" t="s">
        <v>1</v>
      </c>
      <c r="N163" s="156" t="s">
        <v>40</v>
      </c>
      <c r="O163" s="157">
        <v>0.38901999999999998</v>
      </c>
      <c r="P163" s="157">
        <f t="shared" si="11"/>
        <v>11.670599999999999</v>
      </c>
      <c r="Q163" s="157">
        <v>1.47E-2</v>
      </c>
      <c r="R163" s="157">
        <f t="shared" si="12"/>
        <v>0.441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135</v>
      </c>
      <c r="AT163" s="159" t="s">
        <v>131</v>
      </c>
      <c r="AU163" s="159" t="s">
        <v>136</v>
      </c>
      <c r="AY163" s="15" t="s">
        <v>129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5" t="s">
        <v>136</v>
      </c>
      <c r="BK163" s="161">
        <f t="shared" si="19"/>
        <v>0</v>
      </c>
      <c r="BL163" s="15" t="s">
        <v>135</v>
      </c>
      <c r="BM163" s="159" t="s">
        <v>218</v>
      </c>
    </row>
    <row r="164" spans="1:65" s="2" customFormat="1" ht="37.9" customHeight="1">
      <c r="A164" s="29"/>
      <c r="B164" s="147"/>
      <c r="C164" s="148" t="s">
        <v>219</v>
      </c>
      <c r="D164" s="149" t="s">
        <v>131</v>
      </c>
      <c r="E164" s="150" t="s">
        <v>220</v>
      </c>
      <c r="F164" s="151" t="s">
        <v>221</v>
      </c>
      <c r="G164" s="152" t="s">
        <v>141</v>
      </c>
      <c r="H164" s="153">
        <v>26.5</v>
      </c>
      <c r="I164" s="153"/>
      <c r="J164" s="153">
        <f t="shared" si="10"/>
        <v>0</v>
      </c>
      <c r="K164" s="154"/>
      <c r="L164" s="30"/>
      <c r="M164" s="155" t="s">
        <v>1</v>
      </c>
      <c r="N164" s="156" t="s">
        <v>40</v>
      </c>
      <c r="O164" s="157">
        <v>0.29799999999999999</v>
      </c>
      <c r="P164" s="157">
        <f t="shared" si="11"/>
        <v>7.8969999999999994</v>
      </c>
      <c r="Q164" s="157">
        <v>3.3800000000000002E-3</v>
      </c>
      <c r="R164" s="157">
        <f t="shared" si="12"/>
        <v>8.9570000000000011E-2</v>
      </c>
      <c r="S164" s="157">
        <v>0</v>
      </c>
      <c r="T164" s="15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135</v>
      </c>
      <c r="AT164" s="159" t="s">
        <v>131</v>
      </c>
      <c r="AU164" s="159" t="s">
        <v>136</v>
      </c>
      <c r="AY164" s="15" t="s">
        <v>129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5" t="s">
        <v>136</v>
      </c>
      <c r="BK164" s="161">
        <f t="shared" si="19"/>
        <v>0</v>
      </c>
      <c r="BL164" s="15" t="s">
        <v>135</v>
      </c>
      <c r="BM164" s="159" t="s">
        <v>222</v>
      </c>
    </row>
    <row r="165" spans="1:65" s="2" customFormat="1" ht="37.9" customHeight="1">
      <c r="A165" s="29"/>
      <c r="B165" s="147"/>
      <c r="C165" s="148" t="s">
        <v>223</v>
      </c>
      <c r="D165" s="149" t="s">
        <v>131</v>
      </c>
      <c r="E165" s="150" t="s">
        <v>224</v>
      </c>
      <c r="F165" s="151" t="s">
        <v>225</v>
      </c>
      <c r="G165" s="152" t="s">
        <v>134</v>
      </c>
      <c r="H165" s="153">
        <v>1.5</v>
      </c>
      <c r="I165" s="153"/>
      <c r="J165" s="153">
        <f t="shared" si="10"/>
        <v>0</v>
      </c>
      <c r="K165" s="154"/>
      <c r="L165" s="30"/>
      <c r="M165" s="155" t="s">
        <v>1</v>
      </c>
      <c r="N165" s="156" t="s">
        <v>40</v>
      </c>
      <c r="O165" s="157">
        <v>15.362679999999999</v>
      </c>
      <c r="P165" s="157">
        <f t="shared" si="11"/>
        <v>23.04402</v>
      </c>
      <c r="Q165" s="157">
        <v>2.6351900000000001</v>
      </c>
      <c r="R165" s="157">
        <f t="shared" si="12"/>
        <v>3.9527850000000004</v>
      </c>
      <c r="S165" s="157">
        <v>0</v>
      </c>
      <c r="T165" s="15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135</v>
      </c>
      <c r="AT165" s="159" t="s">
        <v>131</v>
      </c>
      <c r="AU165" s="159" t="s">
        <v>136</v>
      </c>
      <c r="AY165" s="15" t="s">
        <v>129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5" t="s">
        <v>136</v>
      </c>
      <c r="BK165" s="161">
        <f t="shared" si="19"/>
        <v>0</v>
      </c>
      <c r="BL165" s="15" t="s">
        <v>135</v>
      </c>
      <c r="BM165" s="159" t="s">
        <v>226</v>
      </c>
    </row>
    <row r="166" spans="1:65" s="2" customFormat="1" ht="24.2" customHeight="1">
      <c r="A166" s="29"/>
      <c r="B166" s="147"/>
      <c r="C166" s="148" t="s">
        <v>227</v>
      </c>
      <c r="D166" s="149" t="s">
        <v>131</v>
      </c>
      <c r="E166" s="150" t="s">
        <v>228</v>
      </c>
      <c r="F166" s="151" t="s">
        <v>229</v>
      </c>
      <c r="G166" s="152" t="s">
        <v>141</v>
      </c>
      <c r="H166" s="153">
        <v>40</v>
      </c>
      <c r="I166" s="153"/>
      <c r="J166" s="153">
        <f t="shared" si="10"/>
        <v>0</v>
      </c>
      <c r="K166" s="154"/>
      <c r="L166" s="30"/>
      <c r="M166" s="155" t="s">
        <v>1</v>
      </c>
      <c r="N166" s="156" t="s">
        <v>40</v>
      </c>
      <c r="O166" s="157">
        <v>9.2039999999999997E-2</v>
      </c>
      <c r="P166" s="157">
        <f t="shared" si="11"/>
        <v>3.6816</v>
      </c>
      <c r="Q166" s="157">
        <v>2.0000000000000001E-4</v>
      </c>
      <c r="R166" s="157">
        <f t="shared" si="12"/>
        <v>8.0000000000000002E-3</v>
      </c>
      <c r="S166" s="157">
        <v>0</v>
      </c>
      <c r="T166" s="15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135</v>
      </c>
      <c r="AT166" s="159" t="s">
        <v>131</v>
      </c>
      <c r="AU166" s="159" t="s">
        <v>136</v>
      </c>
      <c r="AY166" s="15" t="s">
        <v>129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5" t="s">
        <v>136</v>
      </c>
      <c r="BK166" s="161">
        <f t="shared" si="19"/>
        <v>0</v>
      </c>
      <c r="BL166" s="15" t="s">
        <v>135</v>
      </c>
      <c r="BM166" s="159" t="s">
        <v>230</v>
      </c>
    </row>
    <row r="167" spans="1:65" s="2" customFormat="1" ht="24.2" customHeight="1">
      <c r="A167" s="29"/>
      <c r="B167" s="147"/>
      <c r="C167" s="148" t="s">
        <v>231</v>
      </c>
      <c r="D167" s="148" t="s">
        <v>131</v>
      </c>
      <c r="E167" s="150" t="s">
        <v>232</v>
      </c>
      <c r="F167" s="151" t="s">
        <v>233</v>
      </c>
      <c r="G167" s="152" t="s">
        <v>141</v>
      </c>
      <c r="H167" s="153">
        <v>40</v>
      </c>
      <c r="I167" s="153"/>
      <c r="J167" s="153">
        <f t="shared" si="10"/>
        <v>0</v>
      </c>
      <c r="K167" s="154"/>
      <c r="L167" s="30"/>
      <c r="M167" s="155" t="s">
        <v>1</v>
      </c>
      <c r="N167" s="156" t="s">
        <v>40</v>
      </c>
      <c r="O167" s="157">
        <v>0.37780999999999998</v>
      </c>
      <c r="P167" s="157">
        <f t="shared" si="11"/>
        <v>15.112399999999999</v>
      </c>
      <c r="Q167" s="157">
        <v>3.9199999999999999E-3</v>
      </c>
      <c r="R167" s="157">
        <f t="shared" si="12"/>
        <v>0.15679999999999999</v>
      </c>
      <c r="S167" s="157">
        <v>0</v>
      </c>
      <c r="T167" s="15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135</v>
      </c>
      <c r="AT167" s="159" t="s">
        <v>131</v>
      </c>
      <c r="AU167" s="159" t="s">
        <v>136</v>
      </c>
      <c r="AY167" s="15" t="s">
        <v>129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5" t="s">
        <v>136</v>
      </c>
      <c r="BK167" s="161">
        <f t="shared" si="19"/>
        <v>0</v>
      </c>
      <c r="BL167" s="15" t="s">
        <v>135</v>
      </c>
      <c r="BM167" s="159" t="s">
        <v>234</v>
      </c>
    </row>
    <row r="168" spans="1:65" s="2" customFormat="1" ht="24.2" customHeight="1">
      <c r="A168" s="29"/>
      <c r="B168" s="147"/>
      <c r="C168" s="148" t="s">
        <v>235</v>
      </c>
      <c r="D168" s="149" t="s">
        <v>131</v>
      </c>
      <c r="E168" s="150" t="s">
        <v>236</v>
      </c>
      <c r="F168" s="151" t="s">
        <v>237</v>
      </c>
      <c r="G168" s="152" t="s">
        <v>141</v>
      </c>
      <c r="H168" s="153">
        <v>40</v>
      </c>
      <c r="I168" s="153"/>
      <c r="J168" s="153">
        <f t="shared" si="10"/>
        <v>0</v>
      </c>
      <c r="K168" s="154"/>
      <c r="L168" s="30"/>
      <c r="M168" s="155" t="s">
        <v>1</v>
      </c>
      <c r="N168" s="156" t="s">
        <v>40</v>
      </c>
      <c r="O168" s="157">
        <v>9.5039999999999999E-2</v>
      </c>
      <c r="P168" s="157">
        <f t="shared" si="11"/>
        <v>3.8016000000000001</v>
      </c>
      <c r="Q168" s="157">
        <v>1.8000000000000001E-4</v>
      </c>
      <c r="R168" s="157">
        <f t="shared" si="12"/>
        <v>7.2000000000000007E-3</v>
      </c>
      <c r="S168" s="157">
        <v>0</v>
      </c>
      <c r="T168" s="15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135</v>
      </c>
      <c r="AT168" s="159" t="s">
        <v>131</v>
      </c>
      <c r="AU168" s="159" t="s">
        <v>136</v>
      </c>
      <c r="AY168" s="15" t="s">
        <v>129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5" t="s">
        <v>136</v>
      </c>
      <c r="BK168" s="161">
        <f t="shared" si="19"/>
        <v>0</v>
      </c>
      <c r="BL168" s="15" t="s">
        <v>135</v>
      </c>
      <c r="BM168" s="159" t="s">
        <v>238</v>
      </c>
    </row>
    <row r="169" spans="1:65" s="2" customFormat="1" ht="37.9" customHeight="1">
      <c r="A169" s="29"/>
      <c r="B169" s="147"/>
      <c r="C169" s="148" t="s">
        <v>239</v>
      </c>
      <c r="D169" s="148" t="s">
        <v>131</v>
      </c>
      <c r="E169" s="150" t="s">
        <v>240</v>
      </c>
      <c r="F169" s="151" t="s">
        <v>241</v>
      </c>
      <c r="G169" s="152" t="s">
        <v>141</v>
      </c>
      <c r="H169" s="153">
        <v>40</v>
      </c>
      <c r="I169" s="153"/>
      <c r="J169" s="153">
        <f t="shared" si="10"/>
        <v>0</v>
      </c>
      <c r="K169" s="154"/>
      <c r="L169" s="30"/>
      <c r="M169" s="155" t="s">
        <v>1</v>
      </c>
      <c r="N169" s="156" t="s">
        <v>40</v>
      </c>
      <c r="O169" s="157">
        <v>0.12471</v>
      </c>
      <c r="P169" s="157">
        <f t="shared" si="11"/>
        <v>4.9884000000000004</v>
      </c>
      <c r="Q169" s="157">
        <v>6.3E-2</v>
      </c>
      <c r="R169" s="157">
        <f t="shared" si="12"/>
        <v>2.52</v>
      </c>
      <c r="S169" s="157">
        <v>0</v>
      </c>
      <c r="T169" s="15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135</v>
      </c>
      <c r="AT169" s="159" t="s">
        <v>131</v>
      </c>
      <c r="AU169" s="159" t="s">
        <v>136</v>
      </c>
      <c r="AY169" s="15" t="s">
        <v>129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5" t="s">
        <v>136</v>
      </c>
      <c r="BK169" s="161">
        <f t="shared" si="19"/>
        <v>0</v>
      </c>
      <c r="BL169" s="15" t="s">
        <v>135</v>
      </c>
      <c r="BM169" s="159" t="s">
        <v>242</v>
      </c>
    </row>
    <row r="170" spans="1:65" s="2" customFormat="1" ht="24.2" customHeight="1">
      <c r="A170" s="29"/>
      <c r="B170" s="147"/>
      <c r="C170" s="148" t="s">
        <v>243</v>
      </c>
      <c r="D170" s="148" t="s">
        <v>131</v>
      </c>
      <c r="E170" s="150" t="s">
        <v>244</v>
      </c>
      <c r="F170" s="151" t="s">
        <v>245</v>
      </c>
      <c r="G170" s="152" t="s">
        <v>141</v>
      </c>
      <c r="H170" s="153">
        <v>40</v>
      </c>
      <c r="I170" s="153"/>
      <c r="J170" s="153">
        <f t="shared" si="10"/>
        <v>0</v>
      </c>
      <c r="K170" s="154"/>
      <c r="L170" s="30"/>
      <c r="M170" s="155" t="s">
        <v>1</v>
      </c>
      <c r="N170" s="156" t="s">
        <v>40</v>
      </c>
      <c r="O170" s="157">
        <v>0.41750999999999999</v>
      </c>
      <c r="P170" s="157">
        <f t="shared" si="11"/>
        <v>16.700399999999998</v>
      </c>
      <c r="Q170" s="157">
        <v>7.3499999999999998E-3</v>
      </c>
      <c r="R170" s="157">
        <f t="shared" si="12"/>
        <v>0.29399999999999998</v>
      </c>
      <c r="S170" s="157">
        <v>0</v>
      </c>
      <c r="T170" s="15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135</v>
      </c>
      <c r="AT170" s="159" t="s">
        <v>131</v>
      </c>
      <c r="AU170" s="159" t="s">
        <v>136</v>
      </c>
      <c r="AY170" s="15" t="s">
        <v>129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5" t="s">
        <v>136</v>
      </c>
      <c r="BK170" s="161">
        <f t="shared" si="19"/>
        <v>0</v>
      </c>
      <c r="BL170" s="15" t="s">
        <v>135</v>
      </c>
      <c r="BM170" s="159" t="s">
        <v>246</v>
      </c>
    </row>
    <row r="171" spans="1:65" s="2" customFormat="1" ht="37.9" customHeight="1">
      <c r="A171" s="29"/>
      <c r="B171" s="147"/>
      <c r="C171" s="148" t="s">
        <v>247</v>
      </c>
      <c r="D171" s="149" t="s">
        <v>131</v>
      </c>
      <c r="E171" s="150" t="s">
        <v>248</v>
      </c>
      <c r="F171" s="151" t="s">
        <v>249</v>
      </c>
      <c r="G171" s="152" t="s">
        <v>141</v>
      </c>
      <c r="H171" s="153">
        <v>40</v>
      </c>
      <c r="I171" s="153"/>
      <c r="J171" s="153">
        <f t="shared" si="10"/>
        <v>0</v>
      </c>
      <c r="K171" s="154"/>
      <c r="L171" s="30"/>
      <c r="M171" s="155" t="s">
        <v>1</v>
      </c>
      <c r="N171" s="156" t="s">
        <v>40</v>
      </c>
      <c r="O171" s="157">
        <v>0.36769000000000002</v>
      </c>
      <c r="P171" s="157">
        <f t="shared" si="11"/>
        <v>14.707600000000001</v>
      </c>
      <c r="Q171" s="157">
        <v>3.3800000000000002E-3</v>
      </c>
      <c r="R171" s="157">
        <f t="shared" si="12"/>
        <v>0.13520000000000001</v>
      </c>
      <c r="S171" s="157">
        <v>0</v>
      </c>
      <c r="T171" s="15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135</v>
      </c>
      <c r="AT171" s="159" t="s">
        <v>131</v>
      </c>
      <c r="AU171" s="159" t="s">
        <v>136</v>
      </c>
      <c r="AY171" s="15" t="s">
        <v>129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5" t="s">
        <v>136</v>
      </c>
      <c r="BK171" s="161">
        <f t="shared" si="19"/>
        <v>0</v>
      </c>
      <c r="BL171" s="15" t="s">
        <v>135</v>
      </c>
      <c r="BM171" s="159" t="s">
        <v>250</v>
      </c>
    </row>
    <row r="172" spans="1:65" s="2" customFormat="1" ht="24.2" customHeight="1">
      <c r="A172" s="29"/>
      <c r="B172" s="147"/>
      <c r="C172" s="148" t="s">
        <v>251</v>
      </c>
      <c r="D172" s="148" t="s">
        <v>131</v>
      </c>
      <c r="E172" s="150" t="s">
        <v>252</v>
      </c>
      <c r="F172" s="151" t="s">
        <v>253</v>
      </c>
      <c r="G172" s="152" t="s">
        <v>159</v>
      </c>
      <c r="H172" s="153">
        <v>1</v>
      </c>
      <c r="I172" s="153"/>
      <c r="J172" s="153">
        <f t="shared" si="10"/>
        <v>0</v>
      </c>
      <c r="K172" s="154"/>
      <c r="L172" s="30"/>
      <c r="M172" s="155" t="s">
        <v>1</v>
      </c>
      <c r="N172" s="156" t="s">
        <v>40</v>
      </c>
      <c r="O172" s="157">
        <v>3.0472899999999998</v>
      </c>
      <c r="P172" s="157">
        <f t="shared" si="11"/>
        <v>3.0472899999999998</v>
      </c>
      <c r="Q172" s="157">
        <v>1.7495875000000001E-2</v>
      </c>
      <c r="R172" s="157">
        <f t="shared" si="12"/>
        <v>1.7495875000000001E-2</v>
      </c>
      <c r="S172" s="157">
        <v>0</v>
      </c>
      <c r="T172" s="158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135</v>
      </c>
      <c r="AT172" s="159" t="s">
        <v>131</v>
      </c>
      <c r="AU172" s="159" t="s">
        <v>136</v>
      </c>
      <c r="AY172" s="15" t="s">
        <v>129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5" t="s">
        <v>136</v>
      </c>
      <c r="BK172" s="161">
        <f t="shared" si="19"/>
        <v>0</v>
      </c>
      <c r="BL172" s="15" t="s">
        <v>135</v>
      </c>
      <c r="BM172" s="159" t="s">
        <v>254</v>
      </c>
    </row>
    <row r="173" spans="1:65" s="12" customFormat="1" ht="22.9" customHeight="1">
      <c r="B173" s="135"/>
      <c r="D173" s="136" t="s">
        <v>73</v>
      </c>
      <c r="E173" s="145" t="s">
        <v>165</v>
      </c>
      <c r="F173" s="145" t="s">
        <v>255</v>
      </c>
      <c r="J173" s="146">
        <f>BK173</f>
        <v>0</v>
      </c>
      <c r="L173" s="135"/>
      <c r="M173" s="139"/>
      <c r="N173" s="140"/>
      <c r="O173" s="140"/>
      <c r="P173" s="141">
        <f>SUM(P174:P175)</f>
        <v>0.104</v>
      </c>
      <c r="Q173" s="140"/>
      <c r="R173" s="141">
        <f>SUM(R174:R175)</f>
        <v>1.4452000000000001E-2</v>
      </c>
      <c r="S173" s="140"/>
      <c r="T173" s="142">
        <f>SUM(T174:T175)</f>
        <v>0</v>
      </c>
      <c r="AR173" s="136" t="s">
        <v>79</v>
      </c>
      <c r="AT173" s="143" t="s">
        <v>73</v>
      </c>
      <c r="AU173" s="143" t="s">
        <v>79</v>
      </c>
      <c r="AY173" s="136" t="s">
        <v>129</v>
      </c>
      <c r="BK173" s="144">
        <f>SUM(BK174:BK175)</f>
        <v>0</v>
      </c>
    </row>
    <row r="174" spans="1:65" s="2" customFormat="1" ht="24.2" customHeight="1">
      <c r="A174" s="29"/>
      <c r="B174" s="147"/>
      <c r="C174" s="148" t="s">
        <v>256</v>
      </c>
      <c r="D174" s="148" t="s">
        <v>131</v>
      </c>
      <c r="E174" s="150" t="s">
        <v>257</v>
      </c>
      <c r="F174" s="151" t="s">
        <v>258</v>
      </c>
      <c r="G174" s="152" t="s">
        <v>259</v>
      </c>
      <c r="H174" s="153">
        <v>2</v>
      </c>
      <c r="I174" s="153"/>
      <c r="J174" s="153">
        <f>ROUND(I174*H174,3)</f>
        <v>0</v>
      </c>
      <c r="K174" s="154"/>
      <c r="L174" s="30"/>
      <c r="M174" s="155" t="s">
        <v>1</v>
      </c>
      <c r="N174" s="156" t="s">
        <v>40</v>
      </c>
      <c r="O174" s="157">
        <v>5.1999999999999998E-2</v>
      </c>
      <c r="P174" s="157">
        <f>O174*H174</f>
        <v>0.104</v>
      </c>
      <c r="Q174" s="157">
        <v>1.5999999999999999E-5</v>
      </c>
      <c r="R174" s="157">
        <f>Q174*H174</f>
        <v>3.1999999999999999E-5</v>
      </c>
      <c r="S174" s="157">
        <v>0</v>
      </c>
      <c r="T174" s="158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135</v>
      </c>
      <c r="AT174" s="159" t="s">
        <v>131</v>
      </c>
      <c r="AU174" s="159" t="s">
        <v>136</v>
      </c>
      <c r="AY174" s="15" t="s">
        <v>129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5" t="s">
        <v>136</v>
      </c>
      <c r="BK174" s="161">
        <f>ROUND(I174*H174,3)</f>
        <v>0</v>
      </c>
      <c r="BL174" s="15" t="s">
        <v>135</v>
      </c>
      <c r="BM174" s="159" t="s">
        <v>260</v>
      </c>
    </row>
    <row r="175" spans="1:65" s="2" customFormat="1" ht="24.2" customHeight="1">
      <c r="A175" s="29"/>
      <c r="B175" s="147"/>
      <c r="C175" s="162" t="s">
        <v>261</v>
      </c>
      <c r="D175" s="163" t="s">
        <v>162</v>
      </c>
      <c r="E175" s="164" t="s">
        <v>262</v>
      </c>
      <c r="F175" s="165" t="s">
        <v>263</v>
      </c>
      <c r="G175" s="166" t="s">
        <v>159</v>
      </c>
      <c r="H175" s="167">
        <v>1</v>
      </c>
      <c r="I175" s="167"/>
      <c r="J175" s="167">
        <f>ROUND(I175*H175,3)</f>
        <v>0</v>
      </c>
      <c r="K175" s="168"/>
      <c r="L175" s="169"/>
      <c r="M175" s="170" t="s">
        <v>1</v>
      </c>
      <c r="N175" s="171" t="s">
        <v>40</v>
      </c>
      <c r="O175" s="157">
        <v>0</v>
      </c>
      <c r="P175" s="157">
        <f>O175*H175</f>
        <v>0</v>
      </c>
      <c r="Q175" s="157">
        <v>1.4420000000000001E-2</v>
      </c>
      <c r="R175" s="157">
        <f>Q175*H175</f>
        <v>1.4420000000000001E-2</v>
      </c>
      <c r="S175" s="157">
        <v>0</v>
      </c>
      <c r="T175" s="158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165</v>
      </c>
      <c r="AT175" s="159" t="s">
        <v>162</v>
      </c>
      <c r="AU175" s="159" t="s">
        <v>136</v>
      </c>
      <c r="AY175" s="15" t="s">
        <v>129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5" t="s">
        <v>136</v>
      </c>
      <c r="BK175" s="161">
        <f>ROUND(I175*H175,3)</f>
        <v>0</v>
      </c>
      <c r="BL175" s="15" t="s">
        <v>135</v>
      </c>
      <c r="BM175" s="159" t="s">
        <v>264</v>
      </c>
    </row>
    <row r="176" spans="1:65" s="12" customFormat="1" ht="22.9" customHeight="1">
      <c r="B176" s="135"/>
      <c r="D176" s="136" t="s">
        <v>73</v>
      </c>
      <c r="E176" s="145" t="s">
        <v>171</v>
      </c>
      <c r="F176" s="145" t="s">
        <v>265</v>
      </c>
      <c r="J176" s="146">
        <f>BK176</f>
        <v>0</v>
      </c>
      <c r="L176" s="135"/>
      <c r="M176" s="139"/>
      <c r="N176" s="140"/>
      <c r="O176" s="140"/>
      <c r="P176" s="141">
        <f>SUM(P177:P195)</f>
        <v>83.146761999999995</v>
      </c>
      <c r="Q176" s="140"/>
      <c r="R176" s="141">
        <f>SUM(R177:R195)</f>
        <v>1.1814118600000001</v>
      </c>
      <c r="S176" s="140"/>
      <c r="T176" s="142">
        <f>SUM(T177:T195)</f>
        <v>10.745999999999999</v>
      </c>
      <c r="AR176" s="136" t="s">
        <v>79</v>
      </c>
      <c r="AT176" s="143" t="s">
        <v>73</v>
      </c>
      <c r="AU176" s="143" t="s">
        <v>79</v>
      </c>
      <c r="AY176" s="136" t="s">
        <v>129</v>
      </c>
      <c r="BK176" s="144">
        <f>SUM(BK177:BK195)</f>
        <v>0</v>
      </c>
    </row>
    <row r="177" spans="1:65" s="2" customFormat="1" ht="24.2" customHeight="1">
      <c r="A177" s="29"/>
      <c r="B177" s="147"/>
      <c r="C177" s="148" t="s">
        <v>266</v>
      </c>
      <c r="D177" s="148" t="s">
        <v>131</v>
      </c>
      <c r="E177" s="150" t="s">
        <v>267</v>
      </c>
      <c r="F177" s="151" t="s">
        <v>268</v>
      </c>
      <c r="G177" s="152" t="s">
        <v>141</v>
      </c>
      <c r="H177" s="153">
        <v>22</v>
      </c>
      <c r="I177" s="153"/>
      <c r="J177" s="153">
        <f t="shared" ref="J177:J191" si="20">ROUND(I177*H177,3)</f>
        <v>0</v>
      </c>
      <c r="K177" s="154"/>
      <c r="L177" s="30"/>
      <c r="M177" s="155" t="s">
        <v>1</v>
      </c>
      <c r="N177" s="156" t="s">
        <v>40</v>
      </c>
      <c r="O177" s="157">
        <v>9.9210000000000007E-2</v>
      </c>
      <c r="P177" s="157">
        <f t="shared" ref="P177:P191" si="21">O177*H177</f>
        <v>2.18262</v>
      </c>
      <c r="Q177" s="157">
        <v>4.2198630000000001E-2</v>
      </c>
      <c r="R177" s="157">
        <f t="shared" ref="R177:R191" si="22">Q177*H177</f>
        <v>0.92836985999999999</v>
      </c>
      <c r="S177" s="157">
        <v>0</v>
      </c>
      <c r="T177" s="158">
        <f t="shared" ref="T177:T191" si="2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135</v>
      </c>
      <c r="AT177" s="159" t="s">
        <v>131</v>
      </c>
      <c r="AU177" s="159" t="s">
        <v>136</v>
      </c>
      <c r="AY177" s="15" t="s">
        <v>129</v>
      </c>
      <c r="BE177" s="160">
        <f t="shared" ref="BE177:BE191" si="24">IF(N177="základná",J177,0)</f>
        <v>0</v>
      </c>
      <c r="BF177" s="160">
        <f t="shared" ref="BF177:BF191" si="25">IF(N177="znížená",J177,0)</f>
        <v>0</v>
      </c>
      <c r="BG177" s="160">
        <f t="shared" ref="BG177:BG191" si="26">IF(N177="zákl. prenesená",J177,0)</f>
        <v>0</v>
      </c>
      <c r="BH177" s="160">
        <f t="shared" ref="BH177:BH191" si="27">IF(N177="zníž. prenesená",J177,0)</f>
        <v>0</v>
      </c>
      <c r="BI177" s="160">
        <f t="shared" ref="BI177:BI191" si="28">IF(N177="nulová",J177,0)</f>
        <v>0</v>
      </c>
      <c r="BJ177" s="15" t="s">
        <v>136</v>
      </c>
      <c r="BK177" s="161">
        <f t="shared" ref="BK177:BK191" si="29">ROUND(I177*H177,3)</f>
        <v>0</v>
      </c>
      <c r="BL177" s="15" t="s">
        <v>135</v>
      </c>
      <c r="BM177" s="159" t="s">
        <v>269</v>
      </c>
    </row>
    <row r="178" spans="1:65" s="2" customFormat="1" ht="24.2" customHeight="1">
      <c r="A178" s="29"/>
      <c r="B178" s="147"/>
      <c r="C178" s="148" t="s">
        <v>270</v>
      </c>
      <c r="D178" s="149" t="s">
        <v>131</v>
      </c>
      <c r="E178" s="150" t="s">
        <v>271</v>
      </c>
      <c r="F178" s="151" t="s">
        <v>272</v>
      </c>
      <c r="G178" s="152" t="s">
        <v>273</v>
      </c>
      <c r="H178" s="153">
        <v>2</v>
      </c>
      <c r="I178" s="153"/>
      <c r="J178" s="153">
        <f t="shared" si="20"/>
        <v>0</v>
      </c>
      <c r="K178" s="154"/>
      <c r="L178" s="30"/>
      <c r="M178" s="155" t="s">
        <v>1</v>
      </c>
      <c r="N178" s="156" t="s">
        <v>40</v>
      </c>
      <c r="O178" s="157">
        <v>9.9000000000000005E-2</v>
      </c>
      <c r="P178" s="157">
        <f t="shared" si="21"/>
        <v>0.19800000000000001</v>
      </c>
      <c r="Q178" s="157">
        <v>1.5299999999999999E-3</v>
      </c>
      <c r="R178" s="157">
        <f t="shared" si="22"/>
        <v>3.0599999999999998E-3</v>
      </c>
      <c r="S178" s="157">
        <v>0</v>
      </c>
      <c r="T178" s="158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135</v>
      </c>
      <c r="AT178" s="159" t="s">
        <v>131</v>
      </c>
      <c r="AU178" s="159" t="s">
        <v>136</v>
      </c>
      <c r="AY178" s="15" t="s">
        <v>129</v>
      </c>
      <c r="BE178" s="160">
        <f t="shared" si="24"/>
        <v>0</v>
      </c>
      <c r="BF178" s="160">
        <f t="shared" si="25"/>
        <v>0</v>
      </c>
      <c r="BG178" s="160">
        <f t="shared" si="26"/>
        <v>0</v>
      </c>
      <c r="BH178" s="160">
        <f t="shared" si="27"/>
        <v>0</v>
      </c>
      <c r="BI178" s="160">
        <f t="shared" si="28"/>
        <v>0</v>
      </c>
      <c r="BJ178" s="15" t="s">
        <v>136</v>
      </c>
      <c r="BK178" s="161">
        <f t="shared" si="29"/>
        <v>0</v>
      </c>
      <c r="BL178" s="15" t="s">
        <v>135</v>
      </c>
      <c r="BM178" s="159" t="s">
        <v>274</v>
      </c>
    </row>
    <row r="179" spans="1:65" s="2" customFormat="1" ht="21.75" customHeight="1">
      <c r="A179" s="29"/>
      <c r="B179" s="147"/>
      <c r="C179" s="148" t="s">
        <v>275</v>
      </c>
      <c r="D179" s="149" t="s">
        <v>131</v>
      </c>
      <c r="E179" s="150" t="s">
        <v>276</v>
      </c>
      <c r="F179" s="151" t="s">
        <v>277</v>
      </c>
      <c r="G179" s="152" t="s">
        <v>278</v>
      </c>
      <c r="H179" s="153">
        <v>1</v>
      </c>
      <c r="I179" s="153"/>
      <c r="J179" s="153">
        <f t="shared" si="20"/>
        <v>0</v>
      </c>
      <c r="K179" s="154"/>
      <c r="L179" s="30"/>
      <c r="M179" s="155" t="s">
        <v>1</v>
      </c>
      <c r="N179" s="156" t="s">
        <v>40</v>
      </c>
      <c r="O179" s="157">
        <v>0.123</v>
      </c>
      <c r="P179" s="157">
        <f t="shared" si="21"/>
        <v>0.123</v>
      </c>
      <c r="Q179" s="157">
        <v>3.0000000000000001E-5</v>
      </c>
      <c r="R179" s="157">
        <f t="shared" si="22"/>
        <v>3.0000000000000001E-5</v>
      </c>
      <c r="S179" s="157">
        <v>7.069</v>
      </c>
      <c r="T179" s="158">
        <f t="shared" si="23"/>
        <v>7.069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135</v>
      </c>
      <c r="AT179" s="159" t="s">
        <v>131</v>
      </c>
      <c r="AU179" s="159" t="s">
        <v>136</v>
      </c>
      <c r="AY179" s="15" t="s">
        <v>129</v>
      </c>
      <c r="BE179" s="160">
        <f t="shared" si="24"/>
        <v>0</v>
      </c>
      <c r="BF179" s="160">
        <f t="shared" si="25"/>
        <v>0</v>
      </c>
      <c r="BG179" s="160">
        <f t="shared" si="26"/>
        <v>0</v>
      </c>
      <c r="BH179" s="160">
        <f t="shared" si="27"/>
        <v>0</v>
      </c>
      <c r="BI179" s="160">
        <f t="shared" si="28"/>
        <v>0</v>
      </c>
      <c r="BJ179" s="15" t="s">
        <v>136</v>
      </c>
      <c r="BK179" s="161">
        <f t="shared" si="29"/>
        <v>0</v>
      </c>
      <c r="BL179" s="15" t="s">
        <v>135</v>
      </c>
      <c r="BM179" s="159" t="s">
        <v>279</v>
      </c>
    </row>
    <row r="180" spans="1:65" s="2" customFormat="1" ht="37.9" customHeight="1">
      <c r="A180" s="29"/>
      <c r="B180" s="147"/>
      <c r="C180" s="148" t="s">
        <v>280</v>
      </c>
      <c r="D180" s="148" t="s">
        <v>131</v>
      </c>
      <c r="E180" s="150" t="s">
        <v>281</v>
      </c>
      <c r="F180" s="151" t="s">
        <v>282</v>
      </c>
      <c r="G180" s="152" t="s">
        <v>159</v>
      </c>
      <c r="H180" s="153">
        <v>4</v>
      </c>
      <c r="I180" s="153"/>
      <c r="J180" s="153">
        <f t="shared" si="20"/>
        <v>0</v>
      </c>
      <c r="K180" s="154"/>
      <c r="L180" s="30"/>
      <c r="M180" s="155" t="s">
        <v>1</v>
      </c>
      <c r="N180" s="156" t="s">
        <v>40</v>
      </c>
      <c r="O180" s="157">
        <v>0.42194999999999999</v>
      </c>
      <c r="P180" s="157">
        <f t="shared" si="21"/>
        <v>1.6878</v>
      </c>
      <c r="Q180" s="157">
        <v>1.47E-2</v>
      </c>
      <c r="R180" s="157">
        <f t="shared" si="22"/>
        <v>5.8799999999999998E-2</v>
      </c>
      <c r="S180" s="157">
        <v>0</v>
      </c>
      <c r="T180" s="15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135</v>
      </c>
      <c r="AT180" s="159" t="s">
        <v>131</v>
      </c>
      <c r="AU180" s="159" t="s">
        <v>136</v>
      </c>
      <c r="AY180" s="15" t="s">
        <v>129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5" t="s">
        <v>136</v>
      </c>
      <c r="BK180" s="161">
        <f t="shared" si="29"/>
        <v>0</v>
      </c>
      <c r="BL180" s="15" t="s">
        <v>135</v>
      </c>
      <c r="BM180" s="159" t="s">
        <v>283</v>
      </c>
    </row>
    <row r="181" spans="1:65" s="2" customFormat="1" ht="37.9" customHeight="1">
      <c r="A181" s="29"/>
      <c r="B181" s="147"/>
      <c r="C181" s="148" t="s">
        <v>284</v>
      </c>
      <c r="D181" s="148" t="s">
        <v>131</v>
      </c>
      <c r="E181" s="150" t="s">
        <v>285</v>
      </c>
      <c r="F181" s="151" t="s">
        <v>286</v>
      </c>
      <c r="G181" s="152" t="s">
        <v>159</v>
      </c>
      <c r="H181" s="153">
        <v>6</v>
      </c>
      <c r="I181" s="153"/>
      <c r="J181" s="153">
        <f t="shared" si="20"/>
        <v>0</v>
      </c>
      <c r="K181" s="154"/>
      <c r="L181" s="30"/>
      <c r="M181" s="155" t="s">
        <v>1</v>
      </c>
      <c r="N181" s="156" t="s">
        <v>40</v>
      </c>
      <c r="O181" s="157">
        <v>0.52778000000000003</v>
      </c>
      <c r="P181" s="157">
        <f t="shared" si="21"/>
        <v>3.1666800000000004</v>
      </c>
      <c r="Q181" s="157">
        <v>2.1000000000000001E-2</v>
      </c>
      <c r="R181" s="157">
        <f t="shared" si="22"/>
        <v>0.126</v>
      </c>
      <c r="S181" s="157">
        <v>0</v>
      </c>
      <c r="T181" s="15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135</v>
      </c>
      <c r="AT181" s="159" t="s">
        <v>131</v>
      </c>
      <c r="AU181" s="159" t="s">
        <v>136</v>
      </c>
      <c r="AY181" s="15" t="s">
        <v>129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5" t="s">
        <v>136</v>
      </c>
      <c r="BK181" s="161">
        <f t="shared" si="29"/>
        <v>0</v>
      </c>
      <c r="BL181" s="15" t="s">
        <v>135</v>
      </c>
      <c r="BM181" s="159" t="s">
        <v>287</v>
      </c>
    </row>
    <row r="182" spans="1:65" s="2" customFormat="1" ht="21.75" customHeight="1">
      <c r="A182" s="29"/>
      <c r="B182" s="147"/>
      <c r="C182" s="162" t="s">
        <v>288</v>
      </c>
      <c r="D182" s="163" t="s">
        <v>162</v>
      </c>
      <c r="E182" s="164" t="s">
        <v>289</v>
      </c>
      <c r="F182" s="165" t="s">
        <v>290</v>
      </c>
      <c r="G182" s="166" t="s">
        <v>291</v>
      </c>
      <c r="H182" s="167">
        <v>40</v>
      </c>
      <c r="I182" s="167"/>
      <c r="J182" s="167">
        <f t="shared" si="20"/>
        <v>0</v>
      </c>
      <c r="K182" s="168"/>
      <c r="L182" s="169"/>
      <c r="M182" s="170" t="s">
        <v>1</v>
      </c>
      <c r="N182" s="171" t="s">
        <v>40</v>
      </c>
      <c r="O182" s="157">
        <v>0</v>
      </c>
      <c r="P182" s="157">
        <f t="shared" si="21"/>
        <v>0</v>
      </c>
      <c r="Q182" s="157">
        <v>1.5100000000000001E-3</v>
      </c>
      <c r="R182" s="157">
        <f t="shared" si="22"/>
        <v>6.0400000000000002E-2</v>
      </c>
      <c r="S182" s="157">
        <v>0</v>
      </c>
      <c r="T182" s="158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165</v>
      </c>
      <c r="AT182" s="159" t="s">
        <v>162</v>
      </c>
      <c r="AU182" s="159" t="s">
        <v>136</v>
      </c>
      <c r="AY182" s="15" t="s">
        <v>129</v>
      </c>
      <c r="BE182" s="160">
        <f t="shared" si="24"/>
        <v>0</v>
      </c>
      <c r="BF182" s="160">
        <f t="shared" si="25"/>
        <v>0</v>
      </c>
      <c r="BG182" s="160">
        <f t="shared" si="26"/>
        <v>0</v>
      </c>
      <c r="BH182" s="160">
        <f t="shared" si="27"/>
        <v>0</v>
      </c>
      <c r="BI182" s="160">
        <f t="shared" si="28"/>
        <v>0</v>
      </c>
      <c r="BJ182" s="15" t="s">
        <v>136</v>
      </c>
      <c r="BK182" s="161">
        <f t="shared" si="29"/>
        <v>0</v>
      </c>
      <c r="BL182" s="15" t="s">
        <v>135</v>
      </c>
      <c r="BM182" s="159" t="s">
        <v>292</v>
      </c>
    </row>
    <row r="183" spans="1:65" s="2" customFormat="1" ht="33" customHeight="1">
      <c r="A183" s="29"/>
      <c r="B183" s="147"/>
      <c r="C183" s="148" t="s">
        <v>293</v>
      </c>
      <c r="D183" s="148" t="s">
        <v>131</v>
      </c>
      <c r="E183" s="150" t="s">
        <v>294</v>
      </c>
      <c r="F183" s="151" t="s">
        <v>295</v>
      </c>
      <c r="G183" s="152" t="s">
        <v>159</v>
      </c>
      <c r="H183" s="153">
        <v>72</v>
      </c>
      <c r="I183" s="153"/>
      <c r="J183" s="153">
        <f t="shared" si="20"/>
        <v>0</v>
      </c>
      <c r="K183" s="154"/>
      <c r="L183" s="30"/>
      <c r="M183" s="155" t="s">
        <v>1</v>
      </c>
      <c r="N183" s="156" t="s">
        <v>40</v>
      </c>
      <c r="O183" s="157">
        <v>0.10700999999999999</v>
      </c>
      <c r="P183" s="157">
        <f t="shared" si="21"/>
        <v>7.70472</v>
      </c>
      <c r="Q183" s="157">
        <v>6.6000000000000005E-5</v>
      </c>
      <c r="R183" s="157">
        <f t="shared" si="22"/>
        <v>4.7520000000000001E-3</v>
      </c>
      <c r="S183" s="157">
        <v>0</v>
      </c>
      <c r="T183" s="158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135</v>
      </c>
      <c r="AT183" s="159" t="s">
        <v>131</v>
      </c>
      <c r="AU183" s="159" t="s">
        <v>136</v>
      </c>
      <c r="AY183" s="15" t="s">
        <v>129</v>
      </c>
      <c r="BE183" s="160">
        <f t="shared" si="24"/>
        <v>0</v>
      </c>
      <c r="BF183" s="160">
        <f t="shared" si="25"/>
        <v>0</v>
      </c>
      <c r="BG183" s="160">
        <f t="shared" si="26"/>
        <v>0</v>
      </c>
      <c r="BH183" s="160">
        <f t="shared" si="27"/>
        <v>0</v>
      </c>
      <c r="BI183" s="160">
        <f t="shared" si="28"/>
        <v>0</v>
      </c>
      <c r="BJ183" s="15" t="s">
        <v>136</v>
      </c>
      <c r="BK183" s="161">
        <f t="shared" si="29"/>
        <v>0</v>
      </c>
      <c r="BL183" s="15" t="s">
        <v>135</v>
      </c>
      <c r="BM183" s="159" t="s">
        <v>296</v>
      </c>
    </row>
    <row r="184" spans="1:65" s="2" customFormat="1" ht="16.5" customHeight="1">
      <c r="A184" s="29"/>
      <c r="B184" s="147"/>
      <c r="C184" s="148" t="s">
        <v>297</v>
      </c>
      <c r="D184" s="148" t="s">
        <v>131</v>
      </c>
      <c r="E184" s="150" t="s">
        <v>298</v>
      </c>
      <c r="F184" s="151" t="s">
        <v>299</v>
      </c>
      <c r="G184" s="152" t="s">
        <v>134</v>
      </c>
      <c r="H184" s="153">
        <v>0.3</v>
      </c>
      <c r="I184" s="153"/>
      <c r="J184" s="153">
        <f t="shared" si="20"/>
        <v>0</v>
      </c>
      <c r="K184" s="154"/>
      <c r="L184" s="30"/>
      <c r="M184" s="155" t="s">
        <v>1</v>
      </c>
      <c r="N184" s="156" t="s">
        <v>40</v>
      </c>
      <c r="O184" s="157">
        <v>17.108000000000001</v>
      </c>
      <c r="P184" s="157">
        <f t="shared" si="21"/>
        <v>5.1323999999999996</v>
      </c>
      <c r="Q184" s="157">
        <v>0</v>
      </c>
      <c r="R184" s="157">
        <f t="shared" si="22"/>
        <v>0</v>
      </c>
      <c r="S184" s="157">
        <v>2.85</v>
      </c>
      <c r="T184" s="158">
        <f t="shared" si="23"/>
        <v>0.85499999999999998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135</v>
      </c>
      <c r="AT184" s="159" t="s">
        <v>131</v>
      </c>
      <c r="AU184" s="159" t="s">
        <v>136</v>
      </c>
      <c r="AY184" s="15" t="s">
        <v>129</v>
      </c>
      <c r="BE184" s="160">
        <f t="shared" si="24"/>
        <v>0</v>
      </c>
      <c r="BF184" s="160">
        <f t="shared" si="25"/>
        <v>0</v>
      </c>
      <c r="BG184" s="160">
        <f t="shared" si="26"/>
        <v>0</v>
      </c>
      <c r="BH184" s="160">
        <f t="shared" si="27"/>
        <v>0</v>
      </c>
      <c r="BI184" s="160">
        <f t="shared" si="28"/>
        <v>0</v>
      </c>
      <c r="BJ184" s="15" t="s">
        <v>136</v>
      </c>
      <c r="BK184" s="161">
        <f t="shared" si="29"/>
        <v>0</v>
      </c>
      <c r="BL184" s="15" t="s">
        <v>135</v>
      </c>
      <c r="BM184" s="159" t="s">
        <v>300</v>
      </c>
    </row>
    <row r="185" spans="1:65" s="2" customFormat="1" ht="24.2" customHeight="1">
      <c r="A185" s="29"/>
      <c r="B185" s="147"/>
      <c r="C185" s="148" t="s">
        <v>301</v>
      </c>
      <c r="D185" s="148" t="s">
        <v>131</v>
      </c>
      <c r="E185" s="150" t="s">
        <v>302</v>
      </c>
      <c r="F185" s="151" t="s">
        <v>303</v>
      </c>
      <c r="G185" s="152" t="s">
        <v>134</v>
      </c>
      <c r="H185" s="153">
        <v>1.1000000000000001</v>
      </c>
      <c r="I185" s="153"/>
      <c r="J185" s="153">
        <f t="shared" si="20"/>
        <v>0</v>
      </c>
      <c r="K185" s="154"/>
      <c r="L185" s="30"/>
      <c r="M185" s="155" t="s">
        <v>1</v>
      </c>
      <c r="N185" s="156" t="s">
        <v>40</v>
      </c>
      <c r="O185" s="157">
        <v>5.7830000000000004</v>
      </c>
      <c r="P185" s="157">
        <f t="shared" si="21"/>
        <v>6.3613000000000008</v>
      </c>
      <c r="Q185" s="157">
        <v>0</v>
      </c>
      <c r="R185" s="157">
        <f t="shared" si="22"/>
        <v>0</v>
      </c>
      <c r="S185" s="157">
        <v>2.4</v>
      </c>
      <c r="T185" s="158">
        <f t="shared" si="23"/>
        <v>2.64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135</v>
      </c>
      <c r="AT185" s="159" t="s">
        <v>131</v>
      </c>
      <c r="AU185" s="159" t="s">
        <v>136</v>
      </c>
      <c r="AY185" s="15" t="s">
        <v>129</v>
      </c>
      <c r="BE185" s="160">
        <f t="shared" si="24"/>
        <v>0</v>
      </c>
      <c r="BF185" s="160">
        <f t="shared" si="25"/>
        <v>0</v>
      </c>
      <c r="BG185" s="160">
        <f t="shared" si="26"/>
        <v>0</v>
      </c>
      <c r="BH185" s="160">
        <f t="shared" si="27"/>
        <v>0</v>
      </c>
      <c r="BI185" s="160">
        <f t="shared" si="28"/>
        <v>0</v>
      </c>
      <c r="BJ185" s="15" t="s">
        <v>136</v>
      </c>
      <c r="BK185" s="161">
        <f t="shared" si="29"/>
        <v>0</v>
      </c>
      <c r="BL185" s="15" t="s">
        <v>135</v>
      </c>
      <c r="BM185" s="159" t="s">
        <v>304</v>
      </c>
    </row>
    <row r="186" spans="1:65" s="2" customFormat="1" ht="21.75" customHeight="1">
      <c r="A186" s="29"/>
      <c r="B186" s="147"/>
      <c r="C186" s="148" t="s">
        <v>305</v>
      </c>
      <c r="D186" s="148" t="s">
        <v>131</v>
      </c>
      <c r="E186" s="150" t="s">
        <v>306</v>
      </c>
      <c r="F186" s="151" t="s">
        <v>307</v>
      </c>
      <c r="G186" s="152" t="s">
        <v>159</v>
      </c>
      <c r="H186" s="153">
        <v>70</v>
      </c>
      <c r="I186" s="153"/>
      <c r="J186" s="153">
        <f t="shared" si="20"/>
        <v>0</v>
      </c>
      <c r="K186" s="154"/>
      <c r="L186" s="30"/>
      <c r="M186" s="155" t="s">
        <v>1</v>
      </c>
      <c r="N186" s="156" t="s">
        <v>40</v>
      </c>
      <c r="O186" s="157">
        <v>0.19078999999999999</v>
      </c>
      <c r="P186" s="157">
        <f t="shared" si="21"/>
        <v>13.3553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135</v>
      </c>
      <c r="AT186" s="159" t="s">
        <v>131</v>
      </c>
      <c r="AU186" s="159" t="s">
        <v>136</v>
      </c>
      <c r="AY186" s="15" t="s">
        <v>129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5" t="s">
        <v>136</v>
      </c>
      <c r="BK186" s="161">
        <f t="shared" si="29"/>
        <v>0</v>
      </c>
      <c r="BL186" s="15" t="s">
        <v>135</v>
      </c>
      <c r="BM186" s="159" t="s">
        <v>308</v>
      </c>
    </row>
    <row r="187" spans="1:65" s="2" customFormat="1" ht="24.2" customHeight="1">
      <c r="A187" s="29"/>
      <c r="B187" s="147"/>
      <c r="C187" s="148" t="s">
        <v>309</v>
      </c>
      <c r="D187" s="148" t="s">
        <v>131</v>
      </c>
      <c r="E187" s="150" t="s">
        <v>310</v>
      </c>
      <c r="F187" s="151" t="s">
        <v>311</v>
      </c>
      <c r="G187" s="152" t="s">
        <v>159</v>
      </c>
      <c r="H187" s="153">
        <v>1</v>
      </c>
      <c r="I187" s="153"/>
      <c r="J187" s="153">
        <f t="shared" si="20"/>
        <v>0</v>
      </c>
      <c r="K187" s="154"/>
      <c r="L187" s="30"/>
      <c r="M187" s="155" t="s">
        <v>1</v>
      </c>
      <c r="N187" s="156" t="s">
        <v>40</v>
      </c>
      <c r="O187" s="157">
        <v>6.7000000000000004E-2</v>
      </c>
      <c r="P187" s="157">
        <f t="shared" si="21"/>
        <v>6.7000000000000004E-2</v>
      </c>
      <c r="Q187" s="157">
        <v>0</v>
      </c>
      <c r="R187" s="157">
        <f t="shared" si="22"/>
        <v>0</v>
      </c>
      <c r="S187" s="157">
        <v>0.03</v>
      </c>
      <c r="T187" s="158">
        <f t="shared" si="23"/>
        <v>0.03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135</v>
      </c>
      <c r="AT187" s="159" t="s">
        <v>131</v>
      </c>
      <c r="AU187" s="159" t="s">
        <v>136</v>
      </c>
      <c r="AY187" s="15" t="s">
        <v>129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5" t="s">
        <v>136</v>
      </c>
      <c r="BK187" s="161">
        <f t="shared" si="29"/>
        <v>0</v>
      </c>
      <c r="BL187" s="15" t="s">
        <v>135</v>
      </c>
      <c r="BM187" s="159" t="s">
        <v>312</v>
      </c>
    </row>
    <row r="188" spans="1:65" s="2" customFormat="1" ht="24.2" customHeight="1">
      <c r="A188" s="29"/>
      <c r="B188" s="147"/>
      <c r="C188" s="148" t="s">
        <v>313</v>
      </c>
      <c r="D188" s="148" t="s">
        <v>131</v>
      </c>
      <c r="E188" s="150" t="s">
        <v>314</v>
      </c>
      <c r="F188" s="151" t="s">
        <v>315</v>
      </c>
      <c r="G188" s="152" t="s">
        <v>141</v>
      </c>
      <c r="H188" s="153">
        <v>2</v>
      </c>
      <c r="I188" s="153"/>
      <c r="J188" s="153">
        <f t="shared" si="20"/>
        <v>0</v>
      </c>
      <c r="K188" s="154"/>
      <c r="L188" s="30"/>
      <c r="M188" s="155" t="s">
        <v>1</v>
      </c>
      <c r="N188" s="156" t="s">
        <v>40</v>
      </c>
      <c r="O188" s="157">
        <v>1.6</v>
      </c>
      <c r="P188" s="157">
        <f t="shared" si="21"/>
        <v>3.2</v>
      </c>
      <c r="Q188" s="157">
        <v>0</v>
      </c>
      <c r="R188" s="157">
        <f t="shared" si="22"/>
        <v>0</v>
      </c>
      <c r="S188" s="157">
        <v>7.5999999999999998E-2</v>
      </c>
      <c r="T188" s="158">
        <f t="shared" si="23"/>
        <v>0.152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135</v>
      </c>
      <c r="AT188" s="159" t="s">
        <v>131</v>
      </c>
      <c r="AU188" s="159" t="s">
        <v>136</v>
      </c>
      <c r="AY188" s="15" t="s">
        <v>129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5" t="s">
        <v>136</v>
      </c>
      <c r="BK188" s="161">
        <f t="shared" si="29"/>
        <v>0</v>
      </c>
      <c r="BL188" s="15" t="s">
        <v>135</v>
      </c>
      <c r="BM188" s="159" t="s">
        <v>316</v>
      </c>
    </row>
    <row r="189" spans="1:65" s="2" customFormat="1" ht="24.2" customHeight="1">
      <c r="A189" s="29"/>
      <c r="B189" s="147"/>
      <c r="C189" s="148" t="s">
        <v>317</v>
      </c>
      <c r="D189" s="149" t="s">
        <v>131</v>
      </c>
      <c r="E189" s="150" t="s">
        <v>318</v>
      </c>
      <c r="F189" s="151" t="s">
        <v>319</v>
      </c>
      <c r="G189" s="152" t="s">
        <v>320</v>
      </c>
      <c r="H189" s="153">
        <v>1</v>
      </c>
      <c r="I189" s="153"/>
      <c r="J189" s="153">
        <f t="shared" si="20"/>
        <v>0</v>
      </c>
      <c r="K189" s="154"/>
      <c r="L189" s="30"/>
      <c r="M189" s="155" t="s">
        <v>1</v>
      </c>
      <c r="N189" s="156" t="s">
        <v>40</v>
      </c>
      <c r="O189" s="157">
        <v>19.702000000000002</v>
      </c>
      <c r="P189" s="157">
        <f t="shared" si="21"/>
        <v>19.702000000000002</v>
      </c>
      <c r="Q189" s="157">
        <v>0</v>
      </c>
      <c r="R189" s="157">
        <f t="shared" si="22"/>
        <v>0</v>
      </c>
      <c r="S189" s="157">
        <v>0</v>
      </c>
      <c r="T189" s="158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321</v>
      </c>
      <c r="AT189" s="159" t="s">
        <v>131</v>
      </c>
      <c r="AU189" s="159" t="s">
        <v>136</v>
      </c>
      <c r="AY189" s="15" t="s">
        <v>129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5" t="s">
        <v>136</v>
      </c>
      <c r="BK189" s="161">
        <f t="shared" si="29"/>
        <v>0</v>
      </c>
      <c r="BL189" s="15" t="s">
        <v>321</v>
      </c>
      <c r="BM189" s="159" t="s">
        <v>322</v>
      </c>
    </row>
    <row r="190" spans="1:65" s="2" customFormat="1" ht="21.75" customHeight="1">
      <c r="A190" s="29"/>
      <c r="B190" s="147"/>
      <c r="C190" s="148" t="s">
        <v>323</v>
      </c>
      <c r="D190" s="148" t="s">
        <v>131</v>
      </c>
      <c r="E190" s="150" t="s">
        <v>324</v>
      </c>
      <c r="F190" s="151" t="s">
        <v>325</v>
      </c>
      <c r="G190" s="152" t="s">
        <v>154</v>
      </c>
      <c r="H190" s="153">
        <v>11.406000000000001</v>
      </c>
      <c r="I190" s="153"/>
      <c r="J190" s="153">
        <f t="shared" si="20"/>
        <v>0</v>
      </c>
      <c r="K190" s="154"/>
      <c r="L190" s="30"/>
      <c r="M190" s="155" t="s">
        <v>1</v>
      </c>
      <c r="N190" s="156" t="s">
        <v>40</v>
      </c>
      <c r="O190" s="157">
        <v>0.59799999999999998</v>
      </c>
      <c r="P190" s="157">
        <f t="shared" si="21"/>
        <v>6.8207880000000003</v>
      </c>
      <c r="Q190" s="157">
        <v>0</v>
      </c>
      <c r="R190" s="157">
        <f t="shared" si="22"/>
        <v>0</v>
      </c>
      <c r="S190" s="157">
        <v>0</v>
      </c>
      <c r="T190" s="158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135</v>
      </c>
      <c r="AT190" s="159" t="s">
        <v>131</v>
      </c>
      <c r="AU190" s="159" t="s">
        <v>136</v>
      </c>
      <c r="AY190" s="15" t="s">
        <v>129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5" t="s">
        <v>136</v>
      </c>
      <c r="BK190" s="161">
        <f t="shared" si="29"/>
        <v>0</v>
      </c>
      <c r="BL190" s="15" t="s">
        <v>135</v>
      </c>
      <c r="BM190" s="159" t="s">
        <v>326</v>
      </c>
    </row>
    <row r="191" spans="1:65" s="2" customFormat="1" ht="24.2" customHeight="1">
      <c r="A191" s="29"/>
      <c r="B191" s="147"/>
      <c r="C191" s="148" t="s">
        <v>327</v>
      </c>
      <c r="D191" s="148" t="s">
        <v>131</v>
      </c>
      <c r="E191" s="150" t="s">
        <v>328</v>
      </c>
      <c r="F191" s="151" t="s">
        <v>329</v>
      </c>
      <c r="G191" s="152" t="s">
        <v>154</v>
      </c>
      <c r="H191" s="153">
        <v>227.76</v>
      </c>
      <c r="I191" s="153"/>
      <c r="J191" s="153">
        <f t="shared" si="20"/>
        <v>0</v>
      </c>
      <c r="K191" s="154"/>
      <c r="L191" s="30"/>
      <c r="M191" s="155" t="s">
        <v>1</v>
      </c>
      <c r="N191" s="156" t="s">
        <v>40</v>
      </c>
      <c r="O191" s="157">
        <v>7.0000000000000001E-3</v>
      </c>
      <c r="P191" s="157">
        <f t="shared" si="21"/>
        <v>1.59432</v>
      </c>
      <c r="Q191" s="157">
        <v>0</v>
      </c>
      <c r="R191" s="157">
        <f t="shared" si="22"/>
        <v>0</v>
      </c>
      <c r="S191" s="157">
        <v>0</v>
      </c>
      <c r="T191" s="158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135</v>
      </c>
      <c r="AT191" s="159" t="s">
        <v>131</v>
      </c>
      <c r="AU191" s="159" t="s">
        <v>136</v>
      </c>
      <c r="AY191" s="15" t="s">
        <v>129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5" t="s">
        <v>136</v>
      </c>
      <c r="BK191" s="161">
        <f t="shared" si="29"/>
        <v>0</v>
      </c>
      <c r="BL191" s="15" t="s">
        <v>135</v>
      </c>
      <c r="BM191" s="159" t="s">
        <v>330</v>
      </c>
    </row>
    <row r="192" spans="1:65" s="13" customFormat="1" ht="11.25">
      <c r="B192" s="172"/>
      <c r="D192" s="173" t="s">
        <v>331</v>
      </c>
      <c r="E192" s="174" t="s">
        <v>1</v>
      </c>
      <c r="F192" s="175" t="s">
        <v>332</v>
      </c>
      <c r="H192" s="176">
        <v>227.76</v>
      </c>
      <c r="L192" s="172"/>
      <c r="M192" s="177"/>
      <c r="N192" s="178"/>
      <c r="O192" s="178"/>
      <c r="P192" s="178"/>
      <c r="Q192" s="178"/>
      <c r="R192" s="178"/>
      <c r="S192" s="178"/>
      <c r="T192" s="179"/>
      <c r="AT192" s="174" t="s">
        <v>331</v>
      </c>
      <c r="AU192" s="174" t="s">
        <v>136</v>
      </c>
      <c r="AV192" s="13" t="s">
        <v>136</v>
      </c>
      <c r="AW192" s="13" t="s">
        <v>27</v>
      </c>
      <c r="AX192" s="13" t="s">
        <v>79</v>
      </c>
      <c r="AY192" s="174" t="s">
        <v>129</v>
      </c>
    </row>
    <row r="193" spans="1:65" s="2" customFormat="1" ht="24.2" customHeight="1">
      <c r="A193" s="29"/>
      <c r="B193" s="147"/>
      <c r="C193" s="148" t="s">
        <v>333</v>
      </c>
      <c r="D193" s="148" t="s">
        <v>131</v>
      </c>
      <c r="E193" s="150" t="s">
        <v>334</v>
      </c>
      <c r="F193" s="151" t="s">
        <v>335</v>
      </c>
      <c r="G193" s="152" t="s">
        <v>154</v>
      </c>
      <c r="H193" s="153">
        <v>11.406000000000001</v>
      </c>
      <c r="I193" s="153"/>
      <c r="J193" s="153">
        <f>ROUND(I193*H193,3)</f>
        <v>0</v>
      </c>
      <c r="K193" s="154"/>
      <c r="L193" s="30"/>
      <c r="M193" s="155" t="s">
        <v>1</v>
      </c>
      <c r="N193" s="156" t="s">
        <v>40</v>
      </c>
      <c r="O193" s="157">
        <v>0.89</v>
      </c>
      <c r="P193" s="157">
        <f>O193*H193</f>
        <v>10.151340000000001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135</v>
      </c>
      <c r="AT193" s="159" t="s">
        <v>131</v>
      </c>
      <c r="AU193" s="159" t="s">
        <v>136</v>
      </c>
      <c r="AY193" s="15" t="s">
        <v>129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5" t="s">
        <v>136</v>
      </c>
      <c r="BK193" s="161">
        <f>ROUND(I193*H193,3)</f>
        <v>0</v>
      </c>
      <c r="BL193" s="15" t="s">
        <v>135</v>
      </c>
      <c r="BM193" s="159" t="s">
        <v>336</v>
      </c>
    </row>
    <row r="194" spans="1:65" s="2" customFormat="1" ht="24.2" customHeight="1">
      <c r="A194" s="29"/>
      <c r="B194" s="147"/>
      <c r="C194" s="148" t="s">
        <v>337</v>
      </c>
      <c r="D194" s="148" t="s">
        <v>131</v>
      </c>
      <c r="E194" s="150" t="s">
        <v>338</v>
      </c>
      <c r="F194" s="151" t="s">
        <v>339</v>
      </c>
      <c r="G194" s="152" t="s">
        <v>154</v>
      </c>
      <c r="H194" s="153">
        <v>11.406000000000001</v>
      </c>
      <c r="I194" s="153"/>
      <c r="J194" s="153">
        <f>ROUND(I194*H194,3)</f>
        <v>0</v>
      </c>
      <c r="K194" s="154"/>
      <c r="L194" s="30"/>
      <c r="M194" s="155" t="s">
        <v>1</v>
      </c>
      <c r="N194" s="156" t="s">
        <v>40</v>
      </c>
      <c r="O194" s="157">
        <v>0.14899999999999999</v>
      </c>
      <c r="P194" s="157">
        <f>O194*H194</f>
        <v>1.6994940000000001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135</v>
      </c>
      <c r="AT194" s="159" t="s">
        <v>131</v>
      </c>
      <c r="AU194" s="159" t="s">
        <v>136</v>
      </c>
      <c r="AY194" s="15" t="s">
        <v>129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5" t="s">
        <v>136</v>
      </c>
      <c r="BK194" s="161">
        <f>ROUND(I194*H194,3)</f>
        <v>0</v>
      </c>
      <c r="BL194" s="15" t="s">
        <v>135</v>
      </c>
      <c r="BM194" s="159" t="s">
        <v>340</v>
      </c>
    </row>
    <row r="195" spans="1:65" s="2" customFormat="1" ht="24.2" customHeight="1">
      <c r="A195" s="29"/>
      <c r="B195" s="147"/>
      <c r="C195" s="148" t="s">
        <v>341</v>
      </c>
      <c r="D195" s="148" t="s">
        <v>131</v>
      </c>
      <c r="E195" s="150" t="s">
        <v>342</v>
      </c>
      <c r="F195" s="151" t="s">
        <v>343</v>
      </c>
      <c r="G195" s="152" t="s">
        <v>154</v>
      </c>
      <c r="H195" s="153">
        <v>11.406000000000001</v>
      </c>
      <c r="I195" s="153"/>
      <c r="J195" s="153">
        <f>ROUND(I195*H195,3)</f>
        <v>0</v>
      </c>
      <c r="K195" s="154"/>
      <c r="L195" s="30"/>
      <c r="M195" s="155" t="s">
        <v>1</v>
      </c>
      <c r="N195" s="156" t="s">
        <v>40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135</v>
      </c>
      <c r="AT195" s="159" t="s">
        <v>131</v>
      </c>
      <c r="AU195" s="159" t="s">
        <v>136</v>
      </c>
      <c r="AY195" s="15" t="s">
        <v>129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5" t="s">
        <v>136</v>
      </c>
      <c r="BK195" s="161">
        <f>ROUND(I195*H195,3)</f>
        <v>0</v>
      </c>
      <c r="BL195" s="15" t="s">
        <v>135</v>
      </c>
      <c r="BM195" s="159" t="s">
        <v>344</v>
      </c>
    </row>
    <row r="196" spans="1:65" s="12" customFormat="1" ht="22.9" customHeight="1">
      <c r="B196" s="135"/>
      <c r="D196" s="136" t="s">
        <v>73</v>
      </c>
      <c r="E196" s="145" t="s">
        <v>345</v>
      </c>
      <c r="F196" s="145" t="s">
        <v>346</v>
      </c>
      <c r="J196" s="146">
        <f>BK196</f>
        <v>0</v>
      </c>
      <c r="L196" s="135"/>
      <c r="M196" s="139"/>
      <c r="N196" s="140"/>
      <c r="O196" s="140"/>
      <c r="P196" s="141">
        <f>P197</f>
        <v>45.720669000000001</v>
      </c>
      <c r="Q196" s="140"/>
      <c r="R196" s="141">
        <f>R197</f>
        <v>0</v>
      </c>
      <c r="S196" s="140"/>
      <c r="T196" s="142">
        <f>T197</f>
        <v>0</v>
      </c>
      <c r="AR196" s="136" t="s">
        <v>79</v>
      </c>
      <c r="AT196" s="143" t="s">
        <v>73</v>
      </c>
      <c r="AU196" s="143" t="s">
        <v>79</v>
      </c>
      <c r="AY196" s="136" t="s">
        <v>129</v>
      </c>
      <c r="BK196" s="144">
        <f>BK197</f>
        <v>0</v>
      </c>
    </row>
    <row r="197" spans="1:65" s="2" customFormat="1" ht="24.2" customHeight="1">
      <c r="A197" s="29"/>
      <c r="B197" s="147"/>
      <c r="C197" s="148" t="s">
        <v>347</v>
      </c>
      <c r="D197" s="148" t="s">
        <v>131</v>
      </c>
      <c r="E197" s="150" t="s">
        <v>348</v>
      </c>
      <c r="F197" s="151" t="s">
        <v>349</v>
      </c>
      <c r="G197" s="152" t="s">
        <v>154</v>
      </c>
      <c r="H197" s="153">
        <v>18.562999999999999</v>
      </c>
      <c r="I197" s="153"/>
      <c r="J197" s="153">
        <f>ROUND(I197*H197,3)</f>
        <v>0</v>
      </c>
      <c r="K197" s="154"/>
      <c r="L197" s="30"/>
      <c r="M197" s="155" t="s">
        <v>1</v>
      </c>
      <c r="N197" s="156" t="s">
        <v>40</v>
      </c>
      <c r="O197" s="157">
        <v>2.4630000000000001</v>
      </c>
      <c r="P197" s="157">
        <f>O197*H197</f>
        <v>45.720669000000001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135</v>
      </c>
      <c r="AT197" s="159" t="s">
        <v>131</v>
      </c>
      <c r="AU197" s="159" t="s">
        <v>136</v>
      </c>
      <c r="AY197" s="15" t="s">
        <v>129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5" t="s">
        <v>136</v>
      </c>
      <c r="BK197" s="161">
        <f>ROUND(I197*H197,3)</f>
        <v>0</v>
      </c>
      <c r="BL197" s="15" t="s">
        <v>135</v>
      </c>
      <c r="BM197" s="159" t="s">
        <v>350</v>
      </c>
    </row>
    <row r="198" spans="1:65" s="12" customFormat="1" ht="25.9" customHeight="1">
      <c r="B198" s="135"/>
      <c r="D198" s="136" t="s">
        <v>73</v>
      </c>
      <c r="E198" s="137" t="s">
        <v>351</v>
      </c>
      <c r="F198" s="137" t="s">
        <v>352</v>
      </c>
      <c r="J198" s="138">
        <f>BK198</f>
        <v>0</v>
      </c>
      <c r="L198" s="135"/>
      <c r="M198" s="139"/>
      <c r="N198" s="140"/>
      <c r="O198" s="140"/>
      <c r="P198" s="141">
        <f>P199+P204+P206+P211+P219+P225+P228</f>
        <v>37.403146999999997</v>
      </c>
      <c r="Q198" s="140"/>
      <c r="R198" s="141">
        <f>R199+R204+R206+R211+R219+R225+R228</f>
        <v>0.36595462910000004</v>
      </c>
      <c r="S198" s="140"/>
      <c r="T198" s="142">
        <f>T199+T204+T206+T211+T219+T225+T228</f>
        <v>0.65978499999999995</v>
      </c>
      <c r="AR198" s="136" t="s">
        <v>136</v>
      </c>
      <c r="AT198" s="143" t="s">
        <v>73</v>
      </c>
      <c r="AU198" s="143" t="s">
        <v>74</v>
      </c>
      <c r="AY198" s="136" t="s">
        <v>129</v>
      </c>
      <c r="BK198" s="144">
        <f>BK199+BK204+BK206+BK211+BK219+BK225+BK228</f>
        <v>0</v>
      </c>
    </row>
    <row r="199" spans="1:65" s="12" customFormat="1" ht="22.9" customHeight="1">
      <c r="B199" s="135"/>
      <c r="D199" s="136" t="s">
        <v>73</v>
      </c>
      <c r="E199" s="145" t="s">
        <v>353</v>
      </c>
      <c r="F199" s="145" t="s">
        <v>354</v>
      </c>
      <c r="J199" s="146">
        <f>BK199</f>
        <v>0</v>
      </c>
      <c r="L199" s="135"/>
      <c r="M199" s="139"/>
      <c r="N199" s="140"/>
      <c r="O199" s="140"/>
      <c r="P199" s="141">
        <f>SUM(P200:P203)</f>
        <v>3.5348799999999998</v>
      </c>
      <c r="Q199" s="140"/>
      <c r="R199" s="141">
        <f>SUM(R200:R203)</f>
        <v>6.3E-2</v>
      </c>
      <c r="S199" s="140"/>
      <c r="T199" s="142">
        <f>SUM(T200:T203)</f>
        <v>0</v>
      </c>
      <c r="AR199" s="136" t="s">
        <v>136</v>
      </c>
      <c r="AT199" s="143" t="s">
        <v>73</v>
      </c>
      <c r="AU199" s="143" t="s">
        <v>79</v>
      </c>
      <c r="AY199" s="136" t="s">
        <v>129</v>
      </c>
      <c r="BK199" s="144">
        <f>SUM(BK200:BK203)</f>
        <v>0</v>
      </c>
    </row>
    <row r="200" spans="1:65" s="2" customFormat="1" ht="24.2" customHeight="1">
      <c r="A200" s="29"/>
      <c r="B200" s="147"/>
      <c r="C200" s="148" t="s">
        <v>355</v>
      </c>
      <c r="D200" s="148" t="s">
        <v>131</v>
      </c>
      <c r="E200" s="150" t="s">
        <v>356</v>
      </c>
      <c r="F200" s="151" t="s">
        <v>357</v>
      </c>
      <c r="G200" s="152" t="s">
        <v>141</v>
      </c>
      <c r="H200" s="153">
        <v>7.5</v>
      </c>
      <c r="I200" s="153"/>
      <c r="J200" s="153">
        <f>ROUND(I200*H200,3)</f>
        <v>0</v>
      </c>
      <c r="K200" s="154"/>
      <c r="L200" s="30"/>
      <c r="M200" s="155" t="s">
        <v>1</v>
      </c>
      <c r="N200" s="156" t="s">
        <v>40</v>
      </c>
      <c r="O200" s="157">
        <v>5.5039999999999999E-2</v>
      </c>
      <c r="P200" s="157">
        <f>O200*H200</f>
        <v>0.4128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200</v>
      </c>
      <c r="AT200" s="159" t="s">
        <v>131</v>
      </c>
      <c r="AU200" s="159" t="s">
        <v>136</v>
      </c>
      <c r="AY200" s="15" t="s">
        <v>129</v>
      </c>
      <c r="BE200" s="160">
        <f>IF(N200="základná",J200,0)</f>
        <v>0</v>
      </c>
      <c r="BF200" s="160">
        <f>IF(N200="znížená",J200,0)</f>
        <v>0</v>
      </c>
      <c r="BG200" s="160">
        <f>IF(N200="zákl. prenesená",J200,0)</f>
        <v>0</v>
      </c>
      <c r="BH200" s="160">
        <f>IF(N200="zníž. prenesená",J200,0)</f>
        <v>0</v>
      </c>
      <c r="BI200" s="160">
        <f>IF(N200="nulová",J200,0)</f>
        <v>0</v>
      </c>
      <c r="BJ200" s="15" t="s">
        <v>136</v>
      </c>
      <c r="BK200" s="161">
        <f>ROUND(I200*H200,3)</f>
        <v>0</v>
      </c>
      <c r="BL200" s="15" t="s">
        <v>200</v>
      </c>
      <c r="BM200" s="159" t="s">
        <v>358</v>
      </c>
    </row>
    <row r="201" spans="1:65" s="2" customFormat="1" ht="24.2" customHeight="1">
      <c r="A201" s="29"/>
      <c r="B201" s="147"/>
      <c r="C201" s="148" t="s">
        <v>359</v>
      </c>
      <c r="D201" s="148" t="s">
        <v>131</v>
      </c>
      <c r="E201" s="150" t="s">
        <v>360</v>
      </c>
      <c r="F201" s="151" t="s">
        <v>361</v>
      </c>
      <c r="G201" s="152" t="s">
        <v>141</v>
      </c>
      <c r="H201" s="153">
        <v>52</v>
      </c>
      <c r="I201" s="153"/>
      <c r="J201" s="153">
        <f>ROUND(I201*H201,3)</f>
        <v>0</v>
      </c>
      <c r="K201" s="154"/>
      <c r="L201" s="30"/>
      <c r="M201" s="155" t="s">
        <v>1</v>
      </c>
      <c r="N201" s="156" t="s">
        <v>40</v>
      </c>
      <c r="O201" s="157">
        <v>6.0040000000000003E-2</v>
      </c>
      <c r="P201" s="157">
        <f>O201*H201</f>
        <v>3.12208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200</v>
      </c>
      <c r="AT201" s="159" t="s">
        <v>131</v>
      </c>
      <c r="AU201" s="159" t="s">
        <v>136</v>
      </c>
      <c r="AY201" s="15" t="s">
        <v>129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5" t="s">
        <v>136</v>
      </c>
      <c r="BK201" s="161">
        <f>ROUND(I201*H201,3)</f>
        <v>0</v>
      </c>
      <c r="BL201" s="15" t="s">
        <v>200</v>
      </c>
      <c r="BM201" s="159" t="s">
        <v>362</v>
      </c>
    </row>
    <row r="202" spans="1:65" s="2" customFormat="1" ht="24.2" customHeight="1">
      <c r="A202" s="29"/>
      <c r="B202" s="147"/>
      <c r="C202" s="162" t="s">
        <v>363</v>
      </c>
      <c r="D202" s="163" t="s">
        <v>162</v>
      </c>
      <c r="E202" s="164" t="s">
        <v>364</v>
      </c>
      <c r="F202" s="165" t="s">
        <v>365</v>
      </c>
      <c r="G202" s="166" t="s">
        <v>291</v>
      </c>
      <c r="H202" s="167">
        <v>63</v>
      </c>
      <c r="I202" s="167"/>
      <c r="J202" s="167">
        <f>ROUND(I202*H202,3)</f>
        <v>0</v>
      </c>
      <c r="K202" s="168"/>
      <c r="L202" s="169"/>
      <c r="M202" s="170" t="s">
        <v>1</v>
      </c>
      <c r="N202" s="171" t="s">
        <v>40</v>
      </c>
      <c r="O202" s="157">
        <v>0</v>
      </c>
      <c r="P202" s="157">
        <f>O202*H202</f>
        <v>0</v>
      </c>
      <c r="Q202" s="157">
        <v>1E-3</v>
      </c>
      <c r="R202" s="157">
        <f>Q202*H202</f>
        <v>6.3E-2</v>
      </c>
      <c r="S202" s="157">
        <v>0</v>
      </c>
      <c r="T202" s="158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266</v>
      </c>
      <c r="AT202" s="159" t="s">
        <v>162</v>
      </c>
      <c r="AU202" s="159" t="s">
        <v>136</v>
      </c>
      <c r="AY202" s="15" t="s">
        <v>129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5" t="s">
        <v>136</v>
      </c>
      <c r="BK202" s="161">
        <f>ROUND(I202*H202,3)</f>
        <v>0</v>
      </c>
      <c r="BL202" s="15" t="s">
        <v>200</v>
      </c>
      <c r="BM202" s="159" t="s">
        <v>366</v>
      </c>
    </row>
    <row r="203" spans="1:65" s="2" customFormat="1" ht="24.2" customHeight="1">
      <c r="A203" s="29"/>
      <c r="B203" s="147"/>
      <c r="C203" s="148" t="s">
        <v>367</v>
      </c>
      <c r="D203" s="148" t="s">
        <v>131</v>
      </c>
      <c r="E203" s="150" t="s">
        <v>368</v>
      </c>
      <c r="F203" s="151" t="s">
        <v>369</v>
      </c>
      <c r="G203" s="152" t="s">
        <v>370</v>
      </c>
      <c r="H203" s="153">
        <v>7.665</v>
      </c>
      <c r="I203" s="153"/>
      <c r="J203" s="153">
        <f>ROUND(I203*H203,3)</f>
        <v>0</v>
      </c>
      <c r="K203" s="154"/>
      <c r="L203" s="30"/>
      <c r="M203" s="155" t="s">
        <v>1</v>
      </c>
      <c r="N203" s="156" t="s">
        <v>40</v>
      </c>
      <c r="O203" s="157">
        <v>0</v>
      </c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200</v>
      </c>
      <c r="AT203" s="159" t="s">
        <v>131</v>
      </c>
      <c r="AU203" s="159" t="s">
        <v>136</v>
      </c>
      <c r="AY203" s="15" t="s">
        <v>129</v>
      </c>
      <c r="BE203" s="160">
        <f>IF(N203="základná",J203,0)</f>
        <v>0</v>
      </c>
      <c r="BF203" s="160">
        <f>IF(N203="znížená",J203,0)</f>
        <v>0</v>
      </c>
      <c r="BG203" s="160">
        <f>IF(N203="zákl. prenesená",J203,0)</f>
        <v>0</v>
      </c>
      <c r="BH203" s="160">
        <f>IF(N203="zníž. prenesená",J203,0)</f>
        <v>0</v>
      </c>
      <c r="BI203" s="160">
        <f>IF(N203="nulová",J203,0)</f>
        <v>0</v>
      </c>
      <c r="BJ203" s="15" t="s">
        <v>136</v>
      </c>
      <c r="BK203" s="161">
        <f>ROUND(I203*H203,3)</f>
        <v>0</v>
      </c>
      <c r="BL203" s="15" t="s">
        <v>200</v>
      </c>
      <c r="BM203" s="159" t="s">
        <v>371</v>
      </c>
    </row>
    <row r="204" spans="1:65" s="12" customFormat="1" ht="22.9" customHeight="1">
      <c r="B204" s="135"/>
      <c r="D204" s="136" t="s">
        <v>73</v>
      </c>
      <c r="E204" s="145" t="s">
        <v>372</v>
      </c>
      <c r="F204" s="145" t="s">
        <v>373</v>
      </c>
      <c r="J204" s="146">
        <f>BK204</f>
        <v>0</v>
      </c>
      <c r="L204" s="135"/>
      <c r="M204" s="139"/>
      <c r="N204" s="140"/>
      <c r="O204" s="140"/>
      <c r="P204" s="141">
        <f>P205</f>
        <v>6.7100000000000009</v>
      </c>
      <c r="Q204" s="140"/>
      <c r="R204" s="141">
        <f>R205</f>
        <v>0</v>
      </c>
      <c r="S204" s="140"/>
      <c r="T204" s="142">
        <f>T205</f>
        <v>0.23930000000000001</v>
      </c>
      <c r="AR204" s="136" t="s">
        <v>136</v>
      </c>
      <c r="AT204" s="143" t="s">
        <v>73</v>
      </c>
      <c r="AU204" s="143" t="s">
        <v>79</v>
      </c>
      <c r="AY204" s="136" t="s">
        <v>129</v>
      </c>
      <c r="BK204" s="144">
        <f>BK205</f>
        <v>0</v>
      </c>
    </row>
    <row r="205" spans="1:65" s="2" customFormat="1" ht="24.2" customHeight="1">
      <c r="A205" s="29"/>
      <c r="B205" s="147"/>
      <c r="C205" s="148" t="s">
        <v>374</v>
      </c>
      <c r="D205" s="148" t="s">
        <v>131</v>
      </c>
      <c r="E205" s="150" t="s">
        <v>375</v>
      </c>
      <c r="F205" s="151" t="s">
        <v>376</v>
      </c>
      <c r="G205" s="152" t="s">
        <v>259</v>
      </c>
      <c r="H205" s="153">
        <v>5</v>
      </c>
      <c r="I205" s="153"/>
      <c r="J205" s="153">
        <f>ROUND(I205*H205,3)</f>
        <v>0</v>
      </c>
      <c r="K205" s="154"/>
      <c r="L205" s="30"/>
      <c r="M205" s="155" t="s">
        <v>1</v>
      </c>
      <c r="N205" s="156" t="s">
        <v>40</v>
      </c>
      <c r="O205" s="157">
        <v>1.3420000000000001</v>
      </c>
      <c r="P205" s="157">
        <f>O205*H205</f>
        <v>6.7100000000000009</v>
      </c>
      <c r="Q205" s="157">
        <v>0</v>
      </c>
      <c r="R205" s="157">
        <f>Q205*H205</f>
        <v>0</v>
      </c>
      <c r="S205" s="157">
        <v>4.786E-2</v>
      </c>
      <c r="T205" s="158">
        <f>S205*H205</f>
        <v>0.23930000000000001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200</v>
      </c>
      <c r="AT205" s="159" t="s">
        <v>131</v>
      </c>
      <c r="AU205" s="159" t="s">
        <v>136</v>
      </c>
      <c r="AY205" s="15" t="s">
        <v>129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5" t="s">
        <v>136</v>
      </c>
      <c r="BK205" s="161">
        <f>ROUND(I205*H205,3)</f>
        <v>0</v>
      </c>
      <c r="BL205" s="15" t="s">
        <v>200</v>
      </c>
      <c r="BM205" s="159" t="s">
        <v>377</v>
      </c>
    </row>
    <row r="206" spans="1:65" s="12" customFormat="1" ht="22.9" customHeight="1">
      <c r="B206" s="135"/>
      <c r="D206" s="136" t="s">
        <v>73</v>
      </c>
      <c r="E206" s="145" t="s">
        <v>378</v>
      </c>
      <c r="F206" s="145" t="s">
        <v>379</v>
      </c>
      <c r="J206" s="146">
        <f>BK206</f>
        <v>0</v>
      </c>
      <c r="L206" s="135"/>
      <c r="M206" s="139"/>
      <c r="N206" s="140"/>
      <c r="O206" s="140"/>
      <c r="P206" s="141">
        <f>SUM(P207:P210)</f>
        <v>5.4994499999999995</v>
      </c>
      <c r="Q206" s="140"/>
      <c r="R206" s="141">
        <f>SUM(R207:R210)</f>
        <v>8.1479999999999997E-2</v>
      </c>
      <c r="S206" s="140"/>
      <c r="T206" s="142">
        <f>SUM(T207:T210)</f>
        <v>0.38400000000000001</v>
      </c>
      <c r="AR206" s="136" t="s">
        <v>136</v>
      </c>
      <c r="AT206" s="143" t="s">
        <v>73</v>
      </c>
      <c r="AU206" s="143" t="s">
        <v>79</v>
      </c>
      <c r="AY206" s="136" t="s">
        <v>129</v>
      </c>
      <c r="BK206" s="144">
        <f>SUM(BK207:BK210)</f>
        <v>0</v>
      </c>
    </row>
    <row r="207" spans="1:65" s="2" customFormat="1" ht="24.2" customHeight="1">
      <c r="A207" s="29"/>
      <c r="B207" s="147"/>
      <c r="C207" s="148" t="s">
        <v>380</v>
      </c>
      <c r="D207" s="149" t="s">
        <v>131</v>
      </c>
      <c r="E207" s="150" t="s">
        <v>381</v>
      </c>
      <c r="F207" s="151" t="s">
        <v>382</v>
      </c>
      <c r="G207" s="152" t="s">
        <v>278</v>
      </c>
      <c r="H207" s="153">
        <v>2</v>
      </c>
      <c r="I207" s="153"/>
      <c r="J207" s="153">
        <f>ROUND(I207*H207,3)</f>
        <v>0</v>
      </c>
      <c r="K207" s="154"/>
      <c r="L207" s="30"/>
      <c r="M207" s="155" t="s">
        <v>1</v>
      </c>
      <c r="N207" s="156" t="s">
        <v>40</v>
      </c>
      <c r="O207" s="157">
        <v>0.80200000000000005</v>
      </c>
      <c r="P207" s="157">
        <f>O207*H207</f>
        <v>1.6040000000000001</v>
      </c>
      <c r="Q207" s="157">
        <v>0</v>
      </c>
      <c r="R207" s="157">
        <f>Q207*H207</f>
        <v>0</v>
      </c>
      <c r="S207" s="157">
        <v>0.192</v>
      </c>
      <c r="T207" s="158">
        <f>S207*H207</f>
        <v>0.38400000000000001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200</v>
      </c>
      <c r="AT207" s="159" t="s">
        <v>131</v>
      </c>
      <c r="AU207" s="159" t="s">
        <v>136</v>
      </c>
      <c r="AY207" s="15" t="s">
        <v>129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5" t="s">
        <v>136</v>
      </c>
      <c r="BK207" s="161">
        <f>ROUND(I207*H207,3)</f>
        <v>0</v>
      </c>
      <c r="BL207" s="15" t="s">
        <v>200</v>
      </c>
      <c r="BM207" s="159" t="s">
        <v>383</v>
      </c>
    </row>
    <row r="208" spans="1:65" s="2" customFormat="1" ht="24.2" customHeight="1">
      <c r="A208" s="29"/>
      <c r="B208" s="147"/>
      <c r="C208" s="148" t="s">
        <v>384</v>
      </c>
      <c r="D208" s="149" t="s">
        <v>131</v>
      </c>
      <c r="E208" s="150" t="s">
        <v>385</v>
      </c>
      <c r="F208" s="151" t="s">
        <v>386</v>
      </c>
      <c r="G208" s="152" t="s">
        <v>159</v>
      </c>
      <c r="H208" s="153">
        <v>1</v>
      </c>
      <c r="I208" s="153"/>
      <c r="J208" s="153">
        <f>ROUND(I208*H208,3)</f>
        <v>0</v>
      </c>
      <c r="K208" s="154"/>
      <c r="L208" s="30"/>
      <c r="M208" s="155" t="s">
        <v>1</v>
      </c>
      <c r="N208" s="156" t="s">
        <v>40</v>
      </c>
      <c r="O208" s="157">
        <v>3.8954499999999999</v>
      </c>
      <c r="P208" s="157">
        <f>O208*H208</f>
        <v>3.8954499999999999</v>
      </c>
      <c r="Q208" s="157">
        <v>2.4979999999999999E-2</v>
      </c>
      <c r="R208" s="157">
        <f>Q208*H208</f>
        <v>2.4979999999999999E-2</v>
      </c>
      <c r="S208" s="157">
        <v>0</v>
      </c>
      <c r="T208" s="158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9" t="s">
        <v>200</v>
      </c>
      <c r="AT208" s="159" t="s">
        <v>131</v>
      </c>
      <c r="AU208" s="159" t="s">
        <v>136</v>
      </c>
      <c r="AY208" s="15" t="s">
        <v>129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5" t="s">
        <v>136</v>
      </c>
      <c r="BK208" s="161">
        <f>ROUND(I208*H208,3)</f>
        <v>0</v>
      </c>
      <c r="BL208" s="15" t="s">
        <v>200</v>
      </c>
      <c r="BM208" s="159" t="s">
        <v>387</v>
      </c>
    </row>
    <row r="209" spans="1:65" s="2" customFormat="1" ht="33" customHeight="1">
      <c r="A209" s="29"/>
      <c r="B209" s="147"/>
      <c r="C209" s="162" t="s">
        <v>388</v>
      </c>
      <c r="D209" s="163" t="s">
        <v>162</v>
      </c>
      <c r="E209" s="164" t="s">
        <v>389</v>
      </c>
      <c r="F209" s="165" t="s">
        <v>390</v>
      </c>
      <c r="G209" s="166" t="s">
        <v>159</v>
      </c>
      <c r="H209" s="167">
        <v>1</v>
      </c>
      <c r="I209" s="167"/>
      <c r="J209" s="167">
        <f>ROUND(I209*H209,3)</f>
        <v>0</v>
      </c>
      <c r="K209" s="168"/>
      <c r="L209" s="169"/>
      <c r="M209" s="170" t="s">
        <v>1</v>
      </c>
      <c r="N209" s="171" t="s">
        <v>40</v>
      </c>
      <c r="O209" s="157">
        <v>0</v>
      </c>
      <c r="P209" s="157">
        <f>O209*H209</f>
        <v>0</v>
      </c>
      <c r="Q209" s="157">
        <v>5.6500000000000002E-2</v>
      </c>
      <c r="R209" s="157">
        <f>Q209*H209</f>
        <v>5.6500000000000002E-2</v>
      </c>
      <c r="S209" s="157">
        <v>0</v>
      </c>
      <c r="T209" s="158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266</v>
      </c>
      <c r="AT209" s="159" t="s">
        <v>162</v>
      </c>
      <c r="AU209" s="159" t="s">
        <v>136</v>
      </c>
      <c r="AY209" s="15" t="s">
        <v>129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5" t="s">
        <v>136</v>
      </c>
      <c r="BK209" s="161">
        <f>ROUND(I209*H209,3)</f>
        <v>0</v>
      </c>
      <c r="BL209" s="15" t="s">
        <v>200</v>
      </c>
      <c r="BM209" s="159" t="s">
        <v>391</v>
      </c>
    </row>
    <row r="210" spans="1:65" s="2" customFormat="1" ht="24.2" customHeight="1">
      <c r="A210" s="29"/>
      <c r="B210" s="147"/>
      <c r="C210" s="148" t="s">
        <v>392</v>
      </c>
      <c r="D210" s="148" t="s">
        <v>131</v>
      </c>
      <c r="E210" s="150" t="s">
        <v>393</v>
      </c>
      <c r="F210" s="151" t="s">
        <v>394</v>
      </c>
      <c r="G210" s="152" t="s">
        <v>370</v>
      </c>
      <c r="H210" s="153">
        <v>29.204000000000001</v>
      </c>
      <c r="I210" s="153"/>
      <c r="J210" s="153">
        <f>ROUND(I210*H210,3)</f>
        <v>0</v>
      </c>
      <c r="K210" s="154"/>
      <c r="L210" s="30"/>
      <c r="M210" s="155" t="s">
        <v>1</v>
      </c>
      <c r="N210" s="156" t="s">
        <v>40</v>
      </c>
      <c r="O210" s="157">
        <v>0</v>
      </c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200</v>
      </c>
      <c r="AT210" s="159" t="s">
        <v>131</v>
      </c>
      <c r="AU210" s="159" t="s">
        <v>136</v>
      </c>
      <c r="AY210" s="15" t="s">
        <v>129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5" t="s">
        <v>136</v>
      </c>
      <c r="BK210" s="161">
        <f>ROUND(I210*H210,3)</f>
        <v>0</v>
      </c>
      <c r="BL210" s="15" t="s">
        <v>200</v>
      </c>
      <c r="BM210" s="159" t="s">
        <v>395</v>
      </c>
    </row>
    <row r="211" spans="1:65" s="12" customFormat="1" ht="22.9" customHeight="1">
      <c r="B211" s="135"/>
      <c r="D211" s="136" t="s">
        <v>73</v>
      </c>
      <c r="E211" s="145" t="s">
        <v>396</v>
      </c>
      <c r="F211" s="145" t="s">
        <v>397</v>
      </c>
      <c r="J211" s="146">
        <f>BK211</f>
        <v>0</v>
      </c>
      <c r="L211" s="135"/>
      <c r="M211" s="139"/>
      <c r="N211" s="140"/>
      <c r="O211" s="140"/>
      <c r="P211" s="141">
        <f>SUM(P212:P218)</f>
        <v>5.4022579999999989</v>
      </c>
      <c r="Q211" s="140"/>
      <c r="R211" s="141">
        <f>SUM(R212:R218)</f>
        <v>1.4684385099999999E-2</v>
      </c>
      <c r="S211" s="140"/>
      <c r="T211" s="142">
        <f>SUM(T212:T218)</f>
        <v>1.8485000000000001E-2</v>
      </c>
      <c r="AR211" s="136" t="s">
        <v>136</v>
      </c>
      <c r="AT211" s="143" t="s">
        <v>73</v>
      </c>
      <c r="AU211" s="143" t="s">
        <v>79</v>
      </c>
      <c r="AY211" s="136" t="s">
        <v>129</v>
      </c>
      <c r="BK211" s="144">
        <f>SUM(BK212:BK218)</f>
        <v>0</v>
      </c>
    </row>
    <row r="212" spans="1:65" s="2" customFormat="1" ht="33" customHeight="1">
      <c r="A212" s="29"/>
      <c r="B212" s="147"/>
      <c r="C212" s="148" t="s">
        <v>398</v>
      </c>
      <c r="D212" s="148" t="s">
        <v>131</v>
      </c>
      <c r="E212" s="150" t="s">
        <v>399</v>
      </c>
      <c r="F212" s="151" t="s">
        <v>400</v>
      </c>
      <c r="G212" s="152" t="s">
        <v>259</v>
      </c>
      <c r="H212" s="153">
        <v>3</v>
      </c>
      <c r="I212" s="153"/>
      <c r="J212" s="153">
        <f t="shared" ref="J212:J218" si="30">ROUND(I212*H212,3)</f>
        <v>0</v>
      </c>
      <c r="K212" s="154"/>
      <c r="L212" s="30"/>
      <c r="M212" s="155" t="s">
        <v>1</v>
      </c>
      <c r="N212" s="156" t="s">
        <v>40</v>
      </c>
      <c r="O212" s="157">
        <v>5.6000000000000001E-2</v>
      </c>
      <c r="P212" s="157">
        <f t="shared" ref="P212:P218" si="31">O212*H212</f>
        <v>0.16800000000000001</v>
      </c>
      <c r="Q212" s="157">
        <v>0</v>
      </c>
      <c r="R212" s="157">
        <f t="shared" ref="R212:R218" si="32">Q212*H212</f>
        <v>0</v>
      </c>
      <c r="S212" s="157">
        <v>3.47E-3</v>
      </c>
      <c r="T212" s="158">
        <f t="shared" ref="T212:T218" si="33">S212*H212</f>
        <v>1.0409999999999999E-2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200</v>
      </c>
      <c r="AT212" s="159" t="s">
        <v>131</v>
      </c>
      <c r="AU212" s="159" t="s">
        <v>136</v>
      </c>
      <c r="AY212" s="15" t="s">
        <v>129</v>
      </c>
      <c r="BE212" s="160">
        <f t="shared" ref="BE212:BE218" si="34">IF(N212="základná",J212,0)</f>
        <v>0</v>
      </c>
      <c r="BF212" s="160">
        <f t="shared" ref="BF212:BF218" si="35">IF(N212="znížená",J212,0)</f>
        <v>0</v>
      </c>
      <c r="BG212" s="160">
        <f t="shared" ref="BG212:BG218" si="36">IF(N212="zákl. prenesená",J212,0)</f>
        <v>0</v>
      </c>
      <c r="BH212" s="160">
        <f t="shared" ref="BH212:BH218" si="37">IF(N212="zníž. prenesená",J212,0)</f>
        <v>0</v>
      </c>
      <c r="BI212" s="160">
        <f t="shared" ref="BI212:BI218" si="38">IF(N212="nulová",J212,0)</f>
        <v>0</v>
      </c>
      <c r="BJ212" s="15" t="s">
        <v>136</v>
      </c>
      <c r="BK212" s="161">
        <f t="shared" ref="BK212:BK218" si="39">ROUND(I212*H212,3)</f>
        <v>0</v>
      </c>
      <c r="BL212" s="15" t="s">
        <v>200</v>
      </c>
      <c r="BM212" s="159" t="s">
        <v>401</v>
      </c>
    </row>
    <row r="213" spans="1:65" s="2" customFormat="1" ht="21.75" customHeight="1">
      <c r="A213" s="29"/>
      <c r="B213" s="147"/>
      <c r="C213" s="148" t="s">
        <v>402</v>
      </c>
      <c r="D213" s="148" t="s">
        <v>131</v>
      </c>
      <c r="E213" s="150" t="s">
        <v>403</v>
      </c>
      <c r="F213" s="151" t="s">
        <v>404</v>
      </c>
      <c r="G213" s="152" t="s">
        <v>159</v>
      </c>
      <c r="H213" s="153">
        <v>4</v>
      </c>
      <c r="I213" s="153"/>
      <c r="J213" s="153">
        <f t="shared" si="30"/>
        <v>0</v>
      </c>
      <c r="K213" s="154"/>
      <c r="L213" s="30"/>
      <c r="M213" s="155" t="s">
        <v>1</v>
      </c>
      <c r="N213" s="156" t="s">
        <v>40</v>
      </c>
      <c r="O213" s="157">
        <v>4.7E-2</v>
      </c>
      <c r="P213" s="157">
        <f t="shared" si="31"/>
        <v>0.188</v>
      </c>
      <c r="Q213" s="157">
        <v>0</v>
      </c>
      <c r="R213" s="157">
        <f t="shared" si="32"/>
        <v>0</v>
      </c>
      <c r="S213" s="157">
        <v>9.0000000000000006E-5</v>
      </c>
      <c r="T213" s="158">
        <f t="shared" si="33"/>
        <v>3.6000000000000002E-4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9" t="s">
        <v>200</v>
      </c>
      <c r="AT213" s="159" t="s">
        <v>131</v>
      </c>
      <c r="AU213" s="159" t="s">
        <v>136</v>
      </c>
      <c r="AY213" s="15" t="s">
        <v>129</v>
      </c>
      <c r="BE213" s="160">
        <f t="shared" si="34"/>
        <v>0</v>
      </c>
      <c r="BF213" s="160">
        <f t="shared" si="35"/>
        <v>0</v>
      </c>
      <c r="BG213" s="160">
        <f t="shared" si="36"/>
        <v>0</v>
      </c>
      <c r="BH213" s="160">
        <f t="shared" si="37"/>
        <v>0</v>
      </c>
      <c r="BI213" s="160">
        <f t="shared" si="38"/>
        <v>0</v>
      </c>
      <c r="BJ213" s="15" t="s">
        <v>136</v>
      </c>
      <c r="BK213" s="161">
        <f t="shared" si="39"/>
        <v>0</v>
      </c>
      <c r="BL213" s="15" t="s">
        <v>200</v>
      </c>
      <c r="BM213" s="159" t="s">
        <v>405</v>
      </c>
    </row>
    <row r="214" spans="1:65" s="2" customFormat="1" ht="24.2" customHeight="1">
      <c r="A214" s="29"/>
      <c r="B214" s="147"/>
      <c r="C214" s="148" t="s">
        <v>406</v>
      </c>
      <c r="D214" s="148" t="s">
        <v>131</v>
      </c>
      <c r="E214" s="150" t="s">
        <v>407</v>
      </c>
      <c r="F214" s="151" t="s">
        <v>408</v>
      </c>
      <c r="G214" s="152" t="s">
        <v>259</v>
      </c>
      <c r="H214" s="153">
        <v>3</v>
      </c>
      <c r="I214" s="153"/>
      <c r="J214" s="153">
        <f t="shared" si="30"/>
        <v>0</v>
      </c>
      <c r="K214" s="154"/>
      <c r="L214" s="30"/>
      <c r="M214" s="155" t="s">
        <v>1</v>
      </c>
      <c r="N214" s="156" t="s">
        <v>40</v>
      </c>
      <c r="O214" s="157">
        <v>0.89481999999999995</v>
      </c>
      <c r="P214" s="157">
        <f t="shared" si="31"/>
        <v>2.6844599999999996</v>
      </c>
      <c r="Q214" s="157">
        <v>2.1369900000000001E-3</v>
      </c>
      <c r="R214" s="157">
        <f t="shared" si="32"/>
        <v>6.4109700000000002E-3</v>
      </c>
      <c r="S214" s="157">
        <v>0</v>
      </c>
      <c r="T214" s="158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200</v>
      </c>
      <c r="AT214" s="159" t="s">
        <v>131</v>
      </c>
      <c r="AU214" s="159" t="s">
        <v>136</v>
      </c>
      <c r="AY214" s="15" t="s">
        <v>129</v>
      </c>
      <c r="BE214" s="160">
        <f t="shared" si="34"/>
        <v>0</v>
      </c>
      <c r="BF214" s="160">
        <f t="shared" si="35"/>
        <v>0</v>
      </c>
      <c r="BG214" s="160">
        <f t="shared" si="36"/>
        <v>0</v>
      </c>
      <c r="BH214" s="160">
        <f t="shared" si="37"/>
        <v>0</v>
      </c>
      <c r="BI214" s="160">
        <f t="shared" si="38"/>
        <v>0</v>
      </c>
      <c r="BJ214" s="15" t="s">
        <v>136</v>
      </c>
      <c r="BK214" s="161">
        <f t="shared" si="39"/>
        <v>0</v>
      </c>
      <c r="BL214" s="15" t="s">
        <v>200</v>
      </c>
      <c r="BM214" s="159" t="s">
        <v>409</v>
      </c>
    </row>
    <row r="215" spans="1:65" s="2" customFormat="1" ht="24.2" customHeight="1">
      <c r="A215" s="29"/>
      <c r="B215" s="147"/>
      <c r="C215" s="148" t="s">
        <v>410</v>
      </c>
      <c r="D215" s="148" t="s">
        <v>131</v>
      </c>
      <c r="E215" s="150" t="s">
        <v>411</v>
      </c>
      <c r="F215" s="151" t="s">
        <v>412</v>
      </c>
      <c r="G215" s="152" t="s">
        <v>259</v>
      </c>
      <c r="H215" s="153">
        <v>2.2999999999999998</v>
      </c>
      <c r="I215" s="153"/>
      <c r="J215" s="153">
        <f t="shared" si="30"/>
        <v>0</v>
      </c>
      <c r="K215" s="154"/>
      <c r="L215" s="30"/>
      <c r="M215" s="155" t="s">
        <v>1</v>
      </c>
      <c r="N215" s="156" t="s">
        <v>40</v>
      </c>
      <c r="O215" s="157">
        <v>0.93825999999999998</v>
      </c>
      <c r="P215" s="157">
        <f t="shared" si="31"/>
        <v>2.1579979999999996</v>
      </c>
      <c r="Q215" s="157">
        <v>3.5971369999999998E-3</v>
      </c>
      <c r="R215" s="157">
        <f t="shared" si="32"/>
        <v>8.2734150999999988E-3</v>
      </c>
      <c r="S215" s="157">
        <v>0</v>
      </c>
      <c r="T215" s="158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9" t="s">
        <v>200</v>
      </c>
      <c r="AT215" s="159" t="s">
        <v>131</v>
      </c>
      <c r="AU215" s="159" t="s">
        <v>136</v>
      </c>
      <c r="AY215" s="15" t="s">
        <v>129</v>
      </c>
      <c r="BE215" s="160">
        <f t="shared" si="34"/>
        <v>0</v>
      </c>
      <c r="BF215" s="160">
        <f t="shared" si="35"/>
        <v>0</v>
      </c>
      <c r="BG215" s="160">
        <f t="shared" si="36"/>
        <v>0</v>
      </c>
      <c r="BH215" s="160">
        <f t="shared" si="37"/>
        <v>0</v>
      </c>
      <c r="BI215" s="160">
        <f t="shared" si="38"/>
        <v>0</v>
      </c>
      <c r="BJ215" s="15" t="s">
        <v>136</v>
      </c>
      <c r="BK215" s="161">
        <f t="shared" si="39"/>
        <v>0</v>
      </c>
      <c r="BL215" s="15" t="s">
        <v>200</v>
      </c>
      <c r="BM215" s="159" t="s">
        <v>413</v>
      </c>
    </row>
    <row r="216" spans="1:65" s="2" customFormat="1" ht="24.2" customHeight="1">
      <c r="A216" s="29"/>
      <c r="B216" s="147"/>
      <c r="C216" s="148" t="s">
        <v>321</v>
      </c>
      <c r="D216" s="148" t="s">
        <v>131</v>
      </c>
      <c r="E216" s="150" t="s">
        <v>414</v>
      </c>
      <c r="F216" s="151" t="s">
        <v>415</v>
      </c>
      <c r="G216" s="152" t="s">
        <v>259</v>
      </c>
      <c r="H216" s="153">
        <v>2.2999999999999998</v>
      </c>
      <c r="I216" s="153"/>
      <c r="J216" s="153">
        <f t="shared" si="30"/>
        <v>0</v>
      </c>
      <c r="K216" s="154"/>
      <c r="L216" s="30"/>
      <c r="M216" s="155" t="s">
        <v>1</v>
      </c>
      <c r="N216" s="156" t="s">
        <v>40</v>
      </c>
      <c r="O216" s="157">
        <v>5.6000000000000001E-2</v>
      </c>
      <c r="P216" s="157">
        <f t="shared" si="31"/>
        <v>0.1288</v>
      </c>
      <c r="Q216" s="157">
        <v>0</v>
      </c>
      <c r="R216" s="157">
        <f t="shared" si="32"/>
        <v>0</v>
      </c>
      <c r="S216" s="157">
        <v>2.8500000000000001E-3</v>
      </c>
      <c r="T216" s="158">
        <f t="shared" si="33"/>
        <v>6.5550000000000001E-3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9" t="s">
        <v>200</v>
      </c>
      <c r="AT216" s="159" t="s">
        <v>131</v>
      </c>
      <c r="AU216" s="159" t="s">
        <v>136</v>
      </c>
      <c r="AY216" s="15" t="s">
        <v>129</v>
      </c>
      <c r="BE216" s="160">
        <f t="shared" si="34"/>
        <v>0</v>
      </c>
      <c r="BF216" s="160">
        <f t="shared" si="35"/>
        <v>0</v>
      </c>
      <c r="BG216" s="160">
        <f t="shared" si="36"/>
        <v>0</v>
      </c>
      <c r="BH216" s="160">
        <f t="shared" si="37"/>
        <v>0</v>
      </c>
      <c r="BI216" s="160">
        <f t="shared" si="38"/>
        <v>0</v>
      </c>
      <c r="BJ216" s="15" t="s">
        <v>136</v>
      </c>
      <c r="BK216" s="161">
        <f t="shared" si="39"/>
        <v>0</v>
      </c>
      <c r="BL216" s="15" t="s">
        <v>200</v>
      </c>
      <c r="BM216" s="159" t="s">
        <v>416</v>
      </c>
    </row>
    <row r="217" spans="1:65" s="2" customFormat="1" ht="33" customHeight="1">
      <c r="A217" s="29"/>
      <c r="B217" s="147"/>
      <c r="C217" s="148" t="s">
        <v>417</v>
      </c>
      <c r="D217" s="148" t="s">
        <v>131</v>
      </c>
      <c r="E217" s="150" t="s">
        <v>418</v>
      </c>
      <c r="F217" s="151" t="s">
        <v>419</v>
      </c>
      <c r="G217" s="152" t="s">
        <v>159</v>
      </c>
      <c r="H217" s="153">
        <v>1</v>
      </c>
      <c r="I217" s="153"/>
      <c r="J217" s="153">
        <f t="shared" si="30"/>
        <v>0</v>
      </c>
      <c r="K217" s="154"/>
      <c r="L217" s="30"/>
      <c r="M217" s="155" t="s">
        <v>1</v>
      </c>
      <c r="N217" s="156" t="s">
        <v>40</v>
      </c>
      <c r="O217" s="157">
        <v>7.4999999999999997E-2</v>
      </c>
      <c r="P217" s="157">
        <f t="shared" si="31"/>
        <v>7.4999999999999997E-2</v>
      </c>
      <c r="Q217" s="157">
        <v>0</v>
      </c>
      <c r="R217" s="157">
        <f t="shared" si="32"/>
        <v>0</v>
      </c>
      <c r="S217" s="157">
        <v>1.16E-3</v>
      </c>
      <c r="T217" s="158">
        <f t="shared" si="33"/>
        <v>1.16E-3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9" t="s">
        <v>200</v>
      </c>
      <c r="AT217" s="159" t="s">
        <v>131</v>
      </c>
      <c r="AU217" s="159" t="s">
        <v>136</v>
      </c>
      <c r="AY217" s="15" t="s">
        <v>129</v>
      </c>
      <c r="BE217" s="160">
        <f t="shared" si="34"/>
        <v>0</v>
      </c>
      <c r="BF217" s="160">
        <f t="shared" si="35"/>
        <v>0</v>
      </c>
      <c r="BG217" s="160">
        <f t="shared" si="36"/>
        <v>0</v>
      </c>
      <c r="BH217" s="160">
        <f t="shared" si="37"/>
        <v>0</v>
      </c>
      <c r="BI217" s="160">
        <f t="shared" si="38"/>
        <v>0</v>
      </c>
      <c r="BJ217" s="15" t="s">
        <v>136</v>
      </c>
      <c r="BK217" s="161">
        <f t="shared" si="39"/>
        <v>0</v>
      </c>
      <c r="BL217" s="15" t="s">
        <v>200</v>
      </c>
      <c r="BM217" s="159" t="s">
        <v>420</v>
      </c>
    </row>
    <row r="218" spans="1:65" s="2" customFormat="1" ht="24.2" customHeight="1">
      <c r="A218" s="29"/>
      <c r="B218" s="147"/>
      <c r="C218" s="148" t="s">
        <v>421</v>
      </c>
      <c r="D218" s="148" t="s">
        <v>131</v>
      </c>
      <c r="E218" s="150" t="s">
        <v>422</v>
      </c>
      <c r="F218" s="151" t="s">
        <v>423</v>
      </c>
      <c r="G218" s="152" t="s">
        <v>370</v>
      </c>
      <c r="H218" s="153">
        <v>1.4410000000000001</v>
      </c>
      <c r="I218" s="153"/>
      <c r="J218" s="153">
        <f t="shared" si="30"/>
        <v>0</v>
      </c>
      <c r="K218" s="154"/>
      <c r="L218" s="30"/>
      <c r="M218" s="155" t="s">
        <v>1</v>
      </c>
      <c r="N218" s="156" t="s">
        <v>40</v>
      </c>
      <c r="O218" s="157">
        <v>0</v>
      </c>
      <c r="P218" s="157">
        <f t="shared" si="31"/>
        <v>0</v>
      </c>
      <c r="Q218" s="157">
        <v>0</v>
      </c>
      <c r="R218" s="157">
        <f t="shared" si="32"/>
        <v>0</v>
      </c>
      <c r="S218" s="157">
        <v>0</v>
      </c>
      <c r="T218" s="158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200</v>
      </c>
      <c r="AT218" s="159" t="s">
        <v>131</v>
      </c>
      <c r="AU218" s="159" t="s">
        <v>136</v>
      </c>
      <c r="AY218" s="15" t="s">
        <v>129</v>
      </c>
      <c r="BE218" s="160">
        <f t="shared" si="34"/>
        <v>0</v>
      </c>
      <c r="BF218" s="160">
        <f t="shared" si="35"/>
        <v>0</v>
      </c>
      <c r="BG218" s="160">
        <f t="shared" si="36"/>
        <v>0</v>
      </c>
      <c r="BH218" s="160">
        <f t="shared" si="37"/>
        <v>0</v>
      </c>
      <c r="BI218" s="160">
        <f t="shared" si="38"/>
        <v>0</v>
      </c>
      <c r="BJ218" s="15" t="s">
        <v>136</v>
      </c>
      <c r="BK218" s="161">
        <f t="shared" si="39"/>
        <v>0</v>
      </c>
      <c r="BL218" s="15" t="s">
        <v>200</v>
      </c>
      <c r="BM218" s="159" t="s">
        <v>424</v>
      </c>
    </row>
    <row r="219" spans="1:65" s="12" customFormat="1" ht="22.9" customHeight="1">
      <c r="B219" s="135"/>
      <c r="D219" s="136" t="s">
        <v>73</v>
      </c>
      <c r="E219" s="145" t="s">
        <v>425</v>
      </c>
      <c r="F219" s="145" t="s">
        <v>426</v>
      </c>
      <c r="J219" s="146">
        <f>BK219</f>
        <v>0</v>
      </c>
      <c r="L219" s="135"/>
      <c r="M219" s="139"/>
      <c r="N219" s="140"/>
      <c r="O219" s="140"/>
      <c r="P219" s="141">
        <f>SUM(P220:P224)</f>
        <v>5.4036930000000005</v>
      </c>
      <c r="Q219" s="140"/>
      <c r="R219" s="141">
        <f>SUM(R220:R224)</f>
        <v>0.18637895000000002</v>
      </c>
      <c r="S219" s="140"/>
      <c r="T219" s="142">
        <f>SUM(T220:T224)</f>
        <v>0</v>
      </c>
      <c r="AR219" s="136" t="s">
        <v>136</v>
      </c>
      <c r="AT219" s="143" t="s">
        <v>73</v>
      </c>
      <c r="AU219" s="143" t="s">
        <v>79</v>
      </c>
      <c r="AY219" s="136" t="s">
        <v>129</v>
      </c>
      <c r="BK219" s="144">
        <f>SUM(BK220:BK224)</f>
        <v>0</v>
      </c>
    </row>
    <row r="220" spans="1:65" s="2" customFormat="1" ht="24.2" customHeight="1">
      <c r="A220" s="29"/>
      <c r="B220" s="147"/>
      <c r="C220" s="148" t="s">
        <v>427</v>
      </c>
      <c r="D220" s="148" t="s">
        <v>131</v>
      </c>
      <c r="E220" s="150" t="s">
        <v>428</v>
      </c>
      <c r="F220" s="151" t="s">
        <v>429</v>
      </c>
      <c r="G220" s="152" t="s">
        <v>291</v>
      </c>
      <c r="H220" s="153">
        <v>80.5</v>
      </c>
      <c r="I220" s="153"/>
      <c r="J220" s="153">
        <f>ROUND(I220*H220,3)</f>
        <v>0</v>
      </c>
      <c r="K220" s="154"/>
      <c r="L220" s="30"/>
      <c r="M220" s="155" t="s">
        <v>1</v>
      </c>
      <c r="N220" s="156" t="s">
        <v>40</v>
      </c>
      <c r="O220" s="157">
        <v>2.409E-2</v>
      </c>
      <c r="P220" s="157">
        <f>O220*H220</f>
        <v>1.9392450000000001</v>
      </c>
      <c r="Q220" s="157">
        <v>4.5899999999999998E-5</v>
      </c>
      <c r="R220" s="157">
        <f>Q220*H220</f>
        <v>3.6949499999999998E-3</v>
      </c>
      <c r="S220" s="157">
        <v>0</v>
      </c>
      <c r="T220" s="158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9" t="s">
        <v>200</v>
      </c>
      <c r="AT220" s="159" t="s">
        <v>131</v>
      </c>
      <c r="AU220" s="159" t="s">
        <v>136</v>
      </c>
      <c r="AY220" s="15" t="s">
        <v>129</v>
      </c>
      <c r="BE220" s="160">
        <f>IF(N220="základná",J220,0)</f>
        <v>0</v>
      </c>
      <c r="BF220" s="160">
        <f>IF(N220="znížená",J220,0)</f>
        <v>0</v>
      </c>
      <c r="BG220" s="160">
        <f>IF(N220="zákl. prenesená",J220,0)</f>
        <v>0</v>
      </c>
      <c r="BH220" s="160">
        <f>IF(N220="zníž. prenesená",J220,0)</f>
        <v>0</v>
      </c>
      <c r="BI220" s="160">
        <f>IF(N220="nulová",J220,0)</f>
        <v>0</v>
      </c>
      <c r="BJ220" s="15" t="s">
        <v>136</v>
      </c>
      <c r="BK220" s="161">
        <f>ROUND(I220*H220,3)</f>
        <v>0</v>
      </c>
      <c r="BL220" s="15" t="s">
        <v>200</v>
      </c>
      <c r="BM220" s="159" t="s">
        <v>430</v>
      </c>
    </row>
    <row r="221" spans="1:65" s="2" customFormat="1" ht="16.5" customHeight="1">
      <c r="A221" s="29"/>
      <c r="B221" s="147"/>
      <c r="C221" s="162" t="s">
        <v>431</v>
      </c>
      <c r="D221" s="163" t="s">
        <v>162</v>
      </c>
      <c r="E221" s="164" t="s">
        <v>432</v>
      </c>
      <c r="F221" s="165" t="s">
        <v>433</v>
      </c>
      <c r="G221" s="166" t="s">
        <v>141</v>
      </c>
      <c r="H221" s="167">
        <v>3.5</v>
      </c>
      <c r="I221" s="167"/>
      <c r="J221" s="167">
        <f>ROUND(I221*H221,3)</f>
        <v>0</v>
      </c>
      <c r="K221" s="168"/>
      <c r="L221" s="169"/>
      <c r="M221" s="170" t="s">
        <v>1</v>
      </c>
      <c r="N221" s="171" t="s">
        <v>40</v>
      </c>
      <c r="O221" s="157">
        <v>0</v>
      </c>
      <c r="P221" s="157">
        <f>O221*H221</f>
        <v>0</v>
      </c>
      <c r="Q221" s="157">
        <v>3.0000000000000001E-3</v>
      </c>
      <c r="R221" s="157">
        <f>Q221*H221</f>
        <v>1.0500000000000001E-2</v>
      </c>
      <c r="S221" s="157">
        <v>0</v>
      </c>
      <c r="T221" s="158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9" t="s">
        <v>266</v>
      </c>
      <c r="AT221" s="159" t="s">
        <v>162</v>
      </c>
      <c r="AU221" s="159" t="s">
        <v>136</v>
      </c>
      <c r="AY221" s="15" t="s">
        <v>129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5" t="s">
        <v>136</v>
      </c>
      <c r="BK221" s="161">
        <f>ROUND(I221*H221,3)</f>
        <v>0</v>
      </c>
      <c r="BL221" s="15" t="s">
        <v>200</v>
      </c>
      <c r="BM221" s="159" t="s">
        <v>434</v>
      </c>
    </row>
    <row r="222" spans="1:65" s="2" customFormat="1" ht="21.75" customHeight="1">
      <c r="A222" s="29"/>
      <c r="B222" s="147"/>
      <c r="C222" s="148" t="s">
        <v>435</v>
      </c>
      <c r="D222" s="148" t="s">
        <v>131</v>
      </c>
      <c r="E222" s="150" t="s">
        <v>436</v>
      </c>
      <c r="F222" s="151" t="s">
        <v>437</v>
      </c>
      <c r="G222" s="152" t="s">
        <v>259</v>
      </c>
      <c r="H222" s="153">
        <v>5.2</v>
      </c>
      <c r="I222" s="153"/>
      <c r="J222" s="153">
        <f>ROUND(I222*H222,3)</f>
        <v>0</v>
      </c>
      <c r="K222" s="154"/>
      <c r="L222" s="30"/>
      <c r="M222" s="155" t="s">
        <v>1</v>
      </c>
      <c r="N222" s="156" t="s">
        <v>40</v>
      </c>
      <c r="O222" s="157">
        <v>0.66624000000000005</v>
      </c>
      <c r="P222" s="157">
        <f>O222*H222</f>
        <v>3.4644480000000004</v>
      </c>
      <c r="Q222" s="157">
        <v>4.2000000000000002E-4</v>
      </c>
      <c r="R222" s="157">
        <f>Q222*H222</f>
        <v>2.1840000000000002E-3</v>
      </c>
      <c r="S222" s="157">
        <v>0</v>
      </c>
      <c r="T222" s="158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9" t="s">
        <v>200</v>
      </c>
      <c r="AT222" s="159" t="s">
        <v>131</v>
      </c>
      <c r="AU222" s="159" t="s">
        <v>136</v>
      </c>
      <c r="AY222" s="15" t="s">
        <v>129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5" t="s">
        <v>136</v>
      </c>
      <c r="BK222" s="161">
        <f>ROUND(I222*H222,3)</f>
        <v>0</v>
      </c>
      <c r="BL222" s="15" t="s">
        <v>200</v>
      </c>
      <c r="BM222" s="159" t="s">
        <v>438</v>
      </c>
    </row>
    <row r="223" spans="1:65" s="2" customFormat="1" ht="55.5" customHeight="1">
      <c r="A223" s="29"/>
      <c r="B223" s="147"/>
      <c r="C223" s="162" t="s">
        <v>439</v>
      </c>
      <c r="D223" s="162" t="s">
        <v>162</v>
      </c>
      <c r="E223" s="164" t="s">
        <v>440</v>
      </c>
      <c r="F223" s="165" t="s">
        <v>441</v>
      </c>
      <c r="G223" s="166" t="s">
        <v>159</v>
      </c>
      <c r="H223" s="167">
        <v>1</v>
      </c>
      <c r="I223" s="167"/>
      <c r="J223" s="167">
        <f>ROUND(I223*H223,3)</f>
        <v>0</v>
      </c>
      <c r="K223" s="168"/>
      <c r="L223" s="169"/>
      <c r="M223" s="170" t="s">
        <v>1</v>
      </c>
      <c r="N223" s="171" t="s">
        <v>40</v>
      </c>
      <c r="O223" s="157">
        <v>0</v>
      </c>
      <c r="P223" s="157">
        <f>O223*H223</f>
        <v>0</v>
      </c>
      <c r="Q223" s="157">
        <v>0.17</v>
      </c>
      <c r="R223" s="157">
        <f>Q223*H223</f>
        <v>0.17</v>
      </c>
      <c r="S223" s="157">
        <v>0</v>
      </c>
      <c r="T223" s="158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9" t="s">
        <v>165</v>
      </c>
      <c r="AT223" s="159" t="s">
        <v>162</v>
      </c>
      <c r="AU223" s="159" t="s">
        <v>136</v>
      </c>
      <c r="AY223" s="15" t="s">
        <v>129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5" t="s">
        <v>136</v>
      </c>
      <c r="BK223" s="161">
        <f>ROUND(I223*H223,3)</f>
        <v>0</v>
      </c>
      <c r="BL223" s="15" t="s">
        <v>135</v>
      </c>
      <c r="BM223" s="159" t="s">
        <v>442</v>
      </c>
    </row>
    <row r="224" spans="1:65" s="2" customFormat="1" ht="24.2" customHeight="1">
      <c r="A224" s="29"/>
      <c r="B224" s="147"/>
      <c r="C224" s="148" t="s">
        <v>443</v>
      </c>
      <c r="D224" s="148" t="s">
        <v>131</v>
      </c>
      <c r="E224" s="150" t="s">
        <v>444</v>
      </c>
      <c r="F224" s="151" t="s">
        <v>445</v>
      </c>
      <c r="G224" s="152" t="s">
        <v>370</v>
      </c>
      <c r="H224" s="153">
        <v>8.0649999999999995</v>
      </c>
      <c r="I224" s="153"/>
      <c r="J224" s="153">
        <f>ROUND(I224*H224,3)</f>
        <v>0</v>
      </c>
      <c r="K224" s="154"/>
      <c r="L224" s="30"/>
      <c r="M224" s="155" t="s">
        <v>1</v>
      </c>
      <c r="N224" s="156" t="s">
        <v>40</v>
      </c>
      <c r="O224" s="157">
        <v>0</v>
      </c>
      <c r="P224" s="157">
        <f>O224*H224</f>
        <v>0</v>
      </c>
      <c r="Q224" s="157">
        <v>0</v>
      </c>
      <c r="R224" s="157">
        <f>Q224*H224</f>
        <v>0</v>
      </c>
      <c r="S224" s="157">
        <v>0</v>
      </c>
      <c r="T224" s="158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9" t="s">
        <v>200</v>
      </c>
      <c r="AT224" s="159" t="s">
        <v>131</v>
      </c>
      <c r="AU224" s="159" t="s">
        <v>136</v>
      </c>
      <c r="AY224" s="15" t="s">
        <v>129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5" t="s">
        <v>136</v>
      </c>
      <c r="BK224" s="161">
        <f>ROUND(I224*H224,3)</f>
        <v>0</v>
      </c>
      <c r="BL224" s="15" t="s">
        <v>200</v>
      </c>
      <c r="BM224" s="159" t="s">
        <v>446</v>
      </c>
    </row>
    <row r="225" spans="1:65" s="12" customFormat="1" ht="22.9" customHeight="1">
      <c r="B225" s="135"/>
      <c r="D225" s="136" t="s">
        <v>73</v>
      </c>
      <c r="E225" s="145" t="s">
        <v>447</v>
      </c>
      <c r="F225" s="145" t="s">
        <v>448</v>
      </c>
      <c r="J225" s="146">
        <f>BK225</f>
        <v>0</v>
      </c>
      <c r="L225" s="135"/>
      <c r="M225" s="139"/>
      <c r="N225" s="140"/>
      <c r="O225" s="140"/>
      <c r="P225" s="141">
        <f>SUM(P226:P227)</f>
        <v>2.508616</v>
      </c>
      <c r="Q225" s="140"/>
      <c r="R225" s="141">
        <f>SUM(R226:R227)</f>
        <v>1.677244E-3</v>
      </c>
      <c r="S225" s="140"/>
      <c r="T225" s="142">
        <f>SUM(T226:T227)</f>
        <v>0</v>
      </c>
      <c r="AR225" s="136" t="s">
        <v>136</v>
      </c>
      <c r="AT225" s="143" t="s">
        <v>73</v>
      </c>
      <c r="AU225" s="143" t="s">
        <v>79</v>
      </c>
      <c r="AY225" s="136" t="s">
        <v>129</v>
      </c>
      <c r="BK225" s="144">
        <f>SUM(BK226:BK227)</f>
        <v>0</v>
      </c>
    </row>
    <row r="226" spans="1:65" s="2" customFormat="1" ht="24.2" customHeight="1">
      <c r="A226" s="29"/>
      <c r="B226" s="147"/>
      <c r="C226" s="148" t="s">
        <v>449</v>
      </c>
      <c r="D226" s="148" t="s">
        <v>131</v>
      </c>
      <c r="E226" s="150" t="s">
        <v>450</v>
      </c>
      <c r="F226" s="151" t="s">
        <v>451</v>
      </c>
      <c r="G226" s="152" t="s">
        <v>141</v>
      </c>
      <c r="H226" s="153">
        <v>5.8</v>
      </c>
      <c r="I226" s="153"/>
      <c r="J226" s="153">
        <f>ROUND(I226*H226,3)</f>
        <v>0</v>
      </c>
      <c r="K226" s="154"/>
      <c r="L226" s="30"/>
      <c r="M226" s="155" t="s">
        <v>1</v>
      </c>
      <c r="N226" s="156" t="s">
        <v>40</v>
      </c>
      <c r="O226" s="157">
        <v>0.28438000000000002</v>
      </c>
      <c r="P226" s="157">
        <f>O226*H226</f>
        <v>1.6494040000000001</v>
      </c>
      <c r="Q226" s="157">
        <v>2.0783999999999999E-4</v>
      </c>
      <c r="R226" s="157">
        <f>Q226*H226</f>
        <v>1.205472E-3</v>
      </c>
      <c r="S226" s="157">
        <v>0</v>
      </c>
      <c r="T226" s="158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9" t="s">
        <v>200</v>
      </c>
      <c r="AT226" s="159" t="s">
        <v>131</v>
      </c>
      <c r="AU226" s="159" t="s">
        <v>136</v>
      </c>
      <c r="AY226" s="15" t="s">
        <v>129</v>
      </c>
      <c r="BE226" s="160">
        <f>IF(N226="základná",J226,0)</f>
        <v>0</v>
      </c>
      <c r="BF226" s="160">
        <f>IF(N226="znížená",J226,0)</f>
        <v>0</v>
      </c>
      <c r="BG226" s="160">
        <f>IF(N226="zákl. prenesená",J226,0)</f>
        <v>0</v>
      </c>
      <c r="BH226" s="160">
        <f>IF(N226="zníž. prenesená",J226,0)</f>
        <v>0</v>
      </c>
      <c r="BI226" s="160">
        <f>IF(N226="nulová",J226,0)</f>
        <v>0</v>
      </c>
      <c r="BJ226" s="15" t="s">
        <v>136</v>
      </c>
      <c r="BK226" s="161">
        <f>ROUND(I226*H226,3)</f>
        <v>0</v>
      </c>
      <c r="BL226" s="15" t="s">
        <v>200</v>
      </c>
      <c r="BM226" s="159" t="s">
        <v>452</v>
      </c>
    </row>
    <row r="227" spans="1:65" s="2" customFormat="1" ht="24.2" customHeight="1">
      <c r="A227" s="29"/>
      <c r="B227" s="147"/>
      <c r="C227" s="148" t="s">
        <v>453</v>
      </c>
      <c r="D227" s="148" t="s">
        <v>131</v>
      </c>
      <c r="E227" s="150" t="s">
        <v>454</v>
      </c>
      <c r="F227" s="151" t="s">
        <v>455</v>
      </c>
      <c r="G227" s="152" t="s">
        <v>141</v>
      </c>
      <c r="H227" s="153">
        <v>5.8</v>
      </c>
      <c r="I227" s="153"/>
      <c r="J227" s="153">
        <f>ROUND(I227*H227,3)</f>
        <v>0</v>
      </c>
      <c r="K227" s="154"/>
      <c r="L227" s="30"/>
      <c r="M227" s="155" t="s">
        <v>1</v>
      </c>
      <c r="N227" s="156" t="s">
        <v>40</v>
      </c>
      <c r="O227" s="157">
        <v>0.14813999999999999</v>
      </c>
      <c r="P227" s="157">
        <f>O227*H227</f>
        <v>0.85921199999999998</v>
      </c>
      <c r="Q227" s="157">
        <v>8.1340000000000004E-5</v>
      </c>
      <c r="R227" s="157">
        <f>Q227*H227</f>
        <v>4.7177200000000002E-4</v>
      </c>
      <c r="S227" s="157">
        <v>0</v>
      </c>
      <c r="T227" s="158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200</v>
      </c>
      <c r="AT227" s="159" t="s">
        <v>131</v>
      </c>
      <c r="AU227" s="159" t="s">
        <v>136</v>
      </c>
      <c r="AY227" s="15" t="s">
        <v>129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5" t="s">
        <v>136</v>
      </c>
      <c r="BK227" s="161">
        <f>ROUND(I227*H227,3)</f>
        <v>0</v>
      </c>
      <c r="BL227" s="15" t="s">
        <v>200</v>
      </c>
      <c r="BM227" s="159" t="s">
        <v>456</v>
      </c>
    </row>
    <row r="228" spans="1:65" s="12" customFormat="1" ht="22.9" customHeight="1">
      <c r="B228" s="135"/>
      <c r="D228" s="136" t="s">
        <v>73</v>
      </c>
      <c r="E228" s="145" t="s">
        <v>457</v>
      </c>
      <c r="F228" s="145" t="s">
        <v>458</v>
      </c>
      <c r="J228" s="146">
        <f>BK228</f>
        <v>0</v>
      </c>
      <c r="L228" s="135"/>
      <c r="M228" s="139"/>
      <c r="N228" s="140"/>
      <c r="O228" s="140"/>
      <c r="P228" s="141">
        <f>SUM(P229:P232)</f>
        <v>8.3442500000000006</v>
      </c>
      <c r="Q228" s="140"/>
      <c r="R228" s="141">
        <f>SUM(R229:R232)</f>
        <v>1.8734050000000002E-2</v>
      </c>
      <c r="S228" s="140"/>
      <c r="T228" s="142">
        <f>SUM(T229:T232)</f>
        <v>1.7999999999999999E-2</v>
      </c>
      <c r="AR228" s="136" t="s">
        <v>136</v>
      </c>
      <c r="AT228" s="143" t="s">
        <v>73</v>
      </c>
      <c r="AU228" s="143" t="s">
        <v>79</v>
      </c>
      <c r="AY228" s="136" t="s">
        <v>129</v>
      </c>
      <c r="BK228" s="144">
        <f>SUM(BK229:BK232)</f>
        <v>0</v>
      </c>
    </row>
    <row r="229" spans="1:65" s="2" customFormat="1" ht="21.75" customHeight="1">
      <c r="A229" s="29"/>
      <c r="B229" s="147"/>
      <c r="C229" s="148" t="s">
        <v>459</v>
      </c>
      <c r="D229" s="148" t="s">
        <v>131</v>
      </c>
      <c r="E229" s="150" t="s">
        <v>460</v>
      </c>
      <c r="F229" s="151" t="s">
        <v>461</v>
      </c>
      <c r="G229" s="152" t="s">
        <v>141</v>
      </c>
      <c r="H229" s="153">
        <v>60</v>
      </c>
      <c r="I229" s="153"/>
      <c r="J229" s="153">
        <f>ROUND(I229*H229,3)</f>
        <v>0</v>
      </c>
      <c r="K229" s="154"/>
      <c r="L229" s="30"/>
      <c r="M229" s="155" t="s">
        <v>1</v>
      </c>
      <c r="N229" s="156" t="s">
        <v>40</v>
      </c>
      <c r="O229" s="157">
        <v>5.8000000000000003E-2</v>
      </c>
      <c r="P229" s="157">
        <f>O229*H229</f>
        <v>3.48</v>
      </c>
      <c r="Q229" s="157">
        <v>3.4800000000000001E-6</v>
      </c>
      <c r="R229" s="157">
        <f>Q229*H229</f>
        <v>2.0880000000000001E-4</v>
      </c>
      <c r="S229" s="157">
        <v>2.9999999999999997E-4</v>
      </c>
      <c r="T229" s="158">
        <f>S229*H229</f>
        <v>1.7999999999999999E-2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9" t="s">
        <v>200</v>
      </c>
      <c r="AT229" s="159" t="s">
        <v>131</v>
      </c>
      <c r="AU229" s="159" t="s">
        <v>136</v>
      </c>
      <c r="AY229" s="15" t="s">
        <v>129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5" t="s">
        <v>136</v>
      </c>
      <c r="BK229" s="161">
        <f>ROUND(I229*H229,3)</f>
        <v>0</v>
      </c>
      <c r="BL229" s="15" t="s">
        <v>200</v>
      </c>
      <c r="BM229" s="159" t="s">
        <v>462</v>
      </c>
    </row>
    <row r="230" spans="1:65" s="2" customFormat="1" ht="24.2" customHeight="1">
      <c r="A230" s="29"/>
      <c r="B230" s="147"/>
      <c r="C230" s="148" t="s">
        <v>463</v>
      </c>
      <c r="D230" s="148" t="s">
        <v>131</v>
      </c>
      <c r="E230" s="150" t="s">
        <v>464</v>
      </c>
      <c r="F230" s="151" t="s">
        <v>465</v>
      </c>
      <c r="G230" s="152" t="s">
        <v>141</v>
      </c>
      <c r="H230" s="153">
        <v>35</v>
      </c>
      <c r="I230" s="153"/>
      <c r="J230" s="153">
        <f>ROUND(I230*H230,3)</f>
        <v>0</v>
      </c>
      <c r="K230" s="154"/>
      <c r="L230" s="30"/>
      <c r="M230" s="155" t="s">
        <v>1</v>
      </c>
      <c r="N230" s="156" t="s">
        <v>40</v>
      </c>
      <c r="O230" s="157">
        <v>5.0310000000000001E-2</v>
      </c>
      <c r="P230" s="157">
        <f>O230*H230</f>
        <v>1.76085</v>
      </c>
      <c r="Q230" s="157">
        <v>1.6574999999999999E-4</v>
      </c>
      <c r="R230" s="157">
        <f>Q230*H230</f>
        <v>5.80125E-3</v>
      </c>
      <c r="S230" s="157">
        <v>0</v>
      </c>
      <c r="T230" s="158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9" t="s">
        <v>200</v>
      </c>
      <c r="AT230" s="159" t="s">
        <v>131</v>
      </c>
      <c r="AU230" s="159" t="s">
        <v>136</v>
      </c>
      <c r="AY230" s="15" t="s">
        <v>129</v>
      </c>
      <c r="BE230" s="160">
        <f>IF(N230="základná",J230,0)</f>
        <v>0</v>
      </c>
      <c r="BF230" s="160">
        <f>IF(N230="znížená",J230,0)</f>
        <v>0</v>
      </c>
      <c r="BG230" s="160">
        <f>IF(N230="zákl. prenesená",J230,0)</f>
        <v>0</v>
      </c>
      <c r="BH230" s="160">
        <f>IF(N230="zníž. prenesená",J230,0)</f>
        <v>0</v>
      </c>
      <c r="BI230" s="160">
        <f>IF(N230="nulová",J230,0)</f>
        <v>0</v>
      </c>
      <c r="BJ230" s="15" t="s">
        <v>136</v>
      </c>
      <c r="BK230" s="161">
        <f>ROUND(I230*H230,3)</f>
        <v>0</v>
      </c>
      <c r="BL230" s="15" t="s">
        <v>200</v>
      </c>
      <c r="BM230" s="159" t="s">
        <v>466</v>
      </c>
    </row>
    <row r="231" spans="1:65" s="2" customFormat="1" ht="24.2" customHeight="1">
      <c r="A231" s="29"/>
      <c r="B231" s="147"/>
      <c r="C231" s="148" t="s">
        <v>467</v>
      </c>
      <c r="D231" s="148" t="s">
        <v>131</v>
      </c>
      <c r="E231" s="150" t="s">
        <v>468</v>
      </c>
      <c r="F231" s="151" t="s">
        <v>469</v>
      </c>
      <c r="G231" s="152" t="s">
        <v>141</v>
      </c>
      <c r="H231" s="153">
        <v>20</v>
      </c>
      <c r="I231" s="153"/>
      <c r="J231" s="153">
        <f>ROUND(I231*H231,3)</f>
        <v>0</v>
      </c>
      <c r="K231" s="154"/>
      <c r="L231" s="30"/>
      <c r="M231" s="155" t="s">
        <v>1</v>
      </c>
      <c r="N231" s="156" t="s">
        <v>40</v>
      </c>
      <c r="O231" s="157">
        <v>4.5269999999999998E-2</v>
      </c>
      <c r="P231" s="157">
        <f>O231*H231</f>
        <v>0.90539999999999998</v>
      </c>
      <c r="Q231" s="157">
        <v>1.56E-4</v>
      </c>
      <c r="R231" s="157">
        <f>Q231*H231</f>
        <v>3.1199999999999999E-3</v>
      </c>
      <c r="S231" s="157">
        <v>0</v>
      </c>
      <c r="T231" s="158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9" t="s">
        <v>200</v>
      </c>
      <c r="AT231" s="159" t="s">
        <v>131</v>
      </c>
      <c r="AU231" s="159" t="s">
        <v>136</v>
      </c>
      <c r="AY231" s="15" t="s">
        <v>129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5" t="s">
        <v>136</v>
      </c>
      <c r="BK231" s="161">
        <f>ROUND(I231*H231,3)</f>
        <v>0</v>
      </c>
      <c r="BL231" s="15" t="s">
        <v>200</v>
      </c>
      <c r="BM231" s="159" t="s">
        <v>470</v>
      </c>
    </row>
    <row r="232" spans="1:65" s="2" customFormat="1" ht="37.9" customHeight="1">
      <c r="A232" s="29"/>
      <c r="B232" s="147"/>
      <c r="C232" s="148" t="s">
        <v>471</v>
      </c>
      <c r="D232" s="148" t="s">
        <v>131</v>
      </c>
      <c r="E232" s="150" t="s">
        <v>472</v>
      </c>
      <c r="F232" s="151" t="s">
        <v>473</v>
      </c>
      <c r="G232" s="152" t="s">
        <v>141</v>
      </c>
      <c r="H232" s="153">
        <v>35</v>
      </c>
      <c r="I232" s="153"/>
      <c r="J232" s="153">
        <f>ROUND(I232*H232,3)</f>
        <v>0</v>
      </c>
      <c r="K232" s="154"/>
      <c r="L232" s="30"/>
      <c r="M232" s="155" t="s">
        <v>1</v>
      </c>
      <c r="N232" s="156" t="s">
        <v>40</v>
      </c>
      <c r="O232" s="157">
        <v>6.2799999999999995E-2</v>
      </c>
      <c r="P232" s="157">
        <f>O232*H232</f>
        <v>2.198</v>
      </c>
      <c r="Q232" s="157">
        <v>2.744E-4</v>
      </c>
      <c r="R232" s="157">
        <f>Q232*H232</f>
        <v>9.6039999999999997E-3</v>
      </c>
      <c r="S232" s="157">
        <v>0</v>
      </c>
      <c r="T232" s="158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200</v>
      </c>
      <c r="AT232" s="159" t="s">
        <v>131</v>
      </c>
      <c r="AU232" s="159" t="s">
        <v>136</v>
      </c>
      <c r="AY232" s="15" t="s">
        <v>129</v>
      </c>
      <c r="BE232" s="160">
        <f>IF(N232="základná",J232,0)</f>
        <v>0</v>
      </c>
      <c r="BF232" s="160">
        <f>IF(N232="znížená",J232,0)</f>
        <v>0</v>
      </c>
      <c r="BG232" s="160">
        <f>IF(N232="zákl. prenesená",J232,0)</f>
        <v>0</v>
      </c>
      <c r="BH232" s="160">
        <f>IF(N232="zníž. prenesená",J232,0)</f>
        <v>0</v>
      </c>
      <c r="BI232" s="160">
        <f>IF(N232="nulová",J232,0)</f>
        <v>0</v>
      </c>
      <c r="BJ232" s="15" t="s">
        <v>136</v>
      </c>
      <c r="BK232" s="161">
        <f>ROUND(I232*H232,3)</f>
        <v>0</v>
      </c>
      <c r="BL232" s="15" t="s">
        <v>200</v>
      </c>
      <c r="BM232" s="159" t="s">
        <v>474</v>
      </c>
    </row>
    <row r="233" spans="1:65" s="12" customFormat="1" ht="25.9" customHeight="1">
      <c r="B233" s="135"/>
      <c r="D233" s="136" t="s">
        <v>73</v>
      </c>
      <c r="E233" s="137" t="s">
        <v>162</v>
      </c>
      <c r="F233" s="137" t="s">
        <v>475</v>
      </c>
      <c r="J233" s="138">
        <f>BK233</f>
        <v>0</v>
      </c>
      <c r="L233" s="135"/>
      <c r="M233" s="139"/>
      <c r="N233" s="140"/>
      <c r="O233" s="140"/>
      <c r="P233" s="141">
        <f>P234</f>
        <v>3.49</v>
      </c>
      <c r="Q233" s="140"/>
      <c r="R233" s="141">
        <f>R234</f>
        <v>0</v>
      </c>
      <c r="S233" s="140"/>
      <c r="T233" s="142">
        <f>T234</f>
        <v>0</v>
      </c>
      <c r="AR233" s="136" t="s">
        <v>143</v>
      </c>
      <c r="AT233" s="143" t="s">
        <v>73</v>
      </c>
      <c r="AU233" s="143" t="s">
        <v>74</v>
      </c>
      <c r="AY233" s="136" t="s">
        <v>129</v>
      </c>
      <c r="BK233" s="144">
        <f>BK234</f>
        <v>0</v>
      </c>
    </row>
    <row r="234" spans="1:65" s="12" customFormat="1" ht="22.9" customHeight="1">
      <c r="B234" s="135"/>
      <c r="D234" s="136" t="s">
        <v>73</v>
      </c>
      <c r="E234" s="145" t="s">
        <v>476</v>
      </c>
      <c r="F234" s="145" t="s">
        <v>477</v>
      </c>
      <c r="J234" s="146">
        <f>BK234</f>
        <v>0</v>
      </c>
      <c r="L234" s="135"/>
      <c r="M234" s="139"/>
      <c r="N234" s="140"/>
      <c r="O234" s="140"/>
      <c r="P234" s="141">
        <f>SUM(P235:P236)</f>
        <v>3.49</v>
      </c>
      <c r="Q234" s="140"/>
      <c r="R234" s="141">
        <f>SUM(R235:R236)</f>
        <v>0</v>
      </c>
      <c r="S234" s="140"/>
      <c r="T234" s="142">
        <f>SUM(T235:T236)</f>
        <v>0</v>
      </c>
      <c r="AR234" s="136" t="s">
        <v>143</v>
      </c>
      <c r="AT234" s="143" t="s">
        <v>73</v>
      </c>
      <c r="AU234" s="143" t="s">
        <v>79</v>
      </c>
      <c r="AY234" s="136" t="s">
        <v>129</v>
      </c>
      <c r="BK234" s="144">
        <f>SUM(BK235:BK236)</f>
        <v>0</v>
      </c>
    </row>
    <row r="235" spans="1:65" s="2" customFormat="1" ht="24.2" customHeight="1">
      <c r="A235" s="29"/>
      <c r="B235" s="147"/>
      <c r="C235" s="148" t="s">
        <v>478</v>
      </c>
      <c r="D235" s="149" t="s">
        <v>131</v>
      </c>
      <c r="E235" s="150" t="s">
        <v>479</v>
      </c>
      <c r="F235" s="151" t="s">
        <v>480</v>
      </c>
      <c r="G235" s="152" t="s">
        <v>159</v>
      </c>
      <c r="H235" s="153">
        <v>1</v>
      </c>
      <c r="I235" s="153"/>
      <c r="J235" s="153">
        <f>ROUND(I235*H235,3)</f>
        <v>0</v>
      </c>
      <c r="K235" s="154"/>
      <c r="L235" s="30"/>
      <c r="M235" s="155" t="s">
        <v>1</v>
      </c>
      <c r="N235" s="156" t="s">
        <v>40</v>
      </c>
      <c r="O235" s="157">
        <v>1.7450000000000001</v>
      </c>
      <c r="P235" s="157">
        <f>O235*H235</f>
        <v>1.7450000000000001</v>
      </c>
      <c r="Q235" s="157">
        <v>0</v>
      </c>
      <c r="R235" s="157">
        <f>Q235*H235</f>
        <v>0</v>
      </c>
      <c r="S235" s="157">
        <v>0</v>
      </c>
      <c r="T235" s="158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321</v>
      </c>
      <c r="AT235" s="159" t="s">
        <v>131</v>
      </c>
      <c r="AU235" s="159" t="s">
        <v>136</v>
      </c>
      <c r="AY235" s="15" t="s">
        <v>129</v>
      </c>
      <c r="BE235" s="160">
        <f>IF(N235="základná",J235,0)</f>
        <v>0</v>
      </c>
      <c r="BF235" s="160">
        <f>IF(N235="znížená",J235,0)</f>
        <v>0</v>
      </c>
      <c r="BG235" s="160">
        <f>IF(N235="zákl. prenesená",J235,0)</f>
        <v>0</v>
      </c>
      <c r="BH235" s="160">
        <f>IF(N235="zníž. prenesená",J235,0)</f>
        <v>0</v>
      </c>
      <c r="BI235" s="160">
        <f>IF(N235="nulová",J235,0)</f>
        <v>0</v>
      </c>
      <c r="BJ235" s="15" t="s">
        <v>136</v>
      </c>
      <c r="BK235" s="161">
        <f>ROUND(I235*H235,3)</f>
        <v>0</v>
      </c>
      <c r="BL235" s="15" t="s">
        <v>321</v>
      </c>
      <c r="BM235" s="159" t="s">
        <v>481</v>
      </c>
    </row>
    <row r="236" spans="1:65" s="2" customFormat="1" ht="24.2" customHeight="1">
      <c r="A236" s="29"/>
      <c r="B236" s="147"/>
      <c r="C236" s="148" t="s">
        <v>482</v>
      </c>
      <c r="D236" s="149" t="s">
        <v>131</v>
      </c>
      <c r="E236" s="150" t="s">
        <v>483</v>
      </c>
      <c r="F236" s="151" t="s">
        <v>484</v>
      </c>
      <c r="G236" s="152" t="s">
        <v>159</v>
      </c>
      <c r="H236" s="153">
        <v>1</v>
      </c>
      <c r="I236" s="153"/>
      <c r="J236" s="153">
        <f>ROUND(I236*H236,3)</f>
        <v>0</v>
      </c>
      <c r="K236" s="154"/>
      <c r="L236" s="30"/>
      <c r="M236" s="155" t="s">
        <v>1</v>
      </c>
      <c r="N236" s="156" t="s">
        <v>40</v>
      </c>
      <c r="O236" s="157">
        <v>1.7450000000000001</v>
      </c>
      <c r="P236" s="157">
        <f>O236*H236</f>
        <v>1.7450000000000001</v>
      </c>
      <c r="Q236" s="157">
        <v>0</v>
      </c>
      <c r="R236" s="157">
        <f>Q236*H236</f>
        <v>0</v>
      </c>
      <c r="S236" s="157">
        <v>0</v>
      </c>
      <c r="T236" s="158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9" t="s">
        <v>321</v>
      </c>
      <c r="AT236" s="159" t="s">
        <v>131</v>
      </c>
      <c r="AU236" s="159" t="s">
        <v>136</v>
      </c>
      <c r="AY236" s="15" t="s">
        <v>129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5" t="s">
        <v>136</v>
      </c>
      <c r="BK236" s="161">
        <f>ROUND(I236*H236,3)</f>
        <v>0</v>
      </c>
      <c r="BL236" s="15" t="s">
        <v>321</v>
      </c>
      <c r="BM236" s="159" t="s">
        <v>485</v>
      </c>
    </row>
    <row r="237" spans="1:65" s="12" customFormat="1" ht="25.9" customHeight="1">
      <c r="B237" s="135"/>
      <c r="D237" s="136" t="s">
        <v>73</v>
      </c>
      <c r="E237" s="137" t="s">
        <v>486</v>
      </c>
      <c r="F237" s="137" t="s">
        <v>487</v>
      </c>
      <c r="J237" s="138">
        <f>BK237</f>
        <v>0</v>
      </c>
      <c r="L237" s="135"/>
      <c r="M237" s="139"/>
      <c r="N237" s="140"/>
      <c r="O237" s="140"/>
      <c r="P237" s="141">
        <f>P238</f>
        <v>50.88</v>
      </c>
      <c r="Q237" s="140"/>
      <c r="R237" s="141">
        <f>R238</f>
        <v>0</v>
      </c>
      <c r="S237" s="140"/>
      <c r="T237" s="142">
        <f>T238</f>
        <v>0</v>
      </c>
      <c r="AR237" s="136" t="s">
        <v>135</v>
      </c>
      <c r="AT237" s="143" t="s">
        <v>73</v>
      </c>
      <c r="AU237" s="143" t="s">
        <v>74</v>
      </c>
      <c r="AY237" s="136" t="s">
        <v>129</v>
      </c>
      <c r="BK237" s="144">
        <f>BK238</f>
        <v>0</v>
      </c>
    </row>
    <row r="238" spans="1:65" s="2" customFormat="1" ht="33" customHeight="1">
      <c r="A238" s="29"/>
      <c r="B238" s="147"/>
      <c r="C238" s="148" t="s">
        <v>488</v>
      </c>
      <c r="D238" s="148" t="s">
        <v>131</v>
      </c>
      <c r="E238" s="150" t="s">
        <v>489</v>
      </c>
      <c r="F238" s="151" t="s">
        <v>490</v>
      </c>
      <c r="G238" s="152" t="s">
        <v>491</v>
      </c>
      <c r="H238" s="153">
        <v>48</v>
      </c>
      <c r="I238" s="153"/>
      <c r="J238" s="153">
        <f>ROUND(I238*H238,3)</f>
        <v>0</v>
      </c>
      <c r="K238" s="154"/>
      <c r="L238" s="30"/>
      <c r="M238" s="155" t="s">
        <v>1</v>
      </c>
      <c r="N238" s="156" t="s">
        <v>40</v>
      </c>
      <c r="O238" s="157">
        <v>1.06</v>
      </c>
      <c r="P238" s="157">
        <f>O238*H238</f>
        <v>50.88</v>
      </c>
      <c r="Q238" s="157">
        <v>0</v>
      </c>
      <c r="R238" s="157">
        <f>Q238*H238</f>
        <v>0</v>
      </c>
      <c r="S238" s="157">
        <v>0</v>
      </c>
      <c r="T238" s="158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9" t="s">
        <v>492</v>
      </c>
      <c r="AT238" s="159" t="s">
        <v>131</v>
      </c>
      <c r="AU238" s="159" t="s">
        <v>79</v>
      </c>
      <c r="AY238" s="15" t="s">
        <v>129</v>
      </c>
      <c r="BE238" s="160">
        <f>IF(N238="základná",J238,0)</f>
        <v>0</v>
      </c>
      <c r="BF238" s="160">
        <f>IF(N238="znížená",J238,0)</f>
        <v>0</v>
      </c>
      <c r="BG238" s="160">
        <f>IF(N238="zákl. prenesená",J238,0)</f>
        <v>0</v>
      </c>
      <c r="BH238" s="160">
        <f>IF(N238="zníž. prenesená",J238,0)</f>
        <v>0</v>
      </c>
      <c r="BI238" s="160">
        <f>IF(N238="nulová",J238,0)</f>
        <v>0</v>
      </c>
      <c r="BJ238" s="15" t="s">
        <v>136</v>
      </c>
      <c r="BK238" s="161">
        <f>ROUND(I238*H238,3)</f>
        <v>0</v>
      </c>
      <c r="BL238" s="15" t="s">
        <v>492</v>
      </c>
      <c r="BM238" s="159" t="s">
        <v>493</v>
      </c>
    </row>
    <row r="239" spans="1:65" s="12" customFormat="1" ht="25.9" customHeight="1">
      <c r="B239" s="135"/>
      <c r="D239" s="136" t="s">
        <v>73</v>
      </c>
      <c r="E239" s="137" t="s">
        <v>494</v>
      </c>
      <c r="F239" s="137" t="s">
        <v>495</v>
      </c>
      <c r="J239" s="138">
        <f>BK239</f>
        <v>0</v>
      </c>
      <c r="L239" s="135"/>
      <c r="M239" s="139"/>
      <c r="N239" s="140"/>
      <c r="O239" s="140"/>
      <c r="P239" s="141">
        <f>SUM(P240:P243)</f>
        <v>0</v>
      </c>
      <c r="Q239" s="140"/>
      <c r="R239" s="141">
        <f>SUM(R240:R243)</f>
        <v>0</v>
      </c>
      <c r="S239" s="140"/>
      <c r="T239" s="142">
        <f>SUM(T240:T243)</f>
        <v>0</v>
      </c>
      <c r="AR239" s="136" t="s">
        <v>151</v>
      </c>
      <c r="AT239" s="143" t="s">
        <v>73</v>
      </c>
      <c r="AU239" s="143" t="s">
        <v>74</v>
      </c>
      <c r="AY239" s="136" t="s">
        <v>129</v>
      </c>
      <c r="BK239" s="144">
        <f>SUM(BK240:BK243)</f>
        <v>0</v>
      </c>
    </row>
    <row r="240" spans="1:65" s="2" customFormat="1" ht="24.2" customHeight="1">
      <c r="A240" s="29"/>
      <c r="B240" s="147"/>
      <c r="C240" s="148" t="s">
        <v>496</v>
      </c>
      <c r="D240" s="149" t="s">
        <v>131</v>
      </c>
      <c r="E240" s="150" t="s">
        <v>497</v>
      </c>
      <c r="F240" s="151" t="s">
        <v>498</v>
      </c>
      <c r="G240" s="152" t="s">
        <v>499</v>
      </c>
      <c r="H240" s="153">
        <v>1</v>
      </c>
      <c r="I240" s="153"/>
      <c r="J240" s="153">
        <f>ROUND(I240*H240,3)</f>
        <v>0</v>
      </c>
      <c r="K240" s="154"/>
      <c r="L240" s="30"/>
      <c r="M240" s="155" t="s">
        <v>1</v>
      </c>
      <c r="N240" s="156" t="s">
        <v>40</v>
      </c>
      <c r="O240" s="157">
        <v>0</v>
      </c>
      <c r="P240" s="157">
        <f>O240*H240</f>
        <v>0</v>
      </c>
      <c r="Q240" s="157">
        <v>0</v>
      </c>
      <c r="R240" s="157">
        <f>Q240*H240</f>
        <v>0</v>
      </c>
      <c r="S240" s="157">
        <v>0</v>
      </c>
      <c r="T240" s="158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9" t="s">
        <v>500</v>
      </c>
      <c r="AT240" s="159" t="s">
        <v>131</v>
      </c>
      <c r="AU240" s="159" t="s">
        <v>79</v>
      </c>
      <c r="AY240" s="15" t="s">
        <v>129</v>
      </c>
      <c r="BE240" s="160">
        <f>IF(N240="základná",J240,0)</f>
        <v>0</v>
      </c>
      <c r="BF240" s="160">
        <f>IF(N240="znížená",J240,0)</f>
        <v>0</v>
      </c>
      <c r="BG240" s="160">
        <f>IF(N240="zákl. prenesená",J240,0)</f>
        <v>0</v>
      </c>
      <c r="BH240" s="160">
        <f>IF(N240="zníž. prenesená",J240,0)</f>
        <v>0</v>
      </c>
      <c r="BI240" s="160">
        <f>IF(N240="nulová",J240,0)</f>
        <v>0</v>
      </c>
      <c r="BJ240" s="15" t="s">
        <v>136</v>
      </c>
      <c r="BK240" s="161">
        <f>ROUND(I240*H240,3)</f>
        <v>0</v>
      </c>
      <c r="BL240" s="15" t="s">
        <v>500</v>
      </c>
      <c r="BM240" s="159" t="s">
        <v>501</v>
      </c>
    </row>
    <row r="241" spans="1:65" s="2" customFormat="1" ht="24.2" customHeight="1">
      <c r="A241" s="29"/>
      <c r="B241" s="147"/>
      <c r="C241" s="148" t="s">
        <v>502</v>
      </c>
      <c r="D241" s="149" t="s">
        <v>131</v>
      </c>
      <c r="E241" s="150" t="s">
        <v>503</v>
      </c>
      <c r="F241" s="151" t="s">
        <v>504</v>
      </c>
      <c r="G241" s="152" t="s">
        <v>499</v>
      </c>
      <c r="H241" s="153">
        <v>1</v>
      </c>
      <c r="I241" s="153"/>
      <c r="J241" s="153">
        <f>ROUND(I241*H241,3)</f>
        <v>0</v>
      </c>
      <c r="K241" s="154"/>
      <c r="L241" s="30"/>
      <c r="M241" s="155" t="s">
        <v>1</v>
      </c>
      <c r="N241" s="156" t="s">
        <v>40</v>
      </c>
      <c r="O241" s="157">
        <v>0</v>
      </c>
      <c r="P241" s="157">
        <f>O241*H241</f>
        <v>0</v>
      </c>
      <c r="Q241" s="157">
        <v>0</v>
      </c>
      <c r="R241" s="157">
        <f>Q241*H241</f>
        <v>0</v>
      </c>
      <c r="S241" s="157">
        <v>0</v>
      </c>
      <c r="T241" s="158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9" t="s">
        <v>500</v>
      </c>
      <c r="AT241" s="159" t="s">
        <v>131</v>
      </c>
      <c r="AU241" s="159" t="s">
        <v>79</v>
      </c>
      <c r="AY241" s="15" t="s">
        <v>129</v>
      </c>
      <c r="BE241" s="160">
        <f>IF(N241="základná",J241,0)</f>
        <v>0</v>
      </c>
      <c r="BF241" s="160">
        <f>IF(N241="znížená",J241,0)</f>
        <v>0</v>
      </c>
      <c r="BG241" s="160">
        <f>IF(N241="zákl. prenesená",J241,0)</f>
        <v>0</v>
      </c>
      <c r="BH241" s="160">
        <f>IF(N241="zníž. prenesená",J241,0)</f>
        <v>0</v>
      </c>
      <c r="BI241" s="160">
        <f>IF(N241="nulová",J241,0)</f>
        <v>0</v>
      </c>
      <c r="BJ241" s="15" t="s">
        <v>136</v>
      </c>
      <c r="BK241" s="161">
        <f>ROUND(I241*H241,3)</f>
        <v>0</v>
      </c>
      <c r="BL241" s="15" t="s">
        <v>500</v>
      </c>
      <c r="BM241" s="159" t="s">
        <v>505</v>
      </c>
    </row>
    <row r="242" spans="1:65" s="2" customFormat="1" ht="21.75" customHeight="1">
      <c r="A242" s="29"/>
      <c r="B242" s="147"/>
      <c r="C242" s="148" t="s">
        <v>506</v>
      </c>
      <c r="D242" s="149" t="s">
        <v>131</v>
      </c>
      <c r="E242" s="150" t="s">
        <v>507</v>
      </c>
      <c r="F242" s="151" t="s">
        <v>508</v>
      </c>
      <c r="G242" s="152" t="s">
        <v>499</v>
      </c>
      <c r="H242" s="153">
        <v>1</v>
      </c>
      <c r="I242" s="153"/>
      <c r="J242" s="153">
        <f>ROUND(I242*H242,3)</f>
        <v>0</v>
      </c>
      <c r="K242" s="154"/>
      <c r="L242" s="30"/>
      <c r="M242" s="155" t="s">
        <v>1</v>
      </c>
      <c r="N242" s="156" t="s">
        <v>40</v>
      </c>
      <c r="O242" s="157">
        <v>0</v>
      </c>
      <c r="P242" s="157">
        <f>O242*H242</f>
        <v>0</v>
      </c>
      <c r="Q242" s="157">
        <v>0</v>
      </c>
      <c r="R242" s="157">
        <f>Q242*H242</f>
        <v>0</v>
      </c>
      <c r="S242" s="157">
        <v>0</v>
      </c>
      <c r="T242" s="158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9" t="s">
        <v>500</v>
      </c>
      <c r="AT242" s="159" t="s">
        <v>131</v>
      </c>
      <c r="AU242" s="159" t="s">
        <v>79</v>
      </c>
      <c r="AY242" s="15" t="s">
        <v>129</v>
      </c>
      <c r="BE242" s="160">
        <f>IF(N242="základná",J242,0)</f>
        <v>0</v>
      </c>
      <c r="BF242" s="160">
        <f>IF(N242="znížená",J242,0)</f>
        <v>0</v>
      </c>
      <c r="BG242" s="160">
        <f>IF(N242="zákl. prenesená",J242,0)</f>
        <v>0</v>
      </c>
      <c r="BH242" s="160">
        <f>IF(N242="zníž. prenesená",J242,0)</f>
        <v>0</v>
      </c>
      <c r="BI242" s="160">
        <f>IF(N242="nulová",J242,0)</f>
        <v>0</v>
      </c>
      <c r="BJ242" s="15" t="s">
        <v>136</v>
      </c>
      <c r="BK242" s="161">
        <f>ROUND(I242*H242,3)</f>
        <v>0</v>
      </c>
      <c r="BL242" s="15" t="s">
        <v>500</v>
      </c>
      <c r="BM242" s="159" t="s">
        <v>509</v>
      </c>
    </row>
    <row r="243" spans="1:65" s="2" customFormat="1" ht="44.25" customHeight="1">
      <c r="A243" s="29"/>
      <c r="B243" s="147"/>
      <c r="C243" s="148" t="s">
        <v>510</v>
      </c>
      <c r="D243" s="149" t="s">
        <v>131</v>
      </c>
      <c r="E243" s="150" t="s">
        <v>511</v>
      </c>
      <c r="F243" s="151" t="s">
        <v>512</v>
      </c>
      <c r="G243" s="152" t="s">
        <v>499</v>
      </c>
      <c r="H243" s="153">
        <v>1</v>
      </c>
      <c r="I243" s="153"/>
      <c r="J243" s="153">
        <f>ROUND(I243*H243,3)</f>
        <v>0</v>
      </c>
      <c r="K243" s="154"/>
      <c r="L243" s="30"/>
      <c r="M243" s="180" t="s">
        <v>1</v>
      </c>
      <c r="N243" s="181" t="s">
        <v>40</v>
      </c>
      <c r="O243" s="182">
        <v>0</v>
      </c>
      <c r="P243" s="182">
        <f>O243*H243</f>
        <v>0</v>
      </c>
      <c r="Q243" s="182">
        <v>0</v>
      </c>
      <c r="R243" s="182">
        <f>Q243*H243</f>
        <v>0</v>
      </c>
      <c r="S243" s="182">
        <v>0</v>
      </c>
      <c r="T243" s="18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9" t="s">
        <v>500</v>
      </c>
      <c r="AT243" s="159" t="s">
        <v>131</v>
      </c>
      <c r="AU243" s="159" t="s">
        <v>79</v>
      </c>
      <c r="AY243" s="15" t="s">
        <v>129</v>
      </c>
      <c r="BE243" s="160">
        <f>IF(N243="základná",J243,0)</f>
        <v>0</v>
      </c>
      <c r="BF243" s="160">
        <f>IF(N243="znížená",J243,0)</f>
        <v>0</v>
      </c>
      <c r="BG243" s="160">
        <f>IF(N243="zákl. prenesená",J243,0)</f>
        <v>0</v>
      </c>
      <c r="BH243" s="160">
        <f>IF(N243="zníž. prenesená",J243,0)</f>
        <v>0</v>
      </c>
      <c r="BI243" s="160">
        <f>IF(N243="nulová",J243,0)</f>
        <v>0</v>
      </c>
      <c r="BJ243" s="15" t="s">
        <v>136</v>
      </c>
      <c r="BK243" s="161">
        <f>ROUND(I243*H243,3)</f>
        <v>0</v>
      </c>
      <c r="BL243" s="15" t="s">
        <v>500</v>
      </c>
      <c r="BM243" s="159" t="s">
        <v>513</v>
      </c>
    </row>
    <row r="244" spans="1:65" s="2" customFormat="1" ht="6.95" customHeight="1">
      <c r="A244" s="29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30"/>
      <c r="M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</row>
  </sheetData>
  <autoFilter ref="C136:K243"/>
  <mergeCells count="6">
    <mergeCell ref="L2:V2"/>
    <mergeCell ref="E7:H7"/>
    <mergeCell ref="E16:H16"/>
    <mergeCell ref="E25:H25"/>
    <mergeCell ref="E85:H85"/>
    <mergeCell ref="E129:H1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018-2022 - RD Bratislava ...</vt:lpstr>
      <vt:lpstr>'018-2022 - RD Bratislava ...'!Názvy_tlače</vt:lpstr>
      <vt:lpstr>'Rekapitulácia stavby'!Názvy_tlače</vt:lpstr>
      <vt:lpstr>'018-2022 - RD Bratislava 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Tažík Dušan</dc:creator>
  <cp:lastModifiedBy>Alexander Tuček</cp:lastModifiedBy>
  <dcterms:created xsi:type="dcterms:W3CDTF">2022-06-14T10:19:28Z</dcterms:created>
  <dcterms:modified xsi:type="dcterms:W3CDTF">2022-06-24T07:44:23Z</dcterms:modified>
</cp:coreProperties>
</file>