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ozef Filip\Desktop\XXXXXX\1X TENDER\"/>
    </mc:Choice>
  </mc:AlternateContent>
  <xr:revisionPtr revIDLastSave="0" documentId="13_ncr:1_{D242EE8F-51C1-426E-B89C-03927EA94ED8}" xr6:coauthVersionLast="47" xr6:coauthVersionMax="47" xr10:uidLastSave="{00000000-0000-0000-0000-000000000000}"/>
  <workbookProtection workbookAlgorithmName="SHA-512" workbookHashValue="4ug6H8UjgOk3oHiMhNEZJksZC6MzTWi2WhQhbQ4LHi17FyQldeUjBEejelf70q1Y0Z27IaEgNxVMlN6+0kku0w==" workbookSaltValue="pj8aYcs716puEEg2TiwnAw==" workbookSpinCount="100000" lockStructure="1"/>
  <bookViews>
    <workbookView xWindow="-108" yWindow="-108" windowWidth="23256" windowHeight="12576" firstSheet="3" activeTab="3" xr2:uid="{00000000-000D-0000-FFFF-FFFF00000000}"/>
  </bookViews>
  <sheets>
    <sheet name="Sheet4" sheetId="5" r:id="rId1"/>
    <sheet name="Sheet5" sheetId="6" r:id="rId2"/>
    <sheet name="STAVEBNÉ PRÁCE HSV A PSV - Líni" sheetId="1" r:id="rId3"/>
    <sheet name="VYKAZ" sheetId="7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7" l="1"/>
  <c r="G76" i="7"/>
  <c r="E113" i="7" l="1"/>
  <c r="G53" i="7" l="1"/>
  <c r="E112" i="7" l="1"/>
  <c r="G112" i="7" s="1"/>
  <c r="G75" i="7"/>
  <c r="G73" i="7"/>
  <c r="G72" i="7"/>
  <c r="E74" i="7" l="1"/>
  <c r="G74" i="7" s="1"/>
  <c r="G94" i="7"/>
  <c r="G93" i="7"/>
  <c r="E92" i="7"/>
  <c r="E110" i="7"/>
  <c r="G110" i="7" s="1"/>
  <c r="E109" i="7"/>
  <c r="G109" i="7" s="1"/>
  <c r="E58" i="7"/>
  <c r="G58" i="7" s="1"/>
  <c r="G49" i="7"/>
  <c r="G57" i="7"/>
  <c r="E56" i="7"/>
  <c r="G56" i="7" s="1"/>
  <c r="G81" i="7"/>
  <c r="G30" i="7"/>
  <c r="E102" i="7"/>
  <c r="G102" i="7" s="1"/>
  <c r="G113" i="7"/>
  <c r="E101" i="7"/>
  <c r="G101" i="7" s="1"/>
  <c r="G44" i="7"/>
  <c r="E43" i="7"/>
  <c r="G43" i="7" s="1"/>
  <c r="G42" i="7"/>
  <c r="E41" i="7"/>
  <c r="G41" i="7" s="1"/>
  <c r="G40" i="7"/>
  <c r="G39" i="7"/>
  <c r="G38" i="7"/>
  <c r="E37" i="7"/>
  <c r="G37" i="7" s="1"/>
  <c r="E36" i="7"/>
  <c r="G36" i="7" s="1"/>
  <c r="E35" i="7"/>
  <c r="G35" i="7" s="1"/>
  <c r="G34" i="7"/>
  <c r="E33" i="7"/>
  <c r="G33" i="7" s="1"/>
  <c r="G31" i="7"/>
  <c r="G29" i="7"/>
  <c r="E28" i="7"/>
  <c r="E32" i="7" s="1"/>
  <c r="G32" i="7" s="1"/>
  <c r="E27" i="7"/>
  <c r="G27" i="7" s="1"/>
  <c r="G26" i="7"/>
  <c r="G98" i="7"/>
  <c r="G85" i="7"/>
  <c r="G89" i="7"/>
  <c r="G71" i="7"/>
  <c r="G70" i="7"/>
  <c r="G55" i="7"/>
  <c r="G69" i="7" l="1"/>
  <c r="G92" i="7"/>
  <c r="G91" i="7" s="1"/>
  <c r="E111" i="7"/>
  <c r="G111" i="7" s="1"/>
  <c r="G108" i="7" s="1"/>
  <c r="G28" i="7"/>
  <c r="G25" i="7" s="1"/>
  <c r="E106" i="7" l="1"/>
  <c r="G106" i="7" s="1"/>
  <c r="E105" i="7"/>
  <c r="G105" i="7" s="1"/>
  <c r="G104" i="7"/>
  <c r="G103" i="7"/>
  <c r="G97" i="7"/>
  <c r="G96" i="7" s="1"/>
  <c r="G88" i="7"/>
  <c r="G87" i="7" s="1"/>
  <c r="G84" i="7"/>
  <c r="G83" i="7" s="1"/>
  <c r="E79" i="7"/>
  <c r="G79" i="7" s="1"/>
  <c r="E66" i="7"/>
  <c r="G66" i="7" s="1"/>
  <c r="E65" i="7"/>
  <c r="G65" i="7" s="1"/>
  <c r="G64" i="7"/>
  <c r="G63" i="7"/>
  <c r="E62" i="7"/>
  <c r="G62" i="7" s="1"/>
  <c r="E61" i="7"/>
  <c r="G61" i="7" s="1"/>
  <c r="G54" i="7"/>
  <c r="E52" i="7"/>
  <c r="G52" i="7" s="1"/>
  <c r="G48" i="7"/>
  <c r="E47" i="7"/>
  <c r="G47" i="7" s="1"/>
  <c r="G51" i="7" l="1"/>
  <c r="G46" i="7"/>
  <c r="G100" i="7"/>
  <c r="G80" i="7"/>
  <c r="G78" i="7" s="1"/>
  <c r="E67" i="7"/>
  <c r="G67" i="7" s="1"/>
  <c r="G60" i="7" s="1"/>
  <c r="F29" i="1"/>
  <c r="F22" i="1"/>
  <c r="F16" i="1"/>
  <c r="F15" i="1"/>
  <c r="G23" i="7" l="1"/>
  <c r="G22" i="7" s="1"/>
  <c r="G229" i="1"/>
  <c r="H229" i="1" s="1"/>
  <c r="J235" i="1"/>
  <c r="K235" i="1" s="1"/>
  <c r="K234" i="1"/>
  <c r="K233" i="1"/>
  <c r="K232" i="1"/>
  <c r="K231" i="1"/>
  <c r="K230" i="1"/>
  <c r="H228" i="1"/>
  <c r="H227" i="1"/>
  <c r="H226" i="1"/>
  <c r="H222" i="1"/>
  <c r="H221" i="1"/>
  <c r="H219" i="1"/>
  <c r="H218" i="1"/>
  <c r="H216" i="1"/>
  <c r="H215" i="1"/>
  <c r="H214" i="1"/>
  <c r="H213" i="1"/>
  <c r="H212" i="1"/>
  <c r="H210" i="1"/>
  <c r="H209" i="1"/>
  <c r="H208" i="1"/>
  <c r="H206" i="1"/>
  <c r="H205" i="1"/>
  <c r="H204" i="1"/>
  <c r="H203" i="1"/>
  <c r="H202" i="1"/>
  <c r="H201" i="1"/>
  <c r="H199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70" i="1"/>
  <c r="H169" i="1"/>
  <c r="H167" i="1"/>
  <c r="H166" i="1"/>
  <c r="H164" i="1"/>
  <c r="H163" i="1" s="1"/>
  <c r="C36" i="6" s="1"/>
  <c r="H162" i="1"/>
  <c r="H161" i="1"/>
  <c r="H159" i="1"/>
  <c r="H158" i="1" s="1"/>
  <c r="C31" i="6" s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2" i="1"/>
  <c r="H131" i="1"/>
  <c r="H129" i="1"/>
  <c r="H128" i="1"/>
  <c r="H127" i="1"/>
  <c r="H126" i="1"/>
  <c r="H125" i="1"/>
  <c r="H124" i="1"/>
  <c r="H119" i="1"/>
  <c r="H123" i="1"/>
  <c r="H122" i="1"/>
  <c r="H121" i="1"/>
  <c r="H120" i="1"/>
  <c r="H118" i="1"/>
  <c r="H114" i="1"/>
  <c r="H113" i="1" s="1"/>
  <c r="C25" i="6" s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225" i="1" l="1"/>
  <c r="H217" i="1"/>
  <c r="C49" i="6" s="1"/>
  <c r="K225" i="1"/>
  <c r="K224" i="1" s="1"/>
  <c r="D53" i="6" s="1"/>
  <c r="D52" i="6" s="1"/>
  <c r="H165" i="1"/>
  <c r="C40" i="6" s="1"/>
  <c r="H105" i="1"/>
  <c r="C24" i="6" s="1"/>
  <c r="H220" i="1"/>
  <c r="C50" i="6" s="1"/>
  <c r="H224" i="1"/>
  <c r="C53" i="6" s="1"/>
  <c r="H168" i="1"/>
  <c r="C41" i="6" s="1"/>
  <c r="H130" i="1"/>
  <c r="C29" i="6" s="1"/>
  <c r="H27" i="1"/>
  <c r="C19" i="6" s="1"/>
  <c r="H32" i="1"/>
  <c r="C20" i="6" s="1"/>
  <c r="H47" i="1"/>
  <c r="C21" i="6" s="1"/>
  <c r="H68" i="1"/>
  <c r="C22" i="6" s="1"/>
  <c r="H77" i="1"/>
  <c r="C23" i="6" s="1"/>
  <c r="H117" i="1"/>
  <c r="C28" i="6" s="1"/>
  <c r="H139" i="1"/>
  <c r="C30" i="6" s="1"/>
  <c r="H160" i="1"/>
  <c r="C35" i="6" s="1"/>
  <c r="H195" i="1"/>
  <c r="C44" i="6" s="1"/>
  <c r="H211" i="1"/>
  <c r="C48" i="6" s="1"/>
  <c r="H177" i="1"/>
  <c r="C43" i="6" s="1"/>
  <c r="H200" i="1"/>
  <c r="C45" i="6" s="1"/>
  <c r="H207" i="1"/>
  <c r="C46" i="6" s="1"/>
  <c r="H14" i="1"/>
  <c r="C18" i="6" s="1"/>
  <c r="C52" i="6" l="1"/>
  <c r="E52" i="6" s="1"/>
  <c r="E53" i="6"/>
  <c r="H13" i="1"/>
  <c r="C17" i="6"/>
  <c r="C27" i="6"/>
  <c r="H116" i="1"/>
  <c r="C15" i="6" l="1"/>
  <c r="H9" i="1"/>
</calcChain>
</file>

<file path=xl/sharedStrings.xml><?xml version="1.0" encoding="utf-8"?>
<sst xmlns="http://schemas.openxmlformats.org/spreadsheetml/2006/main" count="1242" uniqueCount="704">
  <si>
    <t>ZADANIE</t>
  </si>
  <si>
    <t xml:space="preserve">Stavba: </t>
  </si>
  <si>
    <t>RODINNÝ DOM</t>
  </si>
  <si>
    <t xml:space="preserve">Objekt: </t>
  </si>
  <si>
    <t xml:space="preserve">Dátum: </t>
  </si>
  <si>
    <t xml:space="preserve">Časť: </t>
  </si>
  <si>
    <t xml:space="preserve">JKSO: </t>
  </si>
  <si>
    <t>803 61</t>
  </si>
  <si>
    <t>P.Č.</t>
  </si>
  <si>
    <t>KCN</t>
  </si>
  <si>
    <t>Kód položky</t>
  </si>
  <si>
    <t>Skrátený 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</si>
  <si>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</si>
  <si>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</si>
  <si>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</si>
  <si>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</si>
  <si>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</si>
  <si>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</si>
  <si>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</si>
  <si>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</si>
  <si>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</si>
  <si>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</si>
  <si>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</si>
  <si>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</si>
  <si>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</si>
  <si>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 xml:space="preserve">Práce a dodávky HSV   </t>
  </si>
  <si>
    <t xml:space="preserve">Zemné práce   </t>
  </si>
  <si>
    <t>001</t>
  </si>
  <si>
    <t>121101111</t>
  </si>
  <si>
    <t xml:space="preserve">Odstránenie ornice s vodor. premiestn. na hromady, so zložením na vzdialenosť do 100 m a do 100m3   </t>
  </si>
  <si>
    <t>m3</t>
  </si>
  <si>
    <t>132101101</t>
  </si>
  <si>
    <t xml:space="preserve">Výkop ryhy do šírky 600 mm v horn.1a2 do 100 m3   </t>
  </si>
  <si>
    <t>132101201</t>
  </si>
  <si>
    <t xml:space="preserve">Výkop ryhy šírky 600-2000mm hor 1-2 do 100 m3   </t>
  </si>
  <si>
    <t>162201102</t>
  </si>
  <si>
    <t xml:space="preserve">Vodorovné premiestnenie výkopku z horniny 1-4 nad 20-50m   </t>
  </si>
  <si>
    <t>167101101</t>
  </si>
  <si>
    <t xml:space="preserve">Nakladanie neuľahnutého výkopku z hornín tr.1-4 do 100 m3   </t>
  </si>
  <si>
    <t>171101103</t>
  </si>
  <si>
    <t xml:space="preserve">Uloženie sypaniny do násypu  súdržnej horniny s mierou zhutnenia nad 96 do 100 % podľa Proctor-Standard   </t>
  </si>
  <si>
    <t>171201101</t>
  </si>
  <si>
    <t xml:space="preserve">Uloženie sypaniny do násypov s rozprestretím sypaniny vo vrstvách a s hrubým urovnaním nezhutnených   </t>
  </si>
  <si>
    <t>171201201</t>
  </si>
  <si>
    <t xml:space="preserve">Uloženie sypaniny na skládky do 100 m3   </t>
  </si>
  <si>
    <t>174101001</t>
  </si>
  <si>
    <t xml:space="preserve">Zásyp sypaninou so zhutnením jám, šachiet, rýh, zárezov alebo okolo objektov do 100 m3   </t>
  </si>
  <si>
    <t>175101102</t>
  </si>
  <si>
    <t xml:space="preserve">Obsyp potrubia sypaninou z vhodných hornín 1 až 4 s prehodením sypaniny   </t>
  </si>
  <si>
    <t>286</t>
  </si>
  <si>
    <t>2861101200</t>
  </si>
  <si>
    <t xml:space="preserve">Kanalizačné rúry PVC-U hladké s hrdlom 140x 3.6x1000   </t>
  </si>
  <si>
    <t>kus</t>
  </si>
  <si>
    <t>181301103</t>
  </si>
  <si>
    <t xml:space="preserve">Rozprestretie ornice v rovine , plocha do 500 m2,hr.do 200 mm   </t>
  </si>
  <si>
    <t>m2</t>
  </si>
  <si>
    <t xml:space="preserve">Zakladanie   </t>
  </si>
  <si>
    <t>002</t>
  </si>
  <si>
    <t>271571111</t>
  </si>
  <si>
    <t xml:space="preserve">Vankúše zhutnené pod základy zo štrkopiesku   </t>
  </si>
  <si>
    <t>011</t>
  </si>
  <si>
    <t>274321211</t>
  </si>
  <si>
    <t xml:space="preserve">Betón základových pásov, železový (bez výstuže), tr. C 12/15   </t>
  </si>
  <si>
    <t>274351217</t>
  </si>
  <si>
    <t xml:space="preserve">Debnenie stien základových pásov, zhotovenie-tradičné   </t>
  </si>
  <si>
    <t>274351218</t>
  </si>
  <si>
    <t xml:space="preserve">Debnenie stien základových pásov, odstránenie-tradičné   </t>
  </si>
  <si>
    <t xml:space="preserve">Zvislé a kompletné konštrukcie   </t>
  </si>
  <si>
    <t>311234581</t>
  </si>
  <si>
    <t xml:space="preserve">Murivo nosné (m3) z tehál pálených POROTHERM 38 Ti Profi P 10 brúsených na pero a drážku, na maltu POROTHERM Profi (380x250x249)   </t>
  </si>
  <si>
    <t>311234561</t>
  </si>
  <si>
    <t xml:space="preserve">Murivo nosné (m3) z tehál pálených POROTHERM 25 Profi P 12 brúsených na pero a drážku, na maltu POROTHERM Profi (250x375x249)   </t>
  </si>
  <si>
    <t>311321311</t>
  </si>
  <si>
    <t xml:space="preserve">Betón nadzákladových múrov, železový (bez výstuže) tr.C 16/20   </t>
  </si>
  <si>
    <t>311351101</t>
  </si>
  <si>
    <t xml:space="preserve">Debnenie nadzákladových múrov jednostranné, zhotovenie-dielce   </t>
  </si>
  <si>
    <t>311351102</t>
  </si>
  <si>
    <t xml:space="preserve">Debnenie nadzákladových múrov  jednostranné, odstránenie-dielce   </t>
  </si>
  <si>
    <t>31429311A</t>
  </si>
  <si>
    <t xml:space="preserve">Komin SCHIEDEL ABSOLUT - montáž   </t>
  </si>
  <si>
    <t>m</t>
  </si>
  <si>
    <t>553</t>
  </si>
  <si>
    <t>553484619</t>
  </si>
  <si>
    <t xml:space="preserve">Komin SCHIEDEL ABSOLUT 20 - Dodávka   </t>
  </si>
  <si>
    <t>31429312A</t>
  </si>
  <si>
    <t xml:space="preserve">Komin SCHIEDEL ABSOLUT 14 - montáž   </t>
  </si>
  <si>
    <t>553484612</t>
  </si>
  <si>
    <t xml:space="preserve">Komin SCHIEDEL ABSOLUT 14 - Dodávka   </t>
  </si>
  <si>
    <t>317162102</t>
  </si>
  <si>
    <t xml:space="preserve">Keramický predpätý preklad POROTHERM KPP, šírky 120 mm, výšky 65 mm, dĺžky 1250 mm   </t>
  </si>
  <si>
    <t>ks</t>
  </si>
  <si>
    <t>331351101</t>
  </si>
  <si>
    <t xml:space="preserve">Debnenie hranatých stĺpov prierezu pravouhlého štvuruholníka zhotovenie-dielce   </t>
  </si>
  <si>
    <t>331351102</t>
  </si>
  <si>
    <t xml:space="preserve">Debnenie hranatých stĺpov prierezu pravouhlého štvuruholníka odstránenie-dielce   </t>
  </si>
  <si>
    <t>332321310</t>
  </si>
  <si>
    <t xml:space="preserve">Betón stĺpov a pilierov oblých, ťahadiel, rámových stojok, vzpier, železový (bez výstuže) tr. C 16/20   </t>
  </si>
  <si>
    <t>342242031</t>
  </si>
  <si>
    <t xml:space="preserve">Priečky z tehál pálených POROTHERM 11,5 Profi P 8 brúsených, na maltu POROTHERM Profi (115x500x249)   </t>
  </si>
  <si>
    <t xml:space="preserve">Vodorovné konštrukcie   </t>
  </si>
  <si>
    <t>411321313</t>
  </si>
  <si>
    <t xml:space="preserve">Betón stropov doskových a trámových,  železový tr.C 16/20   </t>
  </si>
  <si>
    <t>411351101</t>
  </si>
  <si>
    <t xml:space="preserve">Debnenie stropov doskových zhotovenie-dielce   </t>
  </si>
  <si>
    <t>411351102</t>
  </si>
  <si>
    <t xml:space="preserve">Debnenie stropov doskových odstránenie-dielce   </t>
  </si>
  <si>
    <t>411354175</t>
  </si>
  <si>
    <t xml:space="preserve">Podporná konštrukcia stropov pre zaťaženie do 20 kpa zhotovenie   </t>
  </si>
  <si>
    <t>411354176</t>
  </si>
  <si>
    <t xml:space="preserve">Podporná konštrukcia stropov pre zaťaženie do 20 kpa odstránenie   </t>
  </si>
  <si>
    <t>411361221</t>
  </si>
  <si>
    <t xml:space="preserve">Výstuž stropov doskových, trámových, vložkových,konzolových alebo balkónových, 10216   </t>
  </si>
  <si>
    <t>t</t>
  </si>
  <si>
    <t>411361821</t>
  </si>
  <si>
    <t xml:space="preserve">Výstuž stropov doskových, trámových, vložkových,konzolových alebo balkónových, 10505   </t>
  </si>
  <si>
    <t>413321313</t>
  </si>
  <si>
    <t xml:space="preserve">Betón nosníkov, železový tr.C 16/20   </t>
  </si>
  <si>
    <t>413351107</t>
  </si>
  <si>
    <t xml:space="preserve">Debnenie nosníka zhotovenie-dielce   </t>
  </si>
  <si>
    <t>413351108</t>
  </si>
  <si>
    <t xml:space="preserve">Debnenie nosníka odstránenie-dielce   </t>
  </si>
  <si>
    <t>413351215</t>
  </si>
  <si>
    <t xml:space="preserve">Podporná konštrukcia nosníkov do 20 kpa - zhotovenie   </t>
  </si>
  <si>
    <t>413351216</t>
  </si>
  <si>
    <t xml:space="preserve">Podporná konštrukcia nosníkov do 20 kpa - odstránenie   </t>
  </si>
  <si>
    <t>417321313</t>
  </si>
  <si>
    <t xml:space="preserve">Betón stužujúcich pásov a vencov železový tr. C 16/20   </t>
  </si>
  <si>
    <t>417351115</t>
  </si>
  <si>
    <t xml:space="preserve">Debnenie bočníc stužujúcich pásov a vencov vrátane vzpier zhotovenie   </t>
  </si>
  <si>
    <t>417351116</t>
  </si>
  <si>
    <t xml:space="preserve">Debnenie bočníc stužujúcich pásov a vencov vrátane vzpier odstránenie   </t>
  </si>
  <si>
    <t>430321313</t>
  </si>
  <si>
    <t xml:space="preserve">Schodiskové konštrukcie, betón železový tr. C 16/20   </t>
  </si>
  <si>
    <t>431351125</t>
  </si>
  <si>
    <t xml:space="preserve">Debnenie do 4 m výšky - podest a podstupňových dosiek pôdorysne krivočiarych zhotovenie   </t>
  </si>
  <si>
    <t>431351126</t>
  </si>
  <si>
    <t xml:space="preserve">Debnenie do 4 m výšky - podest a podstupňových dosiek pôdorysne krivočiarych odstránenie   </t>
  </si>
  <si>
    <t>434351145</t>
  </si>
  <si>
    <t xml:space="preserve">Debnenie stupňov na podstupňovej doske alebo na teréne pôdorysne krivočiarych zhotovenie   </t>
  </si>
  <si>
    <t>434351146</t>
  </si>
  <si>
    <t xml:space="preserve">Debnenie stupňov na podstupňovej doske alebo na teréne pôdorysne krivočiarych odstránenie   </t>
  </si>
  <si>
    <t xml:space="preserve">Komunikácie   </t>
  </si>
  <si>
    <t>221</t>
  </si>
  <si>
    <t>564231111</t>
  </si>
  <si>
    <t xml:space="preserve">Podklad alebo podsyp zo štrkopiesku s rozprestretím, vlhčením a zhutnením po zhutnení hr.100 mm   </t>
  </si>
  <si>
    <t>564681111</t>
  </si>
  <si>
    <t xml:space="preserve">Podklad z kameniva hrubého drveného veľ.63-125 mm s rozprestrením a zhutnením, po zhutnení hr.300 mm   </t>
  </si>
  <si>
    <t>564811111</t>
  </si>
  <si>
    <t xml:space="preserve">Podklad zo štrkodrviny s rozprestrením a zhutnením, hr.po zhutnení 50 mm   </t>
  </si>
  <si>
    <t>567121115</t>
  </si>
  <si>
    <t xml:space="preserve">Podklad z prostého betónu tr. B 7, 5 hr.150 mm   </t>
  </si>
  <si>
    <t>581114113</t>
  </si>
  <si>
    <t xml:space="preserve">Kryt z betónu prostého C 25/30 komunikácií pre peších hr.100 mm   </t>
  </si>
  <si>
    <t>596841111</t>
  </si>
  <si>
    <t xml:space="preserve">Kladenie dlažby betónovej komunikácií pre peších do lôžka z cementovej malty   </t>
  </si>
  <si>
    <t>596911111</t>
  </si>
  <si>
    <t xml:space="preserve">Kladenie zámkovej dlažby hr.6cm pre peších do 20 m2   </t>
  </si>
  <si>
    <t>592</t>
  </si>
  <si>
    <t>5924562000</t>
  </si>
  <si>
    <t xml:space="preserve">Dlaždice betónové HBB 50/50/6cm   </t>
  </si>
  <si>
    <t xml:space="preserve">Úpravy povrchov, podlahy, osadenie   </t>
  </si>
  <si>
    <t>611461111</t>
  </si>
  <si>
    <t xml:space="preserve">Príprava podkladu, prednástrek BAUMIT,pod omietky stropov,miešanie strojne,nanášanie ručne hr.2 mm   </t>
  </si>
  <si>
    <t>611461136</t>
  </si>
  <si>
    <t xml:space="preserve">Vnútorná omietka stropov BAUMIT, vápennocementová,MVR Uni,ručné nanášanie,jadrová hr.1,5 cm   </t>
  </si>
  <si>
    <t>612456212</t>
  </si>
  <si>
    <t xml:space="preserve">Postrek vodotesných alebo tepelných izolácií na stenách maltou cementovou, hr. jadra 8 mm   </t>
  </si>
  <si>
    <t>612465114</t>
  </si>
  <si>
    <t xml:space="preserve">Príprava podkladu, prednástrek BAUMIT,pod omietky vnút.stien,regulácia nasiakavosti náterom   </t>
  </si>
  <si>
    <t>612465136</t>
  </si>
  <si>
    <t xml:space="preserve">Vnútorná omietka stien BAUMIT, vápennocementová,MVR Uni,ručné nanášanie,jadrová hr.1,5 cm   </t>
  </si>
  <si>
    <t>621462222</t>
  </si>
  <si>
    <t xml:space="preserve">Vonkajšia omietka podhľadov tenkovrstvová BAUMIT, silikátová, Baumit SilikatTop, škrabaná, hr. 2 mm    </t>
  </si>
  <si>
    <t>622464222</t>
  </si>
  <si>
    <t xml:space="preserve">Vonkajšia omietka stien tenkovrstvová BAUMIT, silikátová, Baumit SilikatTop, škrabaná, hr. 2 mm    </t>
  </si>
  <si>
    <t>622464310</t>
  </si>
  <si>
    <t xml:space="preserve">Vonkajšia omietka stien mozaiková BAUMIT, ručné miešanie a nanášanie, Baumit Mozaiková omietka (Baumit MosaikTop)   </t>
  </si>
  <si>
    <t>622466132</t>
  </si>
  <si>
    <t xml:space="preserve">Vonkajšia omietka stien BAUMIT, vápennocementová,miešanie a nanášanie strojne,MCS 35 hr.1,5 cm   </t>
  </si>
  <si>
    <t>625250028</t>
  </si>
  <si>
    <t xml:space="preserve">Kontaktný zatepľovací systém ostenia hr. 30 mm PCI MultiTherm NEO - grafitový EPS   </t>
  </si>
  <si>
    <t>625250031</t>
  </si>
  <si>
    <t xml:space="preserve">Kontaktný zatepľovací systém hr. 160 mm PCI MultiTherm NEO - grafitový EPS, skrutkovacie kotvy   </t>
  </si>
  <si>
    <t>625250033</t>
  </si>
  <si>
    <t xml:space="preserve">Kontaktný zatepľovací systém hr. 180 mm PCI MultiTherm NEO - grafitový EPS, skrutkovacie kotvy   </t>
  </si>
  <si>
    <t>625250087/1</t>
  </si>
  <si>
    <t xml:space="preserve">Omietnuté presahy strechy a podhlady(EPS hr. 20 mm, kotva, sieťka, lepidlo)   </t>
  </si>
  <si>
    <t>625251386/2</t>
  </si>
  <si>
    <t xml:space="preserve">Kontaktný zatepľovací systém hr. 160 mm BAUMIT STAR - riešenie pre sokel (XPS), skrutkovacie kotvy   </t>
  </si>
  <si>
    <t>631312511</t>
  </si>
  <si>
    <t xml:space="preserve">Mazanina z betónu prostého tr.C 12/15 hr.nad 50 do 80 mm   </t>
  </si>
  <si>
    <t>631313511</t>
  </si>
  <si>
    <t xml:space="preserve">Mazanina z betónu prostého tr.C 12/15 hr.nad 80 do 120 mm   </t>
  </si>
  <si>
    <t>631315511</t>
  </si>
  <si>
    <t xml:space="preserve">Mazanina z betónu prostého tr.C 12/15 hr.nad 120 do 240 mm   </t>
  </si>
  <si>
    <t>631345721</t>
  </si>
  <si>
    <t xml:space="preserve">Mazanina z betónu perlitového hr.nad 120 do 240 mm   </t>
  </si>
  <si>
    <t>631362021</t>
  </si>
  <si>
    <t xml:space="preserve">Výstuž mazanín z betónov (z kameniva) a z ľahkých betónov zo zváraných sietí z drôtov typu KARI   </t>
  </si>
  <si>
    <t>631571001</t>
  </si>
  <si>
    <t xml:space="preserve">Násyp z kameniva ťaženého 0-4 (pre spevnenie podkladov)   </t>
  </si>
  <si>
    <t>631571003</t>
  </si>
  <si>
    <t xml:space="preserve">Násyp zo štrkopiesku 0-32 (pre spevnenie podkladu)   </t>
  </si>
  <si>
    <t>632477005</t>
  </si>
  <si>
    <t xml:space="preserve">Nivelačná stierka podlahová KNAUF hrúbky 3mm   </t>
  </si>
  <si>
    <t>611</t>
  </si>
  <si>
    <t>6117103020</t>
  </si>
  <si>
    <t xml:space="preserve">Zárubňa dýhovaná, obložková, dub/buk, do hr. múru 120 mm      APEX  BB   </t>
  </si>
  <si>
    <t>6117102300</t>
  </si>
  <si>
    <t xml:space="preserve">Drevené zárubne pre požiarne dvere jednokrídlové obkladané   80x197 cm   </t>
  </si>
  <si>
    <t>642952110</t>
  </si>
  <si>
    <t xml:space="preserve">Osadz. drevených dverových rámov a zárubní plochy otvoru do 2,5 m2   </t>
  </si>
  <si>
    <t>648951411</t>
  </si>
  <si>
    <t xml:space="preserve">Osadenie parapetných dosiek drevených na akúkoľvek cementovú maltu, š. do 250 mm   </t>
  </si>
  <si>
    <t>607</t>
  </si>
  <si>
    <t>607755211</t>
  </si>
  <si>
    <t xml:space="preserve">Parapetná doska WERZALIT šír. 280mm   </t>
  </si>
  <si>
    <t>9</t>
  </si>
  <si>
    <t xml:space="preserve">Ostatné konštrukcie a práce-búranie   </t>
  </si>
  <si>
    <t>916531111</t>
  </si>
  <si>
    <t xml:space="preserve">Osadenie záhon. obrubníka betón., do lôžka z bet. pros. tr. C 10/12,5 bez bočnej opory   </t>
  </si>
  <si>
    <t>5922902940</t>
  </si>
  <si>
    <t xml:space="preserve">SEMMELROCK Obrubník parkový 100/20/5 cm, sivá   </t>
  </si>
  <si>
    <t>003</t>
  </si>
  <si>
    <t>941941031</t>
  </si>
  <si>
    <t xml:space="preserve">Montáž lešenia ľahkého pracovného radového s podlahami šírky od 0, 80 do 1,00 m a výšky do 10 m   </t>
  </si>
  <si>
    <t>941941191</t>
  </si>
  <si>
    <t xml:space="preserve">Príplatok za prvý a každý ďalší i začatý mesiac použitia lešenia šírky od 0,80 do 1,00 m, výšky do 10 m   </t>
  </si>
  <si>
    <t>941941831</t>
  </si>
  <si>
    <t xml:space="preserve">Demontáž lešenia ľahkého pracovného radového a s podlahami, šírky 0,80-1,00 m a výšky do 10m   </t>
  </si>
  <si>
    <t>941955001</t>
  </si>
  <si>
    <t xml:space="preserve">Lešenie ľahké pracovné pomocné, s výškou lešeňovej podlahy do 1,20 m   </t>
  </si>
  <si>
    <t>952901111</t>
  </si>
  <si>
    <t xml:space="preserve">Vyčistenie budov pri výške podlaží do 4m   </t>
  </si>
  <si>
    <t>99</t>
  </si>
  <si>
    <t xml:space="preserve">Presun hmôt HSV   </t>
  </si>
  <si>
    <t>998011002</t>
  </si>
  <si>
    <t xml:space="preserve">Presun hmôt pre budovy JKSO 801, 803,812,zvislá konštr.z tehál,tvárnic,z kovu výšky do 12 m   </t>
  </si>
  <si>
    <t>PSV</t>
  </si>
  <si>
    <t xml:space="preserve">Práce a dodávky PSV   </t>
  </si>
  <si>
    <t>711</t>
  </si>
  <si>
    <t xml:space="preserve">Izolácie proti vode a vlhkosti   </t>
  </si>
  <si>
    <t>711111001</t>
  </si>
  <si>
    <t xml:space="preserve">Zhotovenie izolácie proti zemnej vlhkosti vodorovná náterom penetračným za studena   </t>
  </si>
  <si>
    <t>711112001</t>
  </si>
  <si>
    <t xml:space="preserve">Zhotovenie  izolácie proti zemnej vlhkosti zvislá penetračným náterom za studena   </t>
  </si>
  <si>
    <t>111</t>
  </si>
  <si>
    <t>1116315000</t>
  </si>
  <si>
    <t xml:space="preserve">Lak asfaltový ALP-PENETRAL v sudoch   </t>
  </si>
  <si>
    <t>235</t>
  </si>
  <si>
    <t>2353200500</t>
  </si>
  <si>
    <t xml:space="preserve">Stierkové izolácie Aquafin 2K dvojzložková flexibilná tesniaca zmes,balenie 8kg, spotreba pri zemnej vlhkosti pri hr.2mm:min.3,5kg/m2  - SCHOMBURG   </t>
  </si>
  <si>
    <t>kg</t>
  </si>
  <si>
    <t>711131101</t>
  </si>
  <si>
    <t xml:space="preserve">Zhotovenie  izolácie proti zemnej vlhkosti vodorovná AIP na sucho   </t>
  </si>
  <si>
    <t>283</t>
  </si>
  <si>
    <t>2832210100</t>
  </si>
  <si>
    <t xml:space="preserve">KNAUF oddeľovacia fólia   </t>
  </si>
  <si>
    <t>711141559</t>
  </si>
  <si>
    <t xml:space="preserve">Zhotovenie  izolácie proti zemnej vlhkosti a tlakovej vode vodorovná NAIP pritavením   </t>
  </si>
  <si>
    <t>711142559</t>
  </si>
  <si>
    <t xml:space="preserve">Zhotovenie  izolácie proti zemnej vlhkosti a tlakovej vode zvislá NAIP pritavením   </t>
  </si>
  <si>
    <t>628</t>
  </si>
  <si>
    <t>6283228200</t>
  </si>
  <si>
    <t xml:space="preserve">Pásy ťažké asfaltované Hydrobit v 60 s 35   </t>
  </si>
  <si>
    <t>711491271</t>
  </si>
  <si>
    <t xml:space="preserve">Zhotovenie  izolácie proti tlakovej vode z ochrannej textílie podkladnej vrstvy zvisle   </t>
  </si>
  <si>
    <t>693</t>
  </si>
  <si>
    <t>6936654100</t>
  </si>
  <si>
    <t xml:space="preserve">Separačná, filtračná a spevňovacia geotextília Typar SF 40 (3407)   </t>
  </si>
  <si>
    <t>998711202</t>
  </si>
  <si>
    <t xml:space="preserve">Presun hmôt pre izoláciu proti vode v objektoch výšky nad 6 do 12 m   </t>
  </si>
  <si>
    <t>%</t>
  </si>
  <si>
    <t>712</t>
  </si>
  <si>
    <t xml:space="preserve">Izolácie striech   </t>
  </si>
  <si>
    <t>712290010</t>
  </si>
  <si>
    <t xml:space="preserve">Zhotovenie parozábrany pre strechy ploché do 10°    </t>
  </si>
  <si>
    <t>2832208022</t>
  </si>
  <si>
    <t xml:space="preserve">Parozábrana JUTAFOL N 110 STANDARD (1,5 x 50bm), množstvo v 1 role:75m2   </t>
  </si>
  <si>
    <t>712361701</t>
  </si>
  <si>
    <t xml:space="preserve">Zhotovenie povlakovej krytiny striech plochých do 10° gumami fóliou položenou voľne   </t>
  </si>
  <si>
    <t>2833100600</t>
  </si>
  <si>
    <t xml:space="preserve">Hydroizolačná fólia-strešná - Sikaplan SGmaA 1.5mm,Trocal SGmaA 1.5mm,balenie 215/600 m2, béžová   </t>
  </si>
  <si>
    <t>245</t>
  </si>
  <si>
    <t>2455162042/1</t>
  </si>
  <si>
    <t xml:space="preserve">PVC fólie Zaťažený PVC systém SIKAplan 15G-03   </t>
  </si>
  <si>
    <t>712391171</t>
  </si>
  <si>
    <t xml:space="preserve">Zhotov. povlak. krytiny striech plochých a šikmýchdo 30° ostatné z ochrannej textílie podklad.vrstvy   </t>
  </si>
  <si>
    <t>2833000227</t>
  </si>
  <si>
    <t xml:space="preserve">Ochranná tkanina - Sika 300g/m   </t>
  </si>
  <si>
    <t>998712202</t>
  </si>
  <si>
    <t xml:space="preserve">Presun hmôt pre izoláciu povlakovej krytiny v objektoch výšky nad 6 do 12 m   </t>
  </si>
  <si>
    <t>713</t>
  </si>
  <si>
    <t xml:space="preserve">Izolácie tepelné   </t>
  </si>
  <si>
    <t>713111125</t>
  </si>
  <si>
    <t xml:space="preserve">Montáž tepelnej izolácie pásmi stropov, lepením   </t>
  </si>
  <si>
    <t>2837650005</t>
  </si>
  <si>
    <t xml:space="preserve">ISOVER Styrodur 2800 C Extrudovaný polystyrén - XPS hrúbka  20mm   </t>
  </si>
  <si>
    <t>2837650030</t>
  </si>
  <si>
    <t xml:space="preserve">ISOVER Styrodur 2800 C Extrudovaný polystyrén - XPS hrúbka  50mm   </t>
  </si>
  <si>
    <t>2837650060</t>
  </si>
  <si>
    <t xml:space="preserve">ISOVER Styrodur 2800 C Extrudovaný polystyrén - XPS hrúbka 100mm   </t>
  </si>
  <si>
    <t>713121111</t>
  </si>
  <si>
    <t xml:space="preserve">Montáž tepelnej izolácie  pásmi podláh, jednovrstvová   </t>
  </si>
  <si>
    <t>713131121</t>
  </si>
  <si>
    <t xml:space="preserve">Montáž tepelnej izolácie pásmi stien, prichytením drôtmi   </t>
  </si>
  <si>
    <t>2837650010</t>
  </si>
  <si>
    <t xml:space="preserve">ISOVER Styrodur 2800 C Extrudovaný polystyrén - XPS hrúbka  30mm   </t>
  </si>
  <si>
    <t>2837650040</t>
  </si>
  <si>
    <t xml:space="preserve">ISOVER Styrodur 2800 C Extrudovaný polystyrén - XPS hrúbka  60mm   </t>
  </si>
  <si>
    <t>2837650050</t>
  </si>
  <si>
    <t xml:space="preserve">ISOVER Styrodur 2800 C Extrudovaný polystyrén - XPS hrúbka  80mm   </t>
  </si>
  <si>
    <t>247</t>
  </si>
  <si>
    <t>2474850100</t>
  </si>
  <si>
    <t xml:space="preserve">Lepidlo IZOTERM   </t>
  </si>
  <si>
    <t>713142250</t>
  </si>
  <si>
    <t xml:space="preserve">Montáž tepelnej izolácie striech plochých do 10° polystyrénom, dvojvrstvová kladenými voľne   </t>
  </si>
  <si>
    <t>2837653427</t>
  </si>
  <si>
    <t xml:space="preserve">EPS Roof 100S penový polystyrén hrúbka 200 mm   </t>
  </si>
  <si>
    <t>2837653425/1</t>
  </si>
  <si>
    <t xml:space="preserve">EPS Roof 100S penový polystyrén hrúbka 150 mm   </t>
  </si>
  <si>
    <t>998713202</t>
  </si>
  <si>
    <t xml:space="preserve">Presun hmôt pre izolácie tepelné v objektoch výšky nad 6 m do 12 m   </t>
  </si>
  <si>
    <t>721</t>
  </si>
  <si>
    <t xml:space="preserve">Zdravotech. vnútorná kanalizácia   </t>
  </si>
  <si>
    <t>721000102</t>
  </si>
  <si>
    <t xml:space="preserve">Vnútorné zdravotechnické inštalácie   </t>
  </si>
  <si>
    <t>súbor</t>
  </si>
  <si>
    <t>731</t>
  </si>
  <si>
    <t xml:space="preserve">Ústredné kúrenie, kotolne   </t>
  </si>
  <si>
    <t>731000102/1</t>
  </si>
  <si>
    <t xml:space="preserve">Plynový kotol   </t>
  </si>
  <si>
    <t>731000103</t>
  </si>
  <si>
    <t xml:space="preserve">Dodávka a montáž podlahového vykurovania Gabotherm   </t>
  </si>
  <si>
    <t>735</t>
  </si>
  <si>
    <t xml:space="preserve">Ústredné kúrenie, vykurov. telesá   </t>
  </si>
  <si>
    <t>73511130k</t>
  </si>
  <si>
    <t xml:space="preserve">Krb vnútorný - dodávka + montáž   </t>
  </si>
  <si>
    <t>763</t>
  </si>
  <si>
    <t xml:space="preserve">Konštrukcie - drevostavby   </t>
  </si>
  <si>
    <t>763147113</t>
  </si>
  <si>
    <t xml:space="preserve">Obklad steny sadrokartónom RIGIPS, hr.konštrukcie 30 mm,doska RBI 12,5 mm   </t>
  </si>
  <si>
    <t>998763201</t>
  </si>
  <si>
    <t xml:space="preserve">Presun hmôt pre drevostavby v objektoch výšky do 12 m   </t>
  </si>
  <si>
    <t>764</t>
  </si>
  <si>
    <t xml:space="preserve">Konštrukcie klampiarske   </t>
  </si>
  <si>
    <t>764410950</t>
  </si>
  <si>
    <t xml:space="preserve">Oplechovanie parapetov z pozinkovaného Pz plechu rš 330 mm   </t>
  </si>
  <si>
    <t>764421270</t>
  </si>
  <si>
    <t xml:space="preserve">Oplechovanie ríms a ozdobných prvkov z pozinkov. Pz plechu rš 500 mm   </t>
  </si>
  <si>
    <t>764421295</t>
  </si>
  <si>
    <t xml:space="preserve">Oplechovanie ríms a ozdobných prvkov z pozinkov. Pz plechu rš 900 mm   </t>
  </si>
  <si>
    <t>764430220</t>
  </si>
  <si>
    <t xml:space="preserve">Oplechovanie z pozinkovaného Pz plechu muriva a nadmuroviek vrátane rohov rš 330 mm   </t>
  </si>
  <si>
    <t>764430240</t>
  </si>
  <si>
    <t xml:space="preserve">Oplechovanie z pozinkovaného Pz plechu muriva a nadmuroviek vrátane rohov rš 500 mm   </t>
  </si>
  <si>
    <t>764430260</t>
  </si>
  <si>
    <t xml:space="preserve">Oplechovanie z pozinkovaného Pz plechu muriva a nadmuroviek vrátane rohov rš 750 mm   </t>
  </si>
  <si>
    <t>764841291</t>
  </si>
  <si>
    <t xml:space="preserve">Odvetranie plynových spotrebičov z pozink. plechu lem plechový dĺžky do 150 mm, s D do 150 mm   </t>
  </si>
  <si>
    <t>998764202</t>
  </si>
  <si>
    <t xml:space="preserve">Presun hmôt pre konštrukcie klampiarske v objektoch výšky nad 6 do 12 m   </t>
  </si>
  <si>
    <t>766</t>
  </si>
  <si>
    <t xml:space="preserve">Konštrukcie stolárske   </t>
  </si>
  <si>
    <t>766211200</t>
  </si>
  <si>
    <t xml:space="preserve">Montáž madiel schodiskových drevených typových priebežných   </t>
  </si>
  <si>
    <t>614</t>
  </si>
  <si>
    <t>614354050K</t>
  </si>
  <si>
    <t xml:space="preserve">Krycia doska   </t>
  </si>
  <si>
    <t>614396600R</t>
  </si>
  <si>
    <t xml:space="preserve">Vnútorné madlo   </t>
  </si>
  <si>
    <t>766661112</t>
  </si>
  <si>
    <t xml:space="preserve">Montáž dverového krídla kompletiz.otváravého do oceľovej alebo fošňovej zárubne, jednokrídlové   </t>
  </si>
  <si>
    <t>6116173100</t>
  </si>
  <si>
    <t xml:space="preserve">Dvere vnútorné hladké dýhované jednokrídlové plné MH 80x197 prefa   </t>
  </si>
  <si>
    <t>6116172100</t>
  </si>
  <si>
    <t xml:space="preserve">Dvere vnútorné hladké dýhované jednokrídlové plné MH 70x197 prefa   </t>
  </si>
  <si>
    <t>549</t>
  </si>
  <si>
    <t>5499501010</t>
  </si>
  <si>
    <t xml:space="preserve">Kovanie,zámok vnútorný   </t>
  </si>
  <si>
    <t>766661413</t>
  </si>
  <si>
    <t xml:space="preserve">Montáž dverového krídla kompletiz.otváravého protipožiar., jednokrídlových, š.do 800 mm bez priezoru   </t>
  </si>
  <si>
    <t>6116400800</t>
  </si>
  <si>
    <t xml:space="preserve">Drevené plné požiarne dvere jednokrídlové, bez zárubne EI 30, EW 3080x197 cm  iná farba   </t>
  </si>
  <si>
    <t>551</t>
  </si>
  <si>
    <t>5499501015</t>
  </si>
  <si>
    <t xml:space="preserve">Samozatvárač   </t>
  </si>
  <si>
    <t>R</t>
  </si>
  <si>
    <t>6114110111</t>
  </si>
  <si>
    <t xml:space="preserve">Výplne otvorov    </t>
  </si>
  <si>
    <t>766661128</t>
  </si>
  <si>
    <t xml:space="preserve">M+D Dvere vchodové bez nadsvetlíka š.1500   </t>
  </si>
  <si>
    <t>766661525</t>
  </si>
  <si>
    <t xml:space="preserve">M+D Drevené výplne otvorov presklené otváravé - interiér   </t>
  </si>
  <si>
    <t>76669141S</t>
  </si>
  <si>
    <t xml:space="preserve">Spätná klapka, sieťka proti hmyzu a plastová mriežka 200x200mm pre vetrací otvor   </t>
  </si>
  <si>
    <t>766695213</t>
  </si>
  <si>
    <t xml:space="preserve">Montáž prahu dverí, jednokrídlových šírky nad 100 mm   </t>
  </si>
  <si>
    <t>6118713200</t>
  </si>
  <si>
    <t xml:space="preserve">Prah dubový   </t>
  </si>
  <si>
    <t>998766202</t>
  </si>
  <si>
    <t xml:space="preserve">Presun hmot pre konštrukcie stolárske v objektoch výšky nad 6 do 12 m   </t>
  </si>
  <si>
    <t>767</t>
  </si>
  <si>
    <t xml:space="preserve">Konštrukcie doplnkové kovové   </t>
  </si>
  <si>
    <t>767235517</t>
  </si>
  <si>
    <t xml:space="preserve">Montáž atyp. zábradlia drevo + ocel   </t>
  </si>
  <si>
    <t>767657320</t>
  </si>
  <si>
    <t xml:space="preserve">Montáž vrát zdvíhacích, osadených do oceľovej konštrukcie, s plochou 6-9 m2   </t>
  </si>
  <si>
    <t>5534054000</t>
  </si>
  <si>
    <t xml:space="preserve">Garážová brána s tepelnou izláciou   </t>
  </si>
  <si>
    <t>998767202</t>
  </si>
  <si>
    <t xml:space="preserve">Presun hmôt pre kovové stavebné doplnkové konštrukcie v objektoch výšky nad 6 do 12 m   </t>
  </si>
  <si>
    <t>771</t>
  </si>
  <si>
    <t xml:space="preserve">Podlahy z dlaždíc   </t>
  </si>
  <si>
    <t>771411014</t>
  </si>
  <si>
    <t xml:space="preserve">Montáž soklíkov z obkladačiek do malty veľ. 200 x 100 mm   </t>
  </si>
  <si>
    <t>771575105</t>
  </si>
  <si>
    <t xml:space="preserve">Montáž podláh z dlaždíc keramických do tmelu veľ. 150 x 150 mm   </t>
  </si>
  <si>
    <t>771575107</t>
  </si>
  <si>
    <t xml:space="preserve">Montáž podláh z dlaždíc keram. ukladanie do tmelu bez povrchovej úpravy alebo glaz. hladkých 200x200 mm   </t>
  </si>
  <si>
    <t>597</t>
  </si>
  <si>
    <t>5976404800</t>
  </si>
  <si>
    <t xml:space="preserve">Dlaždice keramické s hladkým povrchom líca A 200x200x10 1 IIa   </t>
  </si>
  <si>
    <t>5976457100</t>
  </si>
  <si>
    <t xml:space="preserve">Dlaždice keramické s protišmykovým povrchom líca úprava 1 A 150x150x11 3 IIa   </t>
  </si>
  <si>
    <t>998771202</t>
  </si>
  <si>
    <t xml:space="preserve">Presun hmôt pre podlahy z dlaždíc v objektoch výšky nad 6 do 12 m   </t>
  </si>
  <si>
    <t>775</t>
  </si>
  <si>
    <t xml:space="preserve">Podlahy vlysové a parketové   </t>
  </si>
  <si>
    <t>775550080</t>
  </si>
  <si>
    <t xml:space="preserve">Montáž podlahy z laminátových a drevených parkiet, šírka do 190 mm, položená voľne   </t>
  </si>
  <si>
    <t>6119800100</t>
  </si>
  <si>
    <t xml:space="preserve">Laminátové parkety KRONOSPAN LUCKYFLOOR 1285x195x8 mm   </t>
  </si>
  <si>
    <t>998775202</t>
  </si>
  <si>
    <t xml:space="preserve">Presun hmôt pre podlahy vlysové a parketové v objektoch výšky nad 6 do 12 m   </t>
  </si>
  <si>
    <t>781</t>
  </si>
  <si>
    <t xml:space="preserve">Dokončovacie práce a obklady   </t>
  </si>
  <si>
    <t>781445012</t>
  </si>
  <si>
    <t xml:space="preserve">Montáž obkladov stien z obkladačiek hutných, keramických do tmelu 150x150 mm   </t>
  </si>
  <si>
    <t>5976411300</t>
  </si>
  <si>
    <t xml:space="preserve">Dlaždice keramické s hladkým povrchom líca úprava 1 A 300x200x10 1 IIa   </t>
  </si>
  <si>
    <t>781731030</t>
  </si>
  <si>
    <t xml:space="preserve">Montáž obkladov vonk. stien z obkladačiek tehlových kladených do malty veľ. 290 x 65 mm   </t>
  </si>
  <si>
    <t>700</t>
  </si>
  <si>
    <t>5963518000</t>
  </si>
  <si>
    <t xml:space="preserve">Tehlový obkladový pásik KLINKER   </t>
  </si>
  <si>
    <t>998781202</t>
  </si>
  <si>
    <t xml:space="preserve">Presun hmôt pre obklady keramické v objektoch výšky nad 6 do 12 m   </t>
  </si>
  <si>
    <t>783</t>
  </si>
  <si>
    <t xml:space="preserve">Dokončovacie práce - nátery   </t>
  </si>
  <si>
    <t>783225100</t>
  </si>
  <si>
    <t xml:space="preserve">Nátery kov.stav.doplnk.konštr. syntetické farby šedej na vzduchu schnúce dvojnás. 1x s emailov.   </t>
  </si>
  <si>
    <t>783726200</t>
  </si>
  <si>
    <t xml:space="preserve">Nátery tesárskych konštrukcií syntetické na vzduchu schnúce lazurovacím lakom 2x lakovaním   </t>
  </si>
  <si>
    <t>784</t>
  </si>
  <si>
    <t xml:space="preserve">Dokončovacie práce - maľby   </t>
  </si>
  <si>
    <t>784412301</t>
  </si>
  <si>
    <t xml:space="preserve">Pačokovanie vápenným mliekom dvojnásobné jemnozrnných povrchov do 3,80 m      </t>
  </si>
  <si>
    <t>784452274</t>
  </si>
  <si>
    <t xml:space="preserve">Maľby z maliar. zmesí tekutých Primalex jednofar. dvojnás. na schod. s výš. podl. do 3,80 m   </t>
  </si>
  <si>
    <t>M</t>
  </si>
  <si>
    <t xml:space="preserve">Práce a dodávky M   </t>
  </si>
  <si>
    <t>21-M</t>
  </si>
  <si>
    <t xml:space="preserve">Elektromontáže   </t>
  </si>
  <si>
    <t>921</t>
  </si>
  <si>
    <t>210000102</t>
  </si>
  <si>
    <t>Súb</t>
  </si>
  <si>
    <t xml:space="preserve">Úpravy povrchov, podlahy, osadenie </t>
  </si>
  <si>
    <t>KRYCÍ LIST ROZPOČTU</t>
  </si>
  <si>
    <t>Název stavby</t>
  </si>
  <si>
    <t>Novostavba  RD</t>
  </si>
  <si>
    <t>JKSO</t>
  </si>
  <si>
    <t xml:space="preserve"> </t>
  </si>
  <si>
    <t>Kód stavby</t>
  </si>
  <si>
    <t>2012-26</t>
  </si>
  <si>
    <t>Název objektu</t>
  </si>
  <si>
    <t>Rodinný dům Horoměřice</t>
  </si>
  <si>
    <t>EČO</t>
  </si>
  <si>
    <t>Kód objektu</t>
  </si>
  <si>
    <t>Název části</t>
  </si>
  <si>
    <t>Místo</t>
  </si>
  <si>
    <t>Horoměřice č.k. 425/117</t>
  </si>
  <si>
    <t>Kód části</t>
  </si>
  <si>
    <t>Název podčásti</t>
  </si>
  <si>
    <t>Kód podčásti</t>
  </si>
  <si>
    <t>IČ</t>
  </si>
  <si>
    <t>DIČ</t>
  </si>
  <si>
    <t>Objednatel</t>
  </si>
  <si>
    <t>Ing. Klára Pertlová, Severní 879, 252 62 Horoměřice</t>
  </si>
  <si>
    <t>Projektant</t>
  </si>
  <si>
    <t>Kordovská nebo Kordovský architekti s.r.o.</t>
  </si>
  <si>
    <t>Zhotovitel</t>
  </si>
  <si>
    <t>CZ 27128130</t>
  </si>
  <si>
    <t>Rozpočet číslo</t>
  </si>
  <si>
    <t>Zpracoval</t>
  </si>
  <si>
    <t>Dne</t>
  </si>
  <si>
    <t xml:space="preserve">               Měrné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</si>
  <si>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</si>
  <si>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</si>
  <si>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</si>
  <si>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</si>
  <si>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</si>
  <si>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</si>
  <si>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</si>
  <si>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CZK</t>
  </si>
  <si>
    <t>A</t>
  </si>
  <si>
    <t>Základní rozp. náklady</t>
  </si>
  <si>
    <t>B</t>
  </si>
  <si>
    <t>Doplňkové náklady</t>
  </si>
  <si>
    <t>C</t>
  </si>
  <si>
    <t>Náklady na umístění stavby</t>
  </si>
  <si>
    <t>Dodávky</t>
  </si>
  <si>
    <t>Práce přesčas</t>
  </si>
  <si>
    <t>Zařízení staveniště 0,8%</t>
  </si>
  <si>
    <t>Montáž</t>
  </si>
  <si>
    <t>Bez pevné podl.</t>
  </si>
  <si>
    <t>Mimostav. Doprava 1,9%</t>
  </si>
  <si>
    <t>Kulturní památka</t>
  </si>
  <si>
    <t>Režijní nákl. spol. 1,2%</t>
  </si>
  <si>
    <t>Provozní vlivy</t>
  </si>
  <si>
    <t>"M"</t>
  </si>
  <si>
    <t>Ostatní</t>
  </si>
  <si>
    <t>NUS z rozpočtu</t>
  </si>
  <si>
    <t>ZRN (ř. 1-6)</t>
  </si>
  <si>
    <t>DN (ř. 8-11)</t>
  </si>
  <si>
    <t>NUS (ř. 13-18)</t>
  </si>
  <si>
    <t>HZS</t>
  </si>
  <si>
    <t>Kompl. činnost</t>
  </si>
  <si>
    <t>Ostatní náklady</t>
  </si>
  <si>
    <t>D</t>
  </si>
  <si>
    <t>Celkové náklady</t>
  </si>
  <si>
    <t>Součet 7, 12, 19-22</t>
  </si>
  <si>
    <t>Datum a podpis</t>
  </si>
  <si>
    <t>Razítko</t>
  </si>
  <si>
    <t>DPH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</si>
  <si>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</si>
  <si>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</si>
  <si>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</si>
  <si>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</si>
  <si>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</si>
  <si>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</si>
  <si>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ROZPOČTU</t>
  </si>
  <si>
    <t>Stavba:</t>
  </si>
  <si>
    <t>Objekt:</t>
  </si>
  <si>
    <t>Kód</t>
  </si>
  <si>
    <t>Popis</t>
  </si>
  <si>
    <t>Cena celkem</t>
  </si>
  <si>
    <t>Práce a dodávky HSV</t>
  </si>
  <si>
    <t>Práce a dodávky PSV</t>
  </si>
  <si>
    <t>722</t>
  </si>
  <si>
    <t>723</t>
  </si>
  <si>
    <t>725</t>
  </si>
  <si>
    <t>Zdravotechnika - zařizovací předměty</t>
  </si>
  <si>
    <t>741</t>
  </si>
  <si>
    <t>Elektromontáže - slaboproud a silnoproud</t>
  </si>
  <si>
    <t>751</t>
  </si>
  <si>
    <t>Vzduchotechnika</t>
  </si>
  <si>
    <t>762</t>
  </si>
  <si>
    <t>Konstrukce tesařské</t>
  </si>
  <si>
    <t>765</t>
  </si>
  <si>
    <t>Konstrukce pokrývačské</t>
  </si>
  <si>
    <t>777</t>
  </si>
  <si>
    <t>Podlahy lité</t>
  </si>
  <si>
    <t>Zdravotechnika - vnútorný vodovod</t>
  </si>
  <si>
    <t>Zdravotechnika - vnútorný  plynovod</t>
  </si>
  <si>
    <t>Rodinný dom</t>
  </si>
  <si>
    <t>Časť:</t>
  </si>
  <si>
    <t>Objednávateľ:</t>
  </si>
  <si>
    <t>Zhotoviteľ:</t>
  </si>
  <si>
    <t>Dátum:</t>
  </si>
  <si>
    <t>SPOLU</t>
  </si>
  <si>
    <t>SUMA</t>
  </si>
  <si>
    <t xml:space="preserve">Vnútorné elektroinštalácie vývody  </t>
  </si>
  <si>
    <t>Vnútorné elektroinštalácie  rozvádzač</t>
  </si>
  <si>
    <t>Revízia</t>
  </si>
  <si>
    <t>Kábel silový medený CYKY 3x02,5</t>
  </si>
  <si>
    <t>Kábel silový medený CYKY 3x01,5</t>
  </si>
  <si>
    <t>Krabica KU 68-1901</t>
  </si>
  <si>
    <t>Koaxiálny kábel VCEOY 75-5,6</t>
  </si>
  <si>
    <t>Kábel SYKFY 5x2x0,5</t>
  </si>
  <si>
    <t>BESKOZVOD material</t>
  </si>
  <si>
    <t>BESKOZVOD</t>
  </si>
  <si>
    <t>STAVEBNÉ PRÁCE HSV A PSV -LINO DOUBLE</t>
  </si>
  <si>
    <t xml:space="preserve">m </t>
  </si>
  <si>
    <t>Montáž a náter SS svoriek vodiča</t>
  </si>
  <si>
    <t>STROP</t>
  </si>
  <si>
    <t>PRVY VENIEC</t>
  </si>
  <si>
    <t>NOSNÉ MÚRY 2.NP</t>
  </si>
  <si>
    <t>OBVODOVE MÚRY 2.NP</t>
  </si>
  <si>
    <t>PRIEČKY 1.NP</t>
  </si>
  <si>
    <t>SCHODY 1.NP-2.NP</t>
  </si>
  <si>
    <t>NOSNÉ MÚRY 1.NP</t>
  </si>
  <si>
    <t>OBVODOVE MÚRY 1.NP</t>
  </si>
  <si>
    <t>DRUHÝ VENIEC</t>
  </si>
  <si>
    <t>Betónovanie venca výška 0,25 hr 0.3</t>
  </si>
  <si>
    <t>Betónovanie venca výška 0,25m hr 0.25</t>
  </si>
  <si>
    <t>EUR</t>
  </si>
  <si>
    <t>Pol.</t>
  </si>
  <si>
    <t>Jednotka</t>
  </si>
  <si>
    <t>Cena položka</t>
  </si>
  <si>
    <t>POZNÁMKA</t>
  </si>
  <si>
    <t>Asistencia k bágru pri výkopoch  základových pásov</t>
  </si>
  <si>
    <t>hod.</t>
  </si>
  <si>
    <t>Podsyp kameniva do základových pásov</t>
  </si>
  <si>
    <t xml:space="preserve">Uloženie zemniaceho pásu </t>
  </si>
  <si>
    <t>Zhotovenie prechodov v základovom páse 2ks (kanál+voda, elektrina)</t>
  </si>
  <si>
    <t>Betonáž základových pásov</t>
  </si>
  <si>
    <t xml:space="preserve">Osadenie Roxor pr.12 do betónu základových pásov a DT tvárnic </t>
  </si>
  <si>
    <t>Osadenie a rovnanie DT tvárnic š.300 (81ks x2 = 10,7 m2)</t>
  </si>
  <si>
    <t>Osadenie a rovnanie DT tvárnic š.250 (29ks x2 = 3,04 m2)</t>
  </si>
  <si>
    <t xml:space="preserve">Zásyp sypaninou so zhutnením jám, šachiet, rýh, zárezov, okolo objektov do 100 m3   </t>
  </si>
  <si>
    <t>Uloženie kanalizačného potrubia PVC-U hladké s hrdlom 110x3,2x5000  3 vývody</t>
  </si>
  <si>
    <t xml:space="preserve">Obsyp potrubia kanalizácie sypaninou z vhodných hornín 1 až 4    </t>
  </si>
  <si>
    <t xml:space="preserve">Zhotovenie Vankúšov pod základy zo štrkopiesku vrátane zhutnenia </t>
  </si>
  <si>
    <t>Šalovanie DT Tvárnic s XPS</t>
  </si>
  <si>
    <t>Uloženie karisietí 6/6 150x150 (2m*3m) prekladanie oka 1x (jedna vrstva) 20ks</t>
  </si>
  <si>
    <t>ZÁKLADOVÁ DOSKA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</si>
  <si>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</si>
  <si>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</si>
  <si>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</si>
  <si>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</si>
  <si>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</si>
  <si>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</si>
  <si>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</si>
  <si>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</si>
  <si>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</si>
  <si>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</si>
  <si>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</si>
  <si>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XPS ako šalung (lepidlo+kotvenie)</t>
  </si>
  <si>
    <t>ATIKA</t>
  </si>
  <si>
    <t xml:space="preserve">Montáž prekladov nenosných </t>
  </si>
  <si>
    <t>Montáž prekladov nosných 1ks</t>
  </si>
  <si>
    <t>Montáž prekladov nenosných 1ks</t>
  </si>
  <si>
    <t>Armovanie železa do základových pásov</t>
  </si>
  <si>
    <t xml:space="preserve">   CENA CELKOM</t>
  </si>
  <si>
    <t xml:space="preserve">Betonáž DT tvárnic hr.300 </t>
  </si>
  <si>
    <t xml:space="preserve">Betonáž DT tvárnic hr.250 </t>
  </si>
  <si>
    <t>Armovanie železa do prekladu</t>
  </si>
  <si>
    <t>Betónovanie prekladu výška 0,25m hrúbka  0.25 dĺžkal 2,5m</t>
  </si>
  <si>
    <t>Odstránenie šalovania venca</t>
  </si>
  <si>
    <t>Betónovanie venca výška 25cm hr. 0,3m</t>
  </si>
  <si>
    <t>Betónovanie venca výška 25cm hr. 0,25m</t>
  </si>
  <si>
    <t>Murovanie atiky tehla hr.0,1m</t>
  </si>
  <si>
    <t xml:space="preserve">Betónovanie schodov </t>
  </si>
  <si>
    <t>1.19</t>
  </si>
  <si>
    <t>Príprava betónu v miešačke</t>
  </si>
  <si>
    <t>Murovanie nosného muriva hr.0,25m</t>
  </si>
  <si>
    <t>Murovanie obv.muriva hr.0,30m</t>
  </si>
  <si>
    <t>hod</t>
  </si>
  <si>
    <t>Vykladanie stropných vložiek</t>
  </si>
  <si>
    <t>Ukladanie a rovnanie stropných vložiek</t>
  </si>
  <si>
    <t>Vykladanie stropných nosníkov (20ks - 3,1m,  12ks - 3,4m, 16ks - 4,5m)</t>
  </si>
  <si>
    <t>Armovanie venca atiky (2 prúty priemer 6mm spolu 100m)</t>
  </si>
  <si>
    <t>PRIEČKY  2.NP</t>
  </si>
  <si>
    <t>Betónovanie venca výška 25cm hr.0,115m</t>
  </si>
  <si>
    <t>Zhotovenie Izolácie pod múr šírka 0,6m</t>
  </si>
  <si>
    <t>Murovanie obvodového muriva hr.0,3m 10 radov</t>
  </si>
  <si>
    <t>Zhotovenie Izolácie pod priečky  šírka 0,5m</t>
  </si>
  <si>
    <t>Murovanie priečok hr.0,115m 11 radov</t>
  </si>
  <si>
    <t>Murovanie priečok hr.0,115cm  11 radov</t>
  </si>
  <si>
    <t>Betonáž a hladenie základovej dosky</t>
  </si>
  <si>
    <t>Murovanie nosného muriva hr.0,25m  10 radov</t>
  </si>
  <si>
    <t>Murovanie nosného muriva hr..0,175m 10 radov</t>
  </si>
  <si>
    <t>8.1</t>
  </si>
  <si>
    <t>8.2</t>
  </si>
  <si>
    <t>Debnenie stropu bočné montáž + demontáž</t>
  </si>
  <si>
    <t>Uloženia stropných nosníkov (20ks - 3,1m,  12ks - 3,4m, 16ks - 4,5m)</t>
  </si>
  <si>
    <t>Betónovanie  a hladenie stropu hr.7cm</t>
  </si>
  <si>
    <t>Uloženie karisietí 6/6 150x150 (2m*3m) prípadne doviazanie výstuže schodišťa</t>
  </si>
  <si>
    <t>Armovanie venca výška 0,25cm hr. 0,3m</t>
  </si>
  <si>
    <t>Armovanie venca  výška 0,25cm hr. 0,25m</t>
  </si>
  <si>
    <t>HRUBÁ STAVBA PRÁCE JEDEN DOM</t>
  </si>
  <si>
    <t>HRUBÁ STAVBA PRÁCE 5 DOMOV</t>
  </si>
  <si>
    <t xml:space="preserve">   CENA </t>
  </si>
  <si>
    <t>Debnenie prekladu nad HS portalom montáž + demontáž</t>
  </si>
  <si>
    <t>Debnenie venca atiky z oboch strán  výška 0,2m hr.0,1m montáž+demontáž</t>
  </si>
  <si>
    <t>Debnenie venca  oboch strán  výška 0,25m hr.0,3m montáž+demontáž</t>
  </si>
  <si>
    <t>Debnenie venca z oboch strán výška 0,25m hr.0,25m montáž+demontáž</t>
  </si>
  <si>
    <t>Debnenie schodov 900-17x184/262 dlžka 3860mm plocha 3,8m2 montáž+demontáž</t>
  </si>
  <si>
    <t>Debnenie venca z oboch strán výška 0,25m hr.0,3m montáž+demontáž</t>
  </si>
  <si>
    <t>Debnenie venca z oboch strán (12660) výška 0,25m hr.0,25m montáž+demontáž</t>
  </si>
  <si>
    <t>HRUBÁ STAVBA 5  RODINNÝCH DOMOV LINO DOUBLE</t>
  </si>
  <si>
    <t>REALIZÁCIA  MÁJ - DECEMBER 2022</t>
  </si>
  <si>
    <t>JE MOŹNÉ PONÚKNUŤ LEN ZÁKLADOVÚ DOSKU, ALEBO CELÚ HRUBÚ STAVBU</t>
  </si>
  <si>
    <t>JEDNOTKOVÁ CENA</t>
  </si>
  <si>
    <t>CENOVÁ PONUKA    -   LEN PRÁCE</t>
  </si>
  <si>
    <t>MIESTO  ŠTITÁRE  (PRI NITRE)</t>
  </si>
  <si>
    <t>BAGER -OBJEDNAVATEL</t>
  </si>
  <si>
    <t>BETON PUMPA -  OBJEDNAVATEL</t>
  </si>
  <si>
    <t>BETON PUMPA - OBJEDNAVATEL</t>
  </si>
  <si>
    <t>MINIBAGER -  OBJEDNAVATEL</t>
  </si>
  <si>
    <t>MINIBAGER, ŽABA -  OBJEDNAVATEL</t>
  </si>
  <si>
    <t>HLADIČKA VIBRACNA - OBJEDNAVATEL</t>
  </si>
  <si>
    <t>Debniace svorky+dosky- OBJEDNAVATEL</t>
  </si>
  <si>
    <t>Miešačku - OBJEDNAVATEL</t>
  </si>
  <si>
    <t>Žeriav - OBJEDNAVATEL</t>
  </si>
  <si>
    <t>KONTAKT  FILIP   0944 101 606    MAIL:   pozemok@post.cz</t>
  </si>
  <si>
    <t>JEDNÁ SA O JEDNODUCHÚ A UŽ OVERENÚ STAVBU S DVOMI PODLAŽIAMI,   HOTOVÚ STAVBU JE MOŽNÉ POZRIEŤ</t>
  </si>
  <si>
    <t xml:space="preserve">HĽADÁ SA PARTIA MIN 4 PRACOVNÍKOV, Z TOHO DVAJA  MURÁRI.  BUDE UZAVRETÁ ZMLUVA. </t>
  </si>
  <si>
    <t>OBJEDNÁVATEĽ DODÁ MATERIÁLY  A DOHODNUTE SPOLUOSOBENIE NAČAS.</t>
  </si>
  <si>
    <t>UVIESŤ JEDNOTKOVÉ CENY BEZ DPh. CENY UVIESŤ  DO DO ZELENÝCH BUNIEK</t>
  </si>
  <si>
    <t>POZNÁMKY:   AK POVAŽUJETE ZA POTREBNÉ, UVEĎTE TU ĎALSIE PRÁCE  VYŠŠIE  NEZAHRNUTÉ</t>
  </si>
  <si>
    <t>PONUKU PROSÍM ZASLAŤ NA pozemok@post.cz DO 10.3.2022</t>
  </si>
  <si>
    <t>ŽIVNOSTI NIE SÚ PODMIENKOU.  UBYTOVANIE A ZÁLOHY SA NEPOSKYTUJÚ. VÝPLATA PIATOK KONCOM TYZDNA PODĽA ROZSAHU.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</si>
</sst>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;\-###0"/>
    <numFmt numFmtId="165" formatCode="###0.000;\-###0.000"/>
    <numFmt numFmtId="166" formatCode="#,##0.000;\-#,##0.000"/>
    <numFmt numFmtId="167" formatCode="####;\-####"/>
    <numFmt numFmtId="168" formatCode="#,##0.0000;\-#,##0.0000"/>
    <numFmt numFmtId="169" formatCode="#,##0.00_ ;\-#,##0.00\ "/>
    <numFmt numFmtId="170" formatCode="0_ ;\-0\ "/>
  </numFmts>
  <fonts count="48">
    <font>
      <sz val="8"/>
      <name val="MS Sans Serif"/>
      <charset val="1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 CE"/>
      <charset val="238"/>
    </font>
    <font>
      <sz val="8"/>
      <color indexed="8"/>
      <name val="MS Sans Serif"/>
      <charset val="1"/>
    </font>
    <font>
      <b/>
      <sz val="8"/>
      <color indexed="8"/>
      <name val="Arial CE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i/>
      <sz val="8"/>
      <color indexed="8"/>
      <name val="Arial CE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sz val="8"/>
      <color indexed="9"/>
      <name val="Arial"/>
      <family val="2"/>
      <charset val="238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20"/>
      <name val="Arial"/>
      <family val="2"/>
      <charset val="238"/>
    </font>
    <font>
      <b/>
      <sz val="10"/>
      <name val="Arial CE"/>
      <charset val="238"/>
    </font>
    <font>
      <b/>
      <sz val="12"/>
      <color indexed="12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sz val="10"/>
      <color indexed="8"/>
      <name val="MS Sans Serif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4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Alignment="0">
      <alignment vertical="top"/>
      <protection locked="0"/>
    </xf>
    <xf numFmtId="0" fontId="13" fillId="0" borderId="0" applyAlignment="0">
      <alignment vertical="top" wrapText="1"/>
      <protection locked="0"/>
    </xf>
  </cellStyleXfs>
  <cellXfs count="280">
    <xf numFmtId="0" fontId="0" fillId="0" borderId="0" xfId="0">
      <alignment vertical="top"/>
      <protection locked="0"/>
    </xf>
    <xf numFmtId="0" fontId="13" fillId="0" borderId="5" xfId="1" applyFont="1" applyBorder="1" applyAlignment="1" applyProtection="1">
      <alignment horizontal="left"/>
    </xf>
    <xf numFmtId="0" fontId="13" fillId="0" borderId="6" xfId="1" applyFont="1" applyBorder="1" applyAlignment="1" applyProtection="1">
      <alignment horizontal="left"/>
    </xf>
    <xf numFmtId="0" fontId="13" fillId="0" borderId="7" xfId="1" applyFont="1" applyBorder="1" applyAlignment="1" applyProtection="1">
      <alignment horizontal="left"/>
    </xf>
    <xf numFmtId="0" fontId="14" fillId="0" borderId="6" xfId="1" applyFont="1" applyBorder="1" applyAlignment="1" applyProtection="1">
      <alignment horizontal="left"/>
    </xf>
    <xf numFmtId="0" fontId="13" fillId="0" borderId="8" xfId="1" applyFont="1" applyBorder="1" applyAlignment="1" applyProtection="1">
      <alignment horizontal="left"/>
    </xf>
    <xf numFmtId="0" fontId="13" fillId="0" borderId="9" xfId="1" applyFont="1" applyBorder="1" applyAlignment="1" applyProtection="1">
      <alignment horizontal="left"/>
    </xf>
    <xf numFmtId="0" fontId="13" fillId="0" borderId="10" xfId="1" applyFont="1" applyBorder="1" applyAlignment="1" applyProtection="1">
      <alignment horizontal="left"/>
    </xf>
    <xf numFmtId="0" fontId="15" fillId="0" borderId="5" xfId="1" applyFont="1" applyBorder="1" applyAlignment="1" applyProtection="1">
      <alignment horizontal="left" vertical="center"/>
    </xf>
    <xf numFmtId="0" fontId="15" fillId="0" borderId="6" xfId="1" applyFont="1" applyBorder="1" applyAlignment="1" applyProtection="1">
      <alignment horizontal="left" vertical="center"/>
    </xf>
    <xf numFmtId="0" fontId="15" fillId="0" borderId="7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16" fillId="0" borderId="12" xfId="1" applyFont="1" applyBorder="1" applyAlignment="1" applyProtection="1">
      <alignment horizontal="left" vertical="center"/>
    </xf>
    <xf numFmtId="167" fontId="16" fillId="0" borderId="13" xfId="1" applyNumberFormat="1" applyFont="1" applyBorder="1" applyAlignment="1" applyProtection="1">
      <alignment horizontal="right" vertical="center"/>
    </xf>
    <xf numFmtId="0" fontId="15" fillId="0" borderId="14" xfId="1" applyFont="1" applyBorder="1" applyAlignment="1" applyProtection="1">
      <alignment horizontal="left" vertical="center"/>
    </xf>
    <xf numFmtId="0" fontId="15" fillId="0" borderId="15" xfId="1" applyFont="1" applyBorder="1" applyAlignment="1" applyProtection="1">
      <alignment horizontal="left" vertical="center"/>
    </xf>
    <xf numFmtId="0" fontId="16" fillId="0" borderId="16" xfId="1" applyFont="1" applyBorder="1" applyAlignment="1" applyProtection="1">
      <alignment horizontal="left" vertical="center" wrapText="1"/>
    </xf>
    <xf numFmtId="0" fontId="15" fillId="0" borderId="17" xfId="1" applyFont="1" applyBorder="1" applyAlignment="1" applyProtection="1">
      <alignment horizontal="left" vertical="center"/>
    </xf>
    <xf numFmtId="167" fontId="16" fillId="0" borderId="16" xfId="1" applyNumberFormat="1" applyFont="1" applyBorder="1" applyAlignment="1" applyProtection="1">
      <alignment horizontal="right" vertical="center"/>
    </xf>
    <xf numFmtId="167" fontId="16" fillId="0" borderId="0" xfId="1" applyNumberFormat="1" applyFont="1" applyAlignment="1" applyProtection="1">
      <alignment horizontal="right" vertical="center"/>
    </xf>
    <xf numFmtId="0" fontId="16" fillId="0" borderId="16" xfId="1" applyFont="1" applyBorder="1" applyAlignment="1" applyProtection="1">
      <alignment horizontal="left" vertical="top" wrapText="1"/>
    </xf>
    <xf numFmtId="0" fontId="16" fillId="0" borderId="16" xfId="1" applyFont="1" applyBorder="1" applyAlignment="1" applyProtection="1">
      <alignment horizontal="left" vertical="center"/>
    </xf>
    <xf numFmtId="0" fontId="16" fillId="0" borderId="0" xfId="1" applyFont="1" applyAlignment="1" applyProtection="1">
      <alignment horizontal="left" vertical="top" wrapText="1"/>
    </xf>
    <xf numFmtId="0" fontId="16" fillId="0" borderId="0" xfId="1" applyFont="1" applyAlignment="1" applyProtection="1">
      <alignment horizontal="left" vertical="top"/>
    </xf>
    <xf numFmtId="0" fontId="15" fillId="0" borderId="13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19" xfId="1" applyFont="1" applyBorder="1" applyAlignment="1" applyProtection="1">
      <alignment horizontal="left" vertical="center"/>
    </xf>
    <xf numFmtId="167" fontId="16" fillId="0" borderId="20" xfId="1" applyNumberFormat="1" applyFont="1" applyBorder="1" applyAlignment="1" applyProtection="1">
      <alignment horizontal="right" vertical="center"/>
    </xf>
    <xf numFmtId="0" fontId="15" fillId="0" borderId="21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5" fillId="0" borderId="23" xfId="1" applyFont="1" applyBorder="1" applyAlignment="1" applyProtection="1">
      <alignment horizontal="left" vertical="center"/>
    </xf>
    <xf numFmtId="0" fontId="15" fillId="0" borderId="24" xfId="1" applyFont="1" applyBorder="1" applyAlignment="1" applyProtection="1">
      <alignment horizontal="left" vertical="center"/>
    </xf>
    <xf numFmtId="0" fontId="16" fillId="0" borderId="0" xfId="1" applyFont="1" applyAlignment="1" applyProtection="1">
      <alignment horizontal="left" vertical="center"/>
    </xf>
    <xf numFmtId="0" fontId="17" fillId="0" borderId="0" xfId="1" applyFont="1" applyAlignment="1" applyProtection="1">
      <alignment horizontal="left" vertical="center"/>
    </xf>
    <xf numFmtId="0" fontId="15" fillId="0" borderId="20" xfId="1" applyFont="1" applyBorder="1" applyAlignment="1" applyProtection="1">
      <alignment horizontal="left" vertical="center"/>
    </xf>
    <xf numFmtId="167" fontId="16" fillId="0" borderId="21" xfId="1" applyNumberFormat="1" applyFont="1" applyBorder="1" applyAlignment="1" applyProtection="1">
      <alignment horizontal="right" vertical="center"/>
    </xf>
    <xf numFmtId="49" fontId="16" fillId="0" borderId="18" xfId="1" applyNumberFormat="1" applyFont="1" applyBorder="1" applyAlignment="1" applyProtection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5" fillId="0" borderId="8" xfId="1" applyFont="1" applyBorder="1" applyAlignment="1" applyProtection="1">
      <alignment horizontal="left" vertical="center"/>
    </xf>
    <xf numFmtId="0" fontId="15" fillId="0" borderId="9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5" fillId="0" borderId="25" xfId="1" applyFont="1" applyBorder="1" applyAlignment="1" applyProtection="1">
      <alignment horizontal="left" vertical="center"/>
    </xf>
    <xf numFmtId="0" fontId="15" fillId="0" borderId="26" xfId="1" applyFont="1" applyBorder="1" applyAlignment="1" applyProtection="1">
      <alignment horizontal="left" vertical="center"/>
    </xf>
    <xf numFmtId="0" fontId="19" fillId="0" borderId="26" xfId="1" applyFont="1" applyBorder="1" applyAlignment="1" applyProtection="1">
      <alignment horizontal="left" vertical="center"/>
    </xf>
    <xf numFmtId="0" fontId="15" fillId="0" borderId="27" xfId="1" applyFont="1" applyBorder="1" applyAlignment="1" applyProtection="1">
      <alignment horizontal="left" vertical="center"/>
    </xf>
    <xf numFmtId="0" fontId="15" fillId="0" borderId="28" xfId="1" applyFont="1" applyBorder="1" applyAlignment="1" applyProtection="1">
      <alignment horizontal="left" vertical="center"/>
    </xf>
    <xf numFmtId="0" fontId="15" fillId="0" borderId="29" xfId="1" applyFont="1" applyBorder="1" applyAlignment="1" applyProtection="1">
      <alignment horizontal="left" vertical="center"/>
    </xf>
    <xf numFmtId="0" fontId="15" fillId="0" borderId="30" xfId="1" applyFont="1" applyBorder="1" applyAlignment="1" applyProtection="1">
      <alignment horizontal="left" vertical="center"/>
    </xf>
    <xf numFmtId="0" fontId="15" fillId="0" borderId="31" xfId="1" applyFont="1" applyBorder="1" applyAlignment="1" applyProtection="1">
      <alignment horizontal="left" vertical="center"/>
    </xf>
    <xf numFmtId="0" fontId="15" fillId="0" borderId="32" xfId="1" applyFont="1" applyBorder="1" applyAlignment="1" applyProtection="1">
      <alignment horizontal="left" vertical="center"/>
    </xf>
    <xf numFmtId="37" fontId="13" fillId="0" borderId="33" xfId="1" applyNumberFormat="1" applyFont="1" applyBorder="1" applyAlignment="1" applyProtection="1">
      <alignment horizontal="right" vertical="center"/>
    </xf>
    <xf numFmtId="37" fontId="13" fillId="0" borderId="34" xfId="1" applyNumberFormat="1" applyFont="1" applyBorder="1" applyAlignment="1" applyProtection="1">
      <alignment horizontal="right" vertical="center"/>
    </xf>
    <xf numFmtId="37" fontId="20" fillId="0" borderId="35" xfId="1" applyNumberFormat="1" applyFont="1" applyBorder="1" applyAlignment="1" applyProtection="1">
      <alignment horizontal="right" vertical="center"/>
    </xf>
    <xf numFmtId="39" fontId="20" fillId="0" borderId="36" xfId="1" applyNumberFormat="1" applyFont="1" applyBorder="1" applyAlignment="1" applyProtection="1">
      <alignment horizontal="right" vertical="center"/>
    </xf>
    <xf numFmtId="37" fontId="13" fillId="0" borderId="35" xfId="1" applyNumberFormat="1" applyFont="1" applyBorder="1" applyAlignment="1" applyProtection="1">
      <alignment horizontal="right" vertical="center"/>
    </xf>
    <xf numFmtId="37" fontId="13" fillId="0" borderId="36" xfId="1" applyNumberFormat="1" applyFont="1" applyBorder="1" applyAlignment="1" applyProtection="1">
      <alignment horizontal="right" vertical="center"/>
    </xf>
    <xf numFmtId="37" fontId="20" fillId="0" borderId="34" xfId="1" applyNumberFormat="1" applyFont="1" applyBorder="1" applyAlignment="1" applyProtection="1">
      <alignment horizontal="right" vertical="center"/>
    </xf>
    <xf numFmtId="39" fontId="20" fillId="0" borderId="34" xfId="1" applyNumberFormat="1" applyFont="1" applyBorder="1" applyAlignment="1" applyProtection="1">
      <alignment horizontal="right" vertical="center"/>
    </xf>
    <xf numFmtId="37" fontId="13" fillId="0" borderId="37" xfId="1" applyNumberFormat="1" applyFont="1" applyBorder="1" applyAlignment="1" applyProtection="1">
      <alignment horizontal="right" vertical="center"/>
    </xf>
    <xf numFmtId="0" fontId="19" fillId="0" borderId="26" xfId="1" applyFont="1" applyBorder="1" applyAlignment="1" applyProtection="1">
      <alignment horizontal="left" vertical="center" wrapText="1"/>
    </xf>
    <xf numFmtId="0" fontId="21" fillId="0" borderId="28" xfId="1" applyFont="1" applyBorder="1" applyAlignment="1" applyProtection="1">
      <alignment horizontal="left" vertical="center"/>
    </xf>
    <xf numFmtId="0" fontId="21" fillId="0" borderId="30" xfId="1" applyFont="1" applyBorder="1" applyAlignment="1" applyProtection="1">
      <alignment horizontal="left" vertical="center"/>
    </xf>
    <xf numFmtId="0" fontId="19" fillId="0" borderId="31" xfId="1" applyFont="1" applyBorder="1" applyAlignment="1" applyProtection="1">
      <alignment horizontal="left" vertical="center"/>
    </xf>
    <xf numFmtId="0" fontId="19" fillId="0" borderId="29" xfId="1" applyFont="1" applyBorder="1" applyAlignment="1" applyProtection="1">
      <alignment horizontal="left" vertical="center"/>
    </xf>
    <xf numFmtId="0" fontId="19" fillId="0" borderId="32" xfId="1" applyFont="1" applyBorder="1" applyAlignment="1" applyProtection="1">
      <alignment horizontal="left" vertical="center"/>
    </xf>
    <xf numFmtId="0" fontId="19" fillId="0" borderId="30" xfId="1" applyFont="1" applyBorder="1" applyAlignment="1" applyProtection="1">
      <alignment horizontal="left" vertical="center"/>
    </xf>
    <xf numFmtId="167" fontId="15" fillId="0" borderId="38" xfId="1" applyNumberFormat="1" applyFont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left" vertical="center"/>
    </xf>
    <xf numFmtId="0" fontId="15" fillId="0" borderId="18" xfId="1" applyFont="1" applyBorder="1" applyAlignment="1" applyProtection="1">
      <alignment horizontal="left" vertical="center"/>
    </xf>
    <xf numFmtId="39" fontId="20" fillId="0" borderId="19" xfId="1" applyNumberFormat="1" applyFont="1" applyBorder="1" applyAlignment="1" applyProtection="1">
      <alignment horizontal="right" vertical="center"/>
    </xf>
    <xf numFmtId="0" fontId="15" fillId="0" borderId="39" xfId="1" applyFont="1" applyBorder="1" applyAlignment="1" applyProtection="1">
      <alignment horizontal="left" vertical="center"/>
    </xf>
    <xf numFmtId="0" fontId="15" fillId="0" borderId="19" xfId="1" applyFont="1" applyBorder="1" applyAlignment="1" applyProtection="1">
      <alignment horizontal="left" vertical="center"/>
    </xf>
    <xf numFmtId="39" fontId="13" fillId="0" borderId="19" xfId="1" applyNumberFormat="1" applyFont="1" applyBorder="1" applyAlignment="1" applyProtection="1">
      <alignment horizontal="right" vertical="center"/>
    </xf>
    <xf numFmtId="37" fontId="13" fillId="0" borderId="20" xfId="1" applyNumberFormat="1" applyFont="1" applyBorder="1" applyAlignment="1" applyProtection="1">
      <alignment horizontal="right" vertical="center"/>
    </xf>
    <xf numFmtId="0" fontId="23" fillId="0" borderId="20" xfId="1" applyFont="1" applyBorder="1" applyAlignment="1" applyProtection="1">
      <alignment horizontal="right" vertical="center"/>
    </xf>
    <xf numFmtId="0" fontId="23" fillId="0" borderId="21" xfId="1" applyFont="1" applyBorder="1" applyAlignment="1" applyProtection="1">
      <alignment horizontal="left" vertical="center"/>
    </xf>
    <xf numFmtId="0" fontId="15" fillId="0" borderId="22" xfId="1" applyFont="1" applyBorder="1" applyAlignment="1" applyProtection="1">
      <alignment horizontal="left" vertical="center"/>
    </xf>
    <xf numFmtId="167" fontId="15" fillId="0" borderId="40" xfId="1" applyNumberFormat="1" applyFont="1" applyBorder="1" applyAlignment="1" applyProtection="1">
      <alignment horizontal="center" vertical="center"/>
    </xf>
    <xf numFmtId="37" fontId="13" fillId="0" borderId="19" xfId="1" applyNumberFormat="1" applyFont="1" applyBorder="1" applyAlignment="1" applyProtection="1">
      <alignment horizontal="right" vertical="center"/>
    </xf>
    <xf numFmtId="0" fontId="22" fillId="0" borderId="19" xfId="1" applyFont="1" applyBorder="1" applyAlignment="1" applyProtection="1">
      <alignment horizontal="left" vertical="center"/>
    </xf>
    <xf numFmtId="39" fontId="20" fillId="0" borderId="25" xfId="1" applyNumberFormat="1" applyFont="1" applyBorder="1" applyAlignment="1" applyProtection="1">
      <alignment horizontal="right" vertical="center"/>
    </xf>
    <xf numFmtId="39" fontId="13" fillId="0" borderId="25" xfId="1" applyNumberFormat="1" applyFont="1" applyBorder="1" applyAlignment="1" applyProtection="1">
      <alignment horizontal="right" vertical="center"/>
    </xf>
    <xf numFmtId="37" fontId="13" fillId="0" borderId="27" xfId="1" applyNumberFormat="1" applyFont="1" applyBorder="1" applyAlignment="1" applyProtection="1">
      <alignment horizontal="right" vertical="center"/>
    </xf>
    <xf numFmtId="0" fontId="15" fillId="0" borderId="41" xfId="1" applyFont="1" applyBorder="1" applyAlignment="1" applyProtection="1">
      <alignment horizontal="left" vertical="center"/>
    </xf>
    <xf numFmtId="167" fontId="15" fillId="0" borderId="42" xfId="1" applyNumberFormat="1" applyFont="1" applyBorder="1" applyAlignment="1" applyProtection="1">
      <alignment horizontal="center" vertical="center"/>
    </xf>
    <xf numFmtId="0" fontId="15" fillId="0" borderId="36" xfId="1" applyFont="1" applyBorder="1" applyAlignment="1" applyProtection="1">
      <alignment horizontal="left" vertical="center"/>
    </xf>
    <xf numFmtId="0" fontId="15" fillId="0" borderId="34" xfId="1" applyFont="1" applyBorder="1" applyAlignment="1" applyProtection="1">
      <alignment horizontal="left" vertical="center"/>
    </xf>
    <xf numFmtId="0" fontId="15" fillId="0" borderId="35" xfId="1" applyFont="1" applyBorder="1" applyAlignment="1" applyProtection="1">
      <alignment horizontal="left" vertical="center"/>
    </xf>
    <xf numFmtId="39" fontId="20" fillId="0" borderId="43" xfId="1" applyNumberFormat="1" applyFont="1" applyBorder="1" applyAlignment="1" applyProtection="1">
      <alignment horizontal="right" vertical="center"/>
    </xf>
    <xf numFmtId="39" fontId="20" fillId="0" borderId="26" xfId="1" applyNumberFormat="1" applyFont="1" applyBorder="1" applyAlignment="1" applyProtection="1">
      <alignment horizontal="right" vertical="center"/>
    </xf>
    <xf numFmtId="37" fontId="24" fillId="0" borderId="9" xfId="1" applyNumberFormat="1" applyFont="1" applyBorder="1" applyAlignment="1" applyProtection="1">
      <alignment horizontal="right" vertical="center"/>
    </xf>
    <xf numFmtId="0" fontId="19" fillId="0" borderId="5" xfId="1" applyFont="1" applyBorder="1" applyAlignment="1" applyProtection="1">
      <alignment horizontal="left" vertical="top"/>
    </xf>
    <xf numFmtId="0" fontId="15" fillId="0" borderId="44" xfId="1" applyFont="1" applyBorder="1" applyAlignment="1" applyProtection="1">
      <alignment horizontal="left" vertical="center"/>
    </xf>
    <xf numFmtId="0" fontId="15" fillId="0" borderId="45" xfId="1" applyFont="1" applyBorder="1" applyAlignment="1" applyProtection="1">
      <alignment horizontal="left" vertical="center"/>
    </xf>
    <xf numFmtId="0" fontId="15" fillId="0" borderId="16" xfId="1" applyFont="1" applyBorder="1" applyAlignment="1" applyProtection="1">
      <alignment horizontal="left" vertical="center"/>
    </xf>
    <xf numFmtId="168" fontId="25" fillId="0" borderId="27" xfId="1" applyNumberFormat="1" applyFont="1" applyBorder="1" applyAlignment="1" applyProtection="1">
      <alignment horizontal="right" vertical="center"/>
    </xf>
    <xf numFmtId="0" fontId="15" fillId="0" borderId="46" xfId="1" applyFont="1" applyBorder="1" applyAlignment="1" applyProtection="1">
      <alignment horizontal="left"/>
    </xf>
    <xf numFmtId="0" fontId="15" fillId="0" borderId="22" xfId="1" applyFont="1" applyBorder="1" applyAlignment="1" applyProtection="1">
      <alignment horizontal="left"/>
    </xf>
    <xf numFmtId="37" fontId="16" fillId="0" borderId="22" xfId="1" applyNumberFormat="1" applyFont="1" applyBorder="1" applyAlignment="1" applyProtection="1">
      <alignment horizontal="right" vertical="center"/>
    </xf>
    <xf numFmtId="39" fontId="16" fillId="0" borderId="19" xfId="1" applyNumberFormat="1" applyFont="1" applyBorder="1" applyAlignment="1" applyProtection="1">
      <alignment horizontal="right" vertical="center"/>
    </xf>
    <xf numFmtId="39" fontId="20" fillId="0" borderId="22" xfId="1" applyNumberFormat="1" applyFont="1" applyBorder="1" applyAlignment="1" applyProtection="1">
      <alignment horizontal="right" vertical="center"/>
    </xf>
    <xf numFmtId="168" fontId="25" fillId="0" borderId="47" xfId="1" applyNumberFormat="1" applyFont="1" applyBorder="1" applyAlignment="1" applyProtection="1">
      <alignment horizontal="right" vertical="center"/>
    </xf>
    <xf numFmtId="0" fontId="19" fillId="0" borderId="48" xfId="1" applyFont="1" applyBorder="1" applyAlignment="1" applyProtection="1">
      <alignment horizontal="left" vertical="top"/>
    </xf>
    <xf numFmtId="0" fontId="15" fillId="0" borderId="12" xfId="1" applyFont="1" applyBorder="1" applyAlignment="1" applyProtection="1">
      <alignment horizontal="left" vertical="center"/>
    </xf>
    <xf numFmtId="37" fontId="16" fillId="0" borderId="19" xfId="1" applyNumberFormat="1" applyFont="1" applyBorder="1" applyAlignment="1" applyProtection="1">
      <alignment horizontal="right" vertical="center"/>
    </xf>
    <xf numFmtId="168" fontId="25" fillId="0" borderId="39" xfId="1" applyNumberFormat="1" applyFont="1" applyBorder="1" applyAlignment="1" applyProtection="1">
      <alignment horizontal="right" vertical="center"/>
    </xf>
    <xf numFmtId="0" fontId="19" fillId="0" borderId="36" xfId="1" applyFont="1" applyBorder="1" applyAlignment="1" applyProtection="1">
      <alignment horizontal="left" vertical="center"/>
    </xf>
    <xf numFmtId="0" fontId="15" fillId="0" borderId="49" xfId="1" applyFont="1" applyBorder="1" applyAlignment="1" applyProtection="1">
      <alignment horizontal="left" vertical="center"/>
    </xf>
    <xf numFmtId="39" fontId="26" fillId="0" borderId="50" xfId="1" applyNumberFormat="1" applyFont="1" applyBorder="1" applyAlignment="1" applyProtection="1">
      <alignment horizontal="right" vertical="center"/>
    </xf>
    <xf numFmtId="0" fontId="15" fillId="0" borderId="51" xfId="1" applyFont="1" applyBorder="1" applyAlignment="1" applyProtection="1">
      <alignment horizontal="left" vertical="center"/>
    </xf>
    <xf numFmtId="0" fontId="13" fillId="0" borderId="29" xfId="1" applyFont="1" applyBorder="1" applyAlignment="1" applyProtection="1">
      <alignment horizontal="left" vertical="center"/>
    </xf>
    <xf numFmtId="0" fontId="15" fillId="0" borderId="8" xfId="1" applyFont="1" applyBorder="1" applyAlignment="1" applyProtection="1">
      <alignment horizontal="left"/>
    </xf>
    <xf numFmtId="0" fontId="15" fillId="0" borderId="52" xfId="1" applyFont="1" applyBorder="1" applyAlignment="1" applyProtection="1">
      <alignment horizontal="left" vertical="center"/>
    </xf>
    <xf numFmtId="0" fontId="15" fillId="0" borderId="43" xfId="1" applyFont="1" applyBorder="1" applyAlignment="1" applyProtection="1">
      <alignment horizontal="left"/>
    </xf>
    <xf numFmtId="0" fontId="15" fillId="0" borderId="37" xfId="1" applyFont="1" applyBorder="1" applyAlignment="1" applyProtection="1">
      <alignment horizontal="left" vertical="center"/>
    </xf>
    <xf numFmtId="39" fontId="30" fillId="0" borderId="25" xfId="1" applyNumberFormat="1" applyFont="1" applyBorder="1" applyAlignment="1" applyProtection="1">
      <alignment horizontal="right" vertical="center"/>
    </xf>
    <xf numFmtId="39" fontId="29" fillId="0" borderId="0" xfId="1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left" vertical="top"/>
      <protection locked="0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 wrapText="1"/>
    </xf>
    <xf numFmtId="165" fontId="3" fillId="0" borderId="0" xfId="0" applyNumberFormat="1" applyFont="1" applyFill="1" applyAlignment="1" applyProtection="1">
      <alignment horizontal="right"/>
    </xf>
    <xf numFmtId="2" fontId="3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 wrapText="1"/>
    </xf>
    <xf numFmtId="164" fontId="8" fillId="0" borderId="3" xfId="0" applyNumberFormat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wrapText="1"/>
    </xf>
    <xf numFmtId="164" fontId="11" fillId="0" borderId="3" xfId="0" applyNumberFormat="1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left" wrapText="1"/>
    </xf>
    <xf numFmtId="164" fontId="12" fillId="0" borderId="0" xfId="0" applyNumberFormat="1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left" wrapText="1"/>
    </xf>
    <xf numFmtId="165" fontId="12" fillId="0" borderId="0" xfId="0" applyNumberFormat="1" applyFont="1" applyFill="1" applyAlignment="1" applyProtection="1">
      <alignment horizontal="right"/>
    </xf>
    <xf numFmtId="2" fontId="12" fillId="0" borderId="0" xfId="0" applyNumberFormat="1" applyFont="1" applyFill="1" applyAlignment="1" applyProtection="1">
      <alignment horizontal="right"/>
    </xf>
    <xf numFmtId="0" fontId="18" fillId="0" borderId="0" xfId="1" applyFont="1" applyFill="1" applyAlignment="1" applyProtection="1">
      <alignment horizontal="left"/>
    </xf>
    <xf numFmtId="0" fontId="0" fillId="0" borderId="0" xfId="0" applyFill="1">
      <alignment vertical="top"/>
      <protection locked="0"/>
    </xf>
    <xf numFmtId="0" fontId="28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left" vertical="center"/>
    </xf>
    <xf numFmtId="0" fontId="18" fillId="0" borderId="0" xfId="1" applyFont="1" applyFill="1" applyAlignment="1" applyProtection="1">
      <alignment horizontal="left" vertical="center"/>
    </xf>
    <xf numFmtId="0" fontId="16" fillId="0" borderId="0" xfId="1" applyFont="1" applyFill="1" applyAlignment="1" applyProtection="1">
      <alignment horizontal="center" vertical="center"/>
    </xf>
    <xf numFmtId="0" fontId="18" fillId="0" borderId="0" xfId="1" applyFont="1" applyFill="1" applyAlignment="1" applyProtection="1">
      <alignment horizontal="center"/>
    </xf>
    <xf numFmtId="0" fontId="16" fillId="0" borderId="53" xfId="1" applyFont="1" applyFill="1" applyBorder="1" applyAlignment="1" applyProtection="1">
      <alignment horizontal="center" vertical="center" wrapText="1"/>
    </xf>
    <xf numFmtId="0" fontId="16" fillId="0" borderId="54" xfId="1" applyFont="1" applyFill="1" applyBorder="1" applyAlignment="1" applyProtection="1">
      <alignment horizontal="center" vertical="center" wrapText="1"/>
    </xf>
    <xf numFmtId="0" fontId="16" fillId="0" borderId="55" xfId="1" applyFont="1" applyFill="1" applyBorder="1" applyAlignment="1" applyProtection="1">
      <alignment horizontal="center" vertical="center" wrapText="1"/>
    </xf>
    <xf numFmtId="167" fontId="16" fillId="0" borderId="42" xfId="1" applyNumberFormat="1" applyFont="1" applyFill="1" applyBorder="1" applyAlignment="1" applyProtection="1">
      <alignment horizontal="center" vertical="center"/>
    </xf>
    <xf numFmtId="167" fontId="16" fillId="0" borderId="56" xfId="1" applyNumberFormat="1" applyFont="1" applyFill="1" applyBorder="1" applyAlignment="1" applyProtection="1">
      <alignment horizontal="center" vertical="center"/>
    </xf>
    <xf numFmtId="167" fontId="16" fillId="0" borderId="57" xfId="1" applyNumberFormat="1" applyFont="1" applyFill="1" applyBorder="1" applyAlignment="1" applyProtection="1">
      <alignment horizontal="center" vertical="center"/>
    </xf>
    <xf numFmtId="0" fontId="13" fillId="0" borderId="25" xfId="1" applyFont="1" applyFill="1" applyBorder="1" applyAlignment="1" applyProtection="1">
      <alignment horizontal="center"/>
    </xf>
    <xf numFmtId="0" fontId="13" fillId="0" borderId="26" xfId="1" applyFont="1" applyFill="1" applyBorder="1" applyAlignment="1" applyProtection="1">
      <alignment horizontal="left"/>
    </xf>
    <xf numFmtId="0" fontId="31" fillId="0" borderId="0" xfId="1" applyFont="1" applyFill="1" applyAlignment="1" applyProtection="1">
      <alignment horizontal="center" vertical="center"/>
    </xf>
    <xf numFmtId="0" fontId="31" fillId="0" borderId="0" xfId="1" applyFont="1" applyFill="1" applyAlignment="1" applyProtection="1">
      <alignment horizontal="left" vertical="center"/>
    </xf>
    <xf numFmtId="39" fontId="31" fillId="0" borderId="0" xfId="1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wrapText="1"/>
    </xf>
    <xf numFmtId="0" fontId="29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left" vertical="center"/>
    </xf>
    <xf numFmtId="0" fontId="0" fillId="0" borderId="0" xfId="0" applyFill="1" applyAlignment="1">
      <alignment horizontal="center" vertical="top"/>
      <protection locked="0"/>
    </xf>
    <xf numFmtId="0" fontId="32" fillId="0" borderId="0" xfId="0" applyFont="1" applyFill="1" applyAlignment="1">
      <alignment horizontal="left" vertical="top"/>
      <protection locked="0"/>
    </xf>
    <xf numFmtId="164" fontId="10" fillId="0" borderId="0" xfId="0" applyNumberFormat="1" applyFont="1" applyFill="1" applyAlignment="1" applyProtection="1">
      <alignment horizontal="right"/>
    </xf>
    <xf numFmtId="165" fontId="10" fillId="0" borderId="0" xfId="0" applyNumberFormat="1" applyFont="1" applyFill="1" applyAlignment="1" applyProtection="1">
      <alignment horizontal="right"/>
    </xf>
    <xf numFmtId="2" fontId="10" fillId="0" borderId="0" xfId="0" applyNumberFormat="1" applyFont="1" applyFill="1" applyAlignment="1" applyProtection="1">
      <alignment horizontal="right"/>
    </xf>
    <xf numFmtId="2" fontId="10" fillId="0" borderId="2" xfId="0" applyNumberFormat="1" applyFont="1" applyFill="1" applyBorder="1" applyAlignment="1" applyProtection="1">
      <alignment horizontal="right"/>
    </xf>
    <xf numFmtId="0" fontId="33" fillId="0" borderId="0" xfId="0" applyFont="1" applyFill="1" applyAlignment="1">
      <alignment horizontal="left" vertical="top"/>
      <protection locked="0"/>
    </xf>
    <xf numFmtId="0" fontId="34" fillId="0" borderId="0" xfId="0" applyFont="1" applyFill="1" applyAlignment="1">
      <alignment horizontal="left" vertical="top"/>
      <protection locked="0"/>
    </xf>
    <xf numFmtId="2" fontId="10" fillId="0" borderId="59" xfId="0" applyNumberFormat="1" applyFont="1" applyFill="1" applyBorder="1" applyAlignment="1" applyProtection="1">
      <alignment horizontal="right"/>
    </xf>
    <xf numFmtId="2" fontId="10" fillId="0" borderId="58" xfId="0" applyNumberFormat="1" applyFont="1" applyFill="1" applyBorder="1" applyAlignment="1" applyProtection="1">
      <alignment horizontal="right"/>
    </xf>
    <xf numFmtId="39" fontId="35" fillId="0" borderId="0" xfId="1" applyNumberFormat="1" applyFont="1" applyFill="1" applyAlignment="1" applyProtection="1">
      <alignment horizontal="right" vertical="center"/>
    </xf>
    <xf numFmtId="0" fontId="36" fillId="0" borderId="0" xfId="0" applyFont="1" applyFill="1" applyAlignment="1" applyProtection="1">
      <alignment horizontal="center" wrapText="1"/>
    </xf>
    <xf numFmtId="0" fontId="35" fillId="0" borderId="0" xfId="1" applyFont="1" applyFill="1" applyAlignment="1" applyProtection="1">
      <alignment horizontal="center" vertical="center"/>
    </xf>
    <xf numFmtId="2" fontId="0" fillId="0" borderId="0" xfId="0" applyNumberFormat="1" applyFill="1">
      <alignment vertical="top"/>
      <protection locked="0"/>
    </xf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left"/>
    </xf>
    <xf numFmtId="0" fontId="10" fillId="0" borderId="60" xfId="0" applyFont="1" applyFill="1" applyBorder="1" applyAlignment="1" applyProtection="1">
      <alignment horizontal="left" wrapText="1"/>
    </xf>
    <xf numFmtId="0" fontId="10" fillId="0" borderId="61" xfId="0" applyFont="1" applyFill="1" applyBorder="1" applyAlignment="1" applyProtection="1">
      <alignment horizontal="left" wrapText="1"/>
    </xf>
    <xf numFmtId="0" fontId="2" fillId="0" borderId="61" xfId="0" applyFont="1" applyFill="1" applyBorder="1" applyAlignment="1" applyProtection="1">
      <alignment horizontal="left"/>
    </xf>
    <xf numFmtId="0" fontId="2" fillId="0" borderId="62" xfId="0" applyFont="1" applyFill="1" applyBorder="1" applyAlignment="1" applyProtection="1">
      <alignment horizontal="left"/>
    </xf>
    <xf numFmtId="166" fontId="8" fillId="0" borderId="4" xfId="0" applyNumberFormat="1" applyFont="1" applyFill="1" applyBorder="1" applyAlignment="1" applyProtection="1">
      <alignment horizontal="right" vertical="center"/>
    </xf>
    <xf numFmtId="170" fontId="8" fillId="0" borderId="4" xfId="0" applyNumberFormat="1" applyFont="1" applyFill="1" applyBorder="1" applyAlignment="1" applyProtection="1">
      <alignment horizontal="right" vertical="center"/>
    </xf>
    <xf numFmtId="169" fontId="8" fillId="0" borderId="4" xfId="0" applyNumberFormat="1" applyFont="1" applyFill="1" applyBorder="1" applyAlignment="1" applyProtection="1">
      <alignment horizontal="right" vertical="center"/>
    </xf>
    <xf numFmtId="169" fontId="8" fillId="2" borderId="4" xfId="0" applyNumberFormat="1" applyFont="1" applyFill="1" applyBorder="1" applyAlignment="1" applyProtection="1">
      <alignment horizontal="right" vertical="center"/>
    </xf>
    <xf numFmtId="169" fontId="8" fillId="3" borderId="4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 wrapText="1"/>
    </xf>
    <xf numFmtId="0" fontId="37" fillId="0" borderId="0" xfId="0" applyFont="1" applyFill="1" applyAlignment="1" applyProtection="1">
      <alignment horizontal="left"/>
    </xf>
    <xf numFmtId="0" fontId="38" fillId="0" borderId="0" xfId="0" applyFont="1" applyFill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center" wrapText="1"/>
    </xf>
    <xf numFmtId="0" fontId="39" fillId="0" borderId="4" xfId="0" applyFont="1" applyFill="1" applyBorder="1" applyAlignment="1" applyProtection="1">
      <alignment horizontal="left" wrapText="1"/>
    </xf>
    <xf numFmtId="164" fontId="8" fillId="0" borderId="64" xfId="0" applyNumberFormat="1" applyFont="1" applyFill="1" applyBorder="1" applyAlignment="1" applyProtection="1">
      <alignment horizontal="center"/>
    </xf>
    <xf numFmtId="0" fontId="8" fillId="0" borderId="65" xfId="0" applyFont="1" applyFill="1" applyBorder="1" applyAlignment="1" applyProtection="1">
      <alignment horizontal="left" wrapText="1"/>
    </xf>
    <xf numFmtId="0" fontId="5" fillId="0" borderId="65" xfId="0" applyFont="1" applyFill="1" applyBorder="1" applyAlignment="1" applyProtection="1">
      <alignment horizontal="left" wrapText="1"/>
    </xf>
    <xf numFmtId="169" fontId="8" fillId="0" borderId="65" xfId="0" applyNumberFormat="1" applyFont="1" applyFill="1" applyBorder="1" applyAlignment="1" applyProtection="1">
      <alignment horizontal="right" vertical="center"/>
    </xf>
    <xf numFmtId="169" fontId="8" fillId="2" borderId="65" xfId="0" applyNumberFormat="1" applyFont="1" applyFill="1" applyBorder="1" applyAlignment="1" applyProtection="1">
      <alignment horizontal="right" vertical="center"/>
    </xf>
    <xf numFmtId="164" fontId="8" fillId="0" borderId="63" xfId="0" applyNumberFormat="1" applyFont="1" applyFill="1" applyBorder="1" applyAlignment="1" applyProtection="1">
      <alignment horizontal="center"/>
    </xf>
    <xf numFmtId="0" fontId="8" fillId="0" borderId="63" xfId="0" applyFont="1" applyFill="1" applyBorder="1" applyAlignment="1" applyProtection="1">
      <alignment horizontal="left" wrapText="1"/>
    </xf>
    <xf numFmtId="0" fontId="5" fillId="0" borderId="63" xfId="0" applyFont="1" applyFill="1" applyBorder="1" applyAlignment="1" applyProtection="1">
      <alignment horizontal="left" wrapText="1"/>
    </xf>
    <xf numFmtId="169" fontId="8" fillId="0" borderId="63" xfId="0" applyNumberFormat="1" applyFont="1" applyFill="1" applyBorder="1" applyAlignment="1" applyProtection="1">
      <alignment horizontal="right" vertical="center"/>
    </xf>
    <xf numFmtId="169" fontId="8" fillId="2" borderId="63" xfId="0" applyNumberFormat="1" applyFont="1" applyFill="1" applyBorder="1" applyAlignment="1" applyProtection="1">
      <alignment horizontal="right" vertical="center"/>
    </xf>
    <xf numFmtId="0" fontId="32" fillId="0" borderId="63" xfId="0" applyFont="1" applyFill="1" applyBorder="1" applyAlignment="1">
      <alignment horizontal="left" vertical="top"/>
      <protection locked="0"/>
    </xf>
    <xf numFmtId="0" fontId="4" fillId="0" borderId="63" xfId="0" applyFont="1" applyFill="1" applyBorder="1" applyAlignment="1">
      <alignment horizontal="left" vertical="top"/>
      <protection locked="0"/>
    </xf>
    <xf numFmtId="0" fontId="37" fillId="0" borderId="63" xfId="0" applyFont="1" applyFill="1" applyBorder="1" applyAlignment="1" applyProtection="1">
      <alignment horizontal="left" vertical="center" wrapText="1"/>
    </xf>
    <xf numFmtId="0" fontId="37" fillId="0" borderId="70" xfId="0" applyFont="1" applyFill="1" applyBorder="1" applyAlignment="1" applyProtection="1">
      <alignment horizontal="left" vertical="center" wrapText="1"/>
    </xf>
    <xf numFmtId="169" fontId="40" fillId="0" borderId="63" xfId="0" applyNumberFormat="1" applyFont="1" applyFill="1" applyBorder="1" applyAlignment="1" applyProtection="1">
      <alignment horizontal="right" vertical="center"/>
    </xf>
    <xf numFmtId="0" fontId="40" fillId="0" borderId="63" xfId="0" applyFont="1" applyFill="1" applyBorder="1" applyAlignment="1" applyProtection="1">
      <alignment horizontal="center" vertical="center" wrapText="1"/>
    </xf>
    <xf numFmtId="0" fontId="40" fillId="0" borderId="63" xfId="0" applyFont="1" applyFill="1" applyBorder="1" applyAlignment="1" applyProtection="1">
      <alignment horizontal="center" vertical="center"/>
    </xf>
    <xf numFmtId="0" fontId="37" fillId="0" borderId="66" xfId="0" applyFont="1" applyFill="1" applyBorder="1" applyAlignment="1" applyProtection="1">
      <alignment horizontal="center" vertical="center" wrapText="1"/>
    </xf>
    <xf numFmtId="0" fontId="37" fillId="0" borderId="67" xfId="0" applyFont="1" applyFill="1" applyBorder="1" applyAlignment="1" applyProtection="1">
      <alignment horizontal="left" vertical="center" wrapText="1"/>
    </xf>
    <xf numFmtId="0" fontId="37" fillId="0" borderId="67" xfId="0" applyFont="1" applyFill="1" applyBorder="1" applyAlignment="1" applyProtection="1">
      <alignment horizontal="center" vertical="center" wrapText="1"/>
    </xf>
    <xf numFmtId="165" fontId="37" fillId="0" borderId="67" xfId="0" applyNumberFormat="1" applyFont="1" applyFill="1" applyBorder="1" applyAlignment="1" applyProtection="1">
      <alignment horizontal="right" vertical="center"/>
    </xf>
    <xf numFmtId="0" fontId="37" fillId="0" borderId="68" xfId="0" applyFont="1" applyFill="1" applyBorder="1" applyAlignment="1" applyProtection="1">
      <alignment horizontal="center" vertical="center" wrapText="1"/>
    </xf>
    <xf numFmtId="0" fontId="37" fillId="0" borderId="63" xfId="0" applyFont="1" applyFill="1" applyBorder="1" applyAlignment="1" applyProtection="1">
      <alignment horizontal="center" vertical="center" wrapText="1"/>
    </xf>
    <xf numFmtId="165" fontId="37" fillId="0" borderId="63" xfId="0" applyNumberFormat="1" applyFont="1" applyFill="1" applyBorder="1" applyAlignment="1" applyProtection="1">
      <alignment horizontal="right" vertical="center"/>
    </xf>
    <xf numFmtId="16" fontId="40" fillId="0" borderId="68" xfId="0" applyNumberFormat="1" applyFont="1" applyFill="1" applyBorder="1" applyAlignment="1" applyProtection="1">
      <alignment horizontal="center" vertical="center" wrapText="1"/>
    </xf>
    <xf numFmtId="165" fontId="40" fillId="0" borderId="63" xfId="0" applyNumberFormat="1" applyFont="1" applyFill="1" applyBorder="1" applyAlignment="1" applyProtection="1">
      <alignment horizontal="right" vertical="center"/>
    </xf>
    <xf numFmtId="0" fontId="40" fillId="0" borderId="68" xfId="0" applyFont="1" applyFill="1" applyBorder="1" applyAlignment="1" applyProtection="1">
      <alignment horizontal="center" vertical="center" wrapText="1"/>
    </xf>
    <xf numFmtId="16" fontId="40" fillId="0" borderId="69" xfId="0" applyNumberFormat="1" applyFont="1" applyFill="1" applyBorder="1" applyAlignment="1" applyProtection="1">
      <alignment horizontal="center" vertical="center" wrapText="1"/>
    </xf>
    <xf numFmtId="0" fontId="40" fillId="0" borderId="70" xfId="0" applyFont="1" applyFill="1" applyBorder="1" applyAlignment="1" applyProtection="1">
      <alignment horizontal="center" vertical="center" wrapText="1"/>
    </xf>
    <xf numFmtId="169" fontId="40" fillId="0" borderId="70" xfId="0" applyNumberFormat="1" applyFont="1" applyFill="1" applyBorder="1" applyAlignment="1" applyProtection="1">
      <alignment horizontal="right" vertical="center"/>
    </xf>
    <xf numFmtId="0" fontId="37" fillId="0" borderId="66" xfId="0" applyFont="1" applyFill="1" applyBorder="1" applyAlignment="1" applyProtection="1">
      <alignment horizontal="left" vertical="center"/>
    </xf>
    <xf numFmtId="0" fontId="37" fillId="0" borderId="67" xfId="0" applyFont="1" applyFill="1" applyBorder="1" applyAlignment="1" applyProtection="1">
      <alignment horizontal="center" vertical="center"/>
    </xf>
    <xf numFmtId="0" fontId="37" fillId="0" borderId="67" xfId="0" applyFont="1" applyFill="1" applyBorder="1" applyAlignment="1" applyProtection="1">
      <alignment horizontal="left" vertical="center"/>
    </xf>
    <xf numFmtId="0" fontId="40" fillId="0" borderId="67" xfId="0" applyFont="1" applyFill="1" applyBorder="1" applyAlignment="1" applyProtection="1">
      <alignment horizontal="left" vertical="center"/>
    </xf>
    <xf numFmtId="169" fontId="37" fillId="0" borderId="67" xfId="0" applyNumberFormat="1" applyFont="1" applyFill="1" applyBorder="1" applyAlignment="1" applyProtection="1">
      <alignment horizontal="right" vertical="center"/>
    </xf>
    <xf numFmtId="169" fontId="37" fillId="0" borderId="71" xfId="0" applyNumberFormat="1" applyFont="1" applyFill="1" applyBorder="1" applyAlignment="1" applyProtection="1">
      <alignment horizontal="center" vertical="center"/>
    </xf>
    <xf numFmtId="0" fontId="37" fillId="0" borderId="69" xfId="0" applyFont="1" applyFill="1" applyBorder="1" applyAlignment="1" applyProtection="1">
      <alignment horizontal="center" vertical="center" wrapText="1"/>
    </xf>
    <xf numFmtId="0" fontId="37" fillId="0" borderId="70" xfId="0" applyFont="1" applyFill="1" applyBorder="1" applyAlignment="1" applyProtection="1">
      <alignment horizontal="center" vertical="center" wrapText="1"/>
    </xf>
    <xf numFmtId="0" fontId="37" fillId="0" borderId="73" xfId="0" applyFont="1" applyFill="1" applyBorder="1" applyAlignment="1" applyProtection="1">
      <alignment horizontal="center" vertical="center" wrapText="1"/>
    </xf>
    <xf numFmtId="2" fontId="37" fillId="0" borderId="67" xfId="0" applyNumberFormat="1" applyFont="1" applyFill="1" applyBorder="1" applyAlignment="1" applyProtection="1">
      <alignment horizontal="right" vertical="center" wrapText="1"/>
    </xf>
    <xf numFmtId="49" fontId="40" fillId="0" borderId="68" xfId="0" applyNumberFormat="1" applyFont="1" applyFill="1" applyBorder="1" applyAlignment="1" applyProtection="1">
      <alignment horizontal="center" vertical="center" wrapText="1"/>
    </xf>
    <xf numFmtId="0" fontId="42" fillId="0" borderId="67" xfId="0" applyFont="1" applyFill="1" applyBorder="1" applyAlignment="1" applyProtection="1">
      <alignment horizontal="center" vertical="center"/>
    </xf>
    <xf numFmtId="0" fontId="40" fillId="0" borderId="0" xfId="0" applyFont="1" applyFill="1" applyAlignment="1" applyProtection="1">
      <alignment horizontal="left" vertical="top"/>
    </xf>
    <xf numFmtId="0" fontId="37" fillId="0" borderId="0" xfId="0" applyFont="1" applyFill="1" applyAlignment="1" applyProtection="1">
      <alignment horizontal="left" vertical="top"/>
    </xf>
    <xf numFmtId="0" fontId="46" fillId="0" borderId="0" xfId="0" applyFont="1" applyFill="1" applyAlignment="1" applyProtection="1">
      <alignment horizontal="left" vertical="top"/>
    </xf>
    <xf numFmtId="0" fontId="43" fillId="0" borderId="0" xfId="0" applyFont="1" applyFill="1" applyAlignment="1" applyProtection="1">
      <alignment horizontal="left" vertical="top"/>
    </xf>
    <xf numFmtId="0" fontId="42" fillId="0" borderId="0" xfId="0" applyFont="1" applyFill="1" applyAlignment="1" applyProtection="1">
      <alignment horizontal="left" vertical="top"/>
    </xf>
    <xf numFmtId="0" fontId="45" fillId="0" borderId="0" xfId="0" applyFont="1" applyFill="1" applyAlignment="1" applyProtection="1">
      <alignment horizontal="left" vertical="top"/>
    </xf>
    <xf numFmtId="49" fontId="37" fillId="0" borderId="0" xfId="0" applyNumberFormat="1" applyFont="1" applyFill="1" applyAlignment="1" applyProtection="1">
      <alignment horizontal="left" vertical="top"/>
    </xf>
    <xf numFmtId="0" fontId="44" fillId="0" borderId="0" xfId="0" applyFont="1" applyFill="1" applyProtection="1">
      <alignment vertical="top"/>
    </xf>
    <xf numFmtId="0" fontId="0" fillId="0" borderId="0" xfId="0" applyProtection="1">
      <alignment vertical="top"/>
    </xf>
    <xf numFmtId="0" fontId="40" fillId="0" borderId="67" xfId="0" applyFont="1" applyFill="1" applyBorder="1" applyAlignment="1" applyProtection="1">
      <alignment horizontal="left" vertical="top"/>
    </xf>
    <xf numFmtId="0" fontId="40" fillId="0" borderId="71" xfId="0" applyFont="1" applyFill="1" applyBorder="1" applyAlignment="1" applyProtection="1">
      <alignment horizontal="left" vertical="top"/>
    </xf>
    <xf numFmtId="0" fontId="41" fillId="0" borderId="72" xfId="0" applyFont="1" applyFill="1" applyBorder="1" applyProtection="1">
      <alignment vertical="top"/>
    </xf>
    <xf numFmtId="0" fontId="40" fillId="0" borderId="72" xfId="0" applyFont="1" applyFill="1" applyBorder="1" applyAlignment="1" applyProtection="1">
      <alignment horizontal="left" vertical="top"/>
    </xf>
    <xf numFmtId="0" fontId="40" fillId="0" borderId="63" xfId="0" applyFont="1" applyFill="1" applyBorder="1" applyAlignment="1" applyProtection="1">
      <alignment horizontal="left" vertical="top"/>
    </xf>
    <xf numFmtId="169" fontId="37" fillId="0" borderId="63" xfId="0" applyNumberFormat="1" applyFont="1" applyFill="1" applyBorder="1" applyAlignment="1" applyProtection="1">
      <alignment horizontal="right" vertical="top"/>
    </xf>
    <xf numFmtId="0" fontId="37" fillId="0" borderId="0" xfId="0" applyFont="1" applyFill="1" applyBorder="1" applyAlignment="1" applyProtection="1">
      <alignment horizontal="left" vertical="top"/>
    </xf>
    <xf numFmtId="16" fontId="40" fillId="0" borderId="68" xfId="0" applyNumberFormat="1" applyFont="1" applyFill="1" applyBorder="1" applyAlignment="1" applyProtection="1">
      <alignment horizontal="center" vertical="center"/>
    </xf>
    <xf numFmtId="0" fontId="37" fillId="0" borderId="63" xfId="0" applyFont="1" applyFill="1" applyBorder="1" applyAlignment="1" applyProtection="1">
      <alignment horizontal="left" vertical="center"/>
    </xf>
    <xf numFmtId="0" fontId="40" fillId="0" borderId="63" xfId="0" applyFont="1" applyFill="1" applyBorder="1" applyAlignment="1" applyProtection="1">
      <alignment horizontal="right" vertical="center"/>
    </xf>
    <xf numFmtId="0" fontId="40" fillId="0" borderId="68" xfId="0" applyFont="1" applyFill="1" applyBorder="1" applyAlignment="1" applyProtection="1">
      <alignment horizontal="center" vertical="center"/>
    </xf>
    <xf numFmtId="0" fontId="40" fillId="0" borderId="63" xfId="0" applyFont="1" applyFill="1" applyBorder="1" applyAlignment="1" applyProtection="1">
      <alignment horizontal="left" vertical="center"/>
    </xf>
    <xf numFmtId="0" fontId="40" fillId="0" borderId="68" xfId="0" applyFont="1" applyFill="1" applyBorder="1" applyAlignment="1" applyProtection="1">
      <alignment horizontal="left" vertical="top"/>
    </xf>
    <xf numFmtId="0" fontId="40" fillId="0" borderId="73" xfId="0" applyFont="1" applyFill="1" applyBorder="1" applyAlignment="1" applyProtection="1">
      <alignment horizontal="left" vertical="top"/>
    </xf>
    <xf numFmtId="0" fontId="40" fillId="0" borderId="0" xfId="0" applyFont="1" applyFill="1" applyAlignment="1" applyProtection="1">
      <alignment horizontal="center" vertical="top"/>
    </xf>
    <xf numFmtId="0" fontId="47" fillId="0" borderId="0" xfId="0" applyFont="1" applyFill="1" applyAlignment="1" applyProtection="1">
      <alignment horizontal="left" vertical="top"/>
    </xf>
    <xf numFmtId="169" fontId="40" fillId="4" borderId="63" xfId="0" applyNumberFormat="1" applyFont="1" applyFill="1" applyBorder="1" applyAlignment="1" applyProtection="1">
      <alignment horizontal="right" vertical="center"/>
      <protection locked="0"/>
    </xf>
    <xf numFmtId="169" fontId="40" fillId="4" borderId="70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Alignment="1" applyProtection="1">
      <alignment horizontal="center" vertical="top"/>
      <protection locked="0"/>
    </xf>
    <xf numFmtId="0" fontId="40" fillId="0" borderId="0" xfId="0" applyFont="1" applyFill="1" applyAlignment="1" applyProtection="1">
      <alignment horizontal="left" vertical="top"/>
      <protection locked="0"/>
    </xf>
    <xf numFmtId="0" fontId="16" fillId="0" borderId="12" xfId="1" applyFont="1" applyBorder="1" applyAlignment="1" applyProtection="1">
      <alignment horizontal="left" vertical="center" wrapText="1"/>
    </xf>
    <xf numFmtId="167" fontId="16" fillId="0" borderId="13" xfId="1" applyNumberFormat="1" applyFont="1" applyBorder="1" applyAlignment="1" applyProtection="1">
      <alignment horizontal="left" vertical="center"/>
    </xf>
    <xf numFmtId="167" fontId="16" fillId="0" borderId="14" xfId="1" applyNumberFormat="1" applyFont="1" applyBorder="1" applyAlignment="1" applyProtection="1">
      <alignment horizontal="left" vertical="center"/>
    </xf>
    <xf numFmtId="0" fontId="16" fillId="0" borderId="16" xfId="1" applyFont="1" applyBorder="1" applyAlignment="1" applyProtection="1">
      <alignment horizontal="left" vertical="top" wrapText="1"/>
    </xf>
    <xf numFmtId="167" fontId="16" fillId="0" borderId="0" xfId="1" applyNumberFormat="1" applyFont="1" applyAlignment="1" applyProtection="1">
      <alignment horizontal="left" vertical="center"/>
    </xf>
    <xf numFmtId="167" fontId="16" fillId="0" borderId="17" xfId="1" applyNumberFormat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top" wrapText="1"/>
    </xf>
    <xf numFmtId="167" fontId="16" fillId="0" borderId="23" xfId="1" applyNumberFormat="1" applyFont="1" applyBorder="1" applyAlignment="1" applyProtection="1">
      <alignment horizontal="left" vertical="center"/>
    </xf>
    <xf numFmtId="167" fontId="16" fillId="0" borderId="24" xfId="1" applyNumberFormat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 wrapText="1"/>
    </xf>
    <xf numFmtId="0" fontId="27" fillId="0" borderId="0" xfId="1" applyFont="1" applyFill="1" applyAlignment="1" applyProtection="1">
      <alignment horizontal="left"/>
    </xf>
    <xf numFmtId="0" fontId="0" fillId="0" borderId="0" xfId="0" applyFill="1" applyAlignment="1">
      <alignment horizontal="left"/>
      <protection locked="0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  <protection locked="0"/>
    </xf>
  </cellXfs>
  <cellStyles count="2">
    <cellStyle name="Normal 2" xfId="1" xr:uid="{00000000-0005-0000-0000-000001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opLeftCell="A41" zoomScale="130" zoomScaleNormal="130" workbookViewId="0">
      <selection activeCell="Q56" sqref="Q56"/>
    </sheetView>
  </sheetViews>
  <sheetFormatPr defaultRowHeight="10.199999999999999"/>
  <cols>
    <col min="1" max="3" width="5.85546875" customWidth="1"/>
    <col min="5" max="5" width="16.140625" customWidth="1"/>
    <col min="6" max="6" width="1.28515625" customWidth="1"/>
    <col min="7" max="8" width="5.28515625" customWidth="1"/>
    <col min="9" max="10" width="13.85546875" customWidth="1"/>
    <col min="11" max="11" width="1.5703125" customWidth="1"/>
    <col min="12" max="14" width="3.28515625" customWidth="1"/>
    <col min="15" max="15" width="14.28515625" customWidth="1"/>
    <col min="16" max="16" width="3.5703125" customWidth="1"/>
    <col min="17" max="17" width="4.5703125" customWidth="1"/>
    <col min="18" max="18" width="10.85546875" customWidth="1"/>
    <col min="19" max="19" width="0.7109375" customWidth="1"/>
  </cols>
  <sheetData>
    <row r="1" spans="1:19" ht="13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2.8">
      <c r="A2" s="1"/>
      <c r="B2" s="2"/>
      <c r="C2" s="2"/>
      <c r="D2" s="2"/>
      <c r="E2" s="2"/>
      <c r="F2" s="2"/>
      <c r="G2" s="4" t="s">
        <v>468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19" ht="13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>
      <c r="A5" s="11"/>
      <c r="B5" s="12" t="s">
        <v>469</v>
      </c>
      <c r="C5" s="12"/>
      <c r="D5" s="12"/>
      <c r="E5" s="266" t="s">
        <v>470</v>
      </c>
      <c r="F5" s="267"/>
      <c r="G5" s="267"/>
      <c r="H5" s="267"/>
      <c r="I5" s="267"/>
      <c r="J5" s="268"/>
      <c r="K5" s="12"/>
      <c r="L5" s="12"/>
      <c r="M5" s="12"/>
      <c r="N5" s="12"/>
      <c r="O5" s="12" t="s">
        <v>471</v>
      </c>
      <c r="P5" s="13" t="s">
        <v>472</v>
      </c>
      <c r="Q5" s="14"/>
      <c r="R5" s="15"/>
      <c r="S5" s="16"/>
    </row>
    <row r="6" spans="1:19">
      <c r="A6" s="11"/>
      <c r="B6" s="12" t="s">
        <v>473</v>
      </c>
      <c r="C6" s="12"/>
      <c r="D6" s="12"/>
      <c r="E6" s="17" t="s">
        <v>474</v>
      </c>
      <c r="F6" s="12"/>
      <c r="G6" s="12"/>
      <c r="H6" s="12"/>
      <c r="I6" s="12"/>
      <c r="J6" s="18"/>
      <c r="K6" s="12"/>
      <c r="L6" s="12"/>
      <c r="M6" s="12"/>
      <c r="N6" s="12"/>
      <c r="O6" s="12"/>
      <c r="P6" s="19"/>
      <c r="Q6" s="20"/>
      <c r="R6" s="18"/>
      <c r="S6" s="16"/>
    </row>
    <row r="7" spans="1:19">
      <c r="A7" s="11"/>
      <c r="B7" s="12" t="s">
        <v>475</v>
      </c>
      <c r="C7" s="12"/>
      <c r="D7" s="12"/>
      <c r="E7" s="269" t="s">
        <v>476</v>
      </c>
      <c r="F7" s="270"/>
      <c r="G7" s="270"/>
      <c r="H7" s="270"/>
      <c r="I7" s="270"/>
      <c r="J7" s="271"/>
      <c r="K7" s="12"/>
      <c r="L7" s="12"/>
      <c r="M7" s="12"/>
      <c r="N7" s="12"/>
      <c r="O7" s="12" t="s">
        <v>477</v>
      </c>
      <c r="P7" s="22"/>
      <c r="Q7" s="20"/>
      <c r="R7" s="18"/>
      <c r="S7" s="16"/>
    </row>
    <row r="8" spans="1:19">
      <c r="A8" s="11"/>
      <c r="B8" s="12" t="s">
        <v>478</v>
      </c>
      <c r="C8" s="12"/>
      <c r="D8" s="12"/>
      <c r="E8" s="21" t="s">
        <v>472</v>
      </c>
      <c r="F8" s="12"/>
      <c r="G8" s="12"/>
      <c r="H8" s="12"/>
      <c r="I8" s="12"/>
      <c r="J8" s="18"/>
      <c r="K8" s="12"/>
      <c r="L8" s="12"/>
      <c r="M8" s="12"/>
      <c r="N8" s="12"/>
      <c r="O8" s="12"/>
      <c r="P8" s="19"/>
      <c r="Q8" s="20"/>
      <c r="R8" s="18"/>
      <c r="S8" s="16"/>
    </row>
    <row r="9" spans="1:19">
      <c r="A9" s="11"/>
      <c r="B9" s="12" t="s">
        <v>479</v>
      </c>
      <c r="C9" s="12"/>
      <c r="D9" s="12"/>
      <c r="E9" s="272" t="s">
        <v>472</v>
      </c>
      <c r="F9" s="273"/>
      <c r="G9" s="273"/>
      <c r="H9" s="273"/>
      <c r="I9" s="273"/>
      <c r="J9" s="274"/>
      <c r="K9" s="12"/>
      <c r="L9" s="12"/>
      <c r="M9" s="12"/>
      <c r="N9" s="12"/>
      <c r="O9" s="12" t="s">
        <v>480</v>
      </c>
      <c r="P9" s="275" t="s">
        <v>481</v>
      </c>
      <c r="Q9" s="273"/>
      <c r="R9" s="274"/>
      <c r="S9" s="16"/>
    </row>
    <row r="10" spans="1:19">
      <c r="A10" s="11"/>
      <c r="B10" s="12" t="s">
        <v>482</v>
      </c>
      <c r="C10" s="12"/>
      <c r="D10" s="12"/>
      <c r="E10" s="23" t="s">
        <v>472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0"/>
      <c r="Q10" s="20"/>
      <c r="R10" s="12"/>
      <c r="S10" s="16"/>
    </row>
    <row r="11" spans="1:19">
      <c r="A11" s="11"/>
      <c r="B11" s="12" t="s">
        <v>483</v>
      </c>
      <c r="C11" s="12"/>
      <c r="D11" s="12"/>
      <c r="E11" s="23" t="s">
        <v>472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0"/>
      <c r="Q11" s="20"/>
      <c r="R11" s="12"/>
      <c r="S11" s="16"/>
    </row>
    <row r="12" spans="1:19">
      <c r="A12" s="11"/>
      <c r="B12" s="12" t="s">
        <v>484</v>
      </c>
      <c r="C12" s="12"/>
      <c r="D12" s="12"/>
      <c r="E12" s="23" t="s">
        <v>472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0"/>
      <c r="Q12" s="20"/>
      <c r="R12" s="12"/>
      <c r="S12" s="16"/>
    </row>
    <row r="13" spans="1:19">
      <c r="A13" s="11"/>
      <c r="B13" s="12"/>
      <c r="C13" s="12"/>
      <c r="D13" s="12"/>
      <c r="E13" s="23" t="s">
        <v>472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0"/>
      <c r="Q13" s="20"/>
      <c r="R13" s="12"/>
      <c r="S13" s="16"/>
    </row>
    <row r="14" spans="1:19">
      <c r="A14" s="11"/>
      <c r="B14" s="12"/>
      <c r="C14" s="12"/>
      <c r="D14" s="12"/>
      <c r="E14" s="23" t="s">
        <v>472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0"/>
      <c r="Q14" s="20"/>
      <c r="R14" s="12"/>
      <c r="S14" s="16"/>
    </row>
    <row r="15" spans="1:19">
      <c r="A15" s="11"/>
      <c r="B15" s="12"/>
      <c r="C15" s="12"/>
      <c r="D15" s="12"/>
      <c r="E15" s="23" t="s">
        <v>472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20"/>
      <c r="Q15" s="20"/>
      <c r="R15" s="12"/>
      <c r="S15" s="16"/>
    </row>
    <row r="16" spans="1:19">
      <c r="A16" s="11"/>
      <c r="B16" s="12"/>
      <c r="C16" s="12"/>
      <c r="D16" s="12"/>
      <c r="E16" s="23" t="s">
        <v>472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20"/>
      <c r="Q16" s="20"/>
      <c r="R16" s="12"/>
      <c r="S16" s="16"/>
    </row>
    <row r="17" spans="1:19">
      <c r="A17" s="11"/>
      <c r="B17" s="12"/>
      <c r="C17" s="12"/>
      <c r="D17" s="12"/>
      <c r="E17" s="23" t="s">
        <v>472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20"/>
      <c r="Q17" s="20"/>
      <c r="R17" s="12"/>
      <c r="S17" s="16"/>
    </row>
    <row r="18" spans="1:19">
      <c r="A18" s="11"/>
      <c r="B18" s="12"/>
      <c r="C18" s="12"/>
      <c r="D18" s="12"/>
      <c r="E18" s="23" t="s">
        <v>472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20"/>
      <c r="Q18" s="20"/>
      <c r="R18" s="12"/>
      <c r="S18" s="16"/>
    </row>
    <row r="19" spans="1:19">
      <c r="A19" s="11"/>
      <c r="B19" s="12"/>
      <c r="C19" s="12"/>
      <c r="D19" s="12"/>
      <c r="E19" s="23" t="s">
        <v>472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0"/>
      <c r="Q19" s="20"/>
      <c r="R19" s="12"/>
      <c r="S19" s="16"/>
    </row>
    <row r="20" spans="1:19">
      <c r="A20" s="11"/>
      <c r="B20" s="12"/>
      <c r="C20" s="12"/>
      <c r="D20" s="12"/>
      <c r="E20" s="23" t="s">
        <v>472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20"/>
      <c r="Q20" s="20"/>
      <c r="R20" s="12"/>
      <c r="S20" s="16"/>
    </row>
    <row r="21" spans="1:19">
      <c r="A21" s="11"/>
      <c r="B21" s="12"/>
      <c r="C21" s="12"/>
      <c r="D21" s="12"/>
      <c r="E21" s="23" t="s">
        <v>472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20"/>
      <c r="Q21" s="20"/>
      <c r="R21" s="12"/>
      <c r="S21" s="16"/>
    </row>
    <row r="22" spans="1:19">
      <c r="A22" s="11"/>
      <c r="B22" s="12"/>
      <c r="C22" s="12"/>
      <c r="D22" s="12"/>
      <c r="E22" s="23" t="s">
        <v>472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20"/>
      <c r="Q22" s="20"/>
      <c r="R22" s="12"/>
      <c r="S22" s="16"/>
    </row>
    <row r="23" spans="1:19">
      <c r="A23" s="11"/>
      <c r="B23" s="12"/>
      <c r="C23" s="12"/>
      <c r="D23" s="12"/>
      <c r="E23" s="23" t="s">
        <v>472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0"/>
      <c r="Q23" s="20"/>
      <c r="R23" s="12"/>
      <c r="S23" s="16"/>
    </row>
    <row r="24" spans="1:19">
      <c r="A24" s="11"/>
      <c r="B24" s="12"/>
      <c r="C24" s="12"/>
      <c r="D24" s="12"/>
      <c r="E24" s="24" t="s">
        <v>472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20"/>
      <c r="Q24" s="20"/>
      <c r="R24" s="12"/>
      <c r="S24" s="16"/>
    </row>
    <row r="25" spans="1:19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 t="s">
        <v>485</v>
      </c>
      <c r="P25" s="12" t="s">
        <v>486</v>
      </c>
      <c r="Q25" s="12"/>
      <c r="R25" s="12"/>
      <c r="S25" s="16"/>
    </row>
    <row r="26" spans="1:19">
      <c r="A26" s="11"/>
      <c r="B26" s="12" t="s">
        <v>487</v>
      </c>
      <c r="C26" s="12"/>
      <c r="D26" s="12"/>
      <c r="E26" s="13" t="s">
        <v>488</v>
      </c>
      <c r="F26" s="25"/>
      <c r="G26" s="25"/>
      <c r="H26" s="25"/>
      <c r="I26" s="25"/>
      <c r="J26" s="15"/>
      <c r="K26" s="12"/>
      <c r="L26" s="12"/>
      <c r="M26" s="12"/>
      <c r="N26" s="12"/>
      <c r="O26" s="26"/>
      <c r="P26" s="27"/>
      <c r="Q26" s="28"/>
      <c r="R26" s="29"/>
      <c r="S26" s="16"/>
    </row>
    <row r="27" spans="1:19">
      <c r="A27" s="11"/>
      <c r="B27" s="12" t="s">
        <v>489</v>
      </c>
      <c r="C27" s="12"/>
      <c r="D27" s="12"/>
      <c r="E27" s="22" t="s">
        <v>490</v>
      </c>
      <c r="F27" s="12"/>
      <c r="G27" s="12"/>
      <c r="H27" s="12"/>
      <c r="I27" s="12"/>
      <c r="J27" s="18"/>
      <c r="K27" s="12"/>
      <c r="L27" s="12"/>
      <c r="M27" s="12"/>
      <c r="N27" s="12"/>
      <c r="O27" s="26"/>
      <c r="P27" s="27"/>
      <c r="Q27" s="28"/>
      <c r="R27" s="29"/>
      <c r="S27" s="16"/>
    </row>
    <row r="28" spans="1:19">
      <c r="A28" s="11"/>
      <c r="B28" s="12" t="s">
        <v>491</v>
      </c>
      <c r="C28" s="12"/>
      <c r="D28" s="12"/>
      <c r="E28" s="22"/>
      <c r="F28" s="12"/>
      <c r="G28" s="12"/>
      <c r="H28" s="12"/>
      <c r="I28" s="12"/>
      <c r="J28" s="18"/>
      <c r="K28" s="12"/>
      <c r="L28" s="12"/>
      <c r="M28" s="12"/>
      <c r="N28" s="12"/>
      <c r="O28" s="26">
        <v>27128130</v>
      </c>
      <c r="P28" s="27" t="s">
        <v>492</v>
      </c>
      <c r="Q28" s="28"/>
      <c r="R28" s="29"/>
      <c r="S28" s="16"/>
    </row>
    <row r="29" spans="1:19">
      <c r="A29" s="11"/>
      <c r="B29" s="12"/>
      <c r="C29" s="12"/>
      <c r="D29" s="12"/>
      <c r="E29" s="30"/>
      <c r="F29" s="31"/>
      <c r="G29" s="31"/>
      <c r="H29" s="31"/>
      <c r="I29" s="31"/>
      <c r="J29" s="32"/>
      <c r="K29" s="12"/>
      <c r="L29" s="12"/>
      <c r="M29" s="12"/>
      <c r="N29" s="12"/>
      <c r="O29" s="20"/>
      <c r="P29" s="20"/>
      <c r="Q29" s="20"/>
      <c r="R29" s="12"/>
      <c r="S29" s="16"/>
    </row>
    <row r="30" spans="1:19">
      <c r="A30" s="11"/>
      <c r="B30" s="12"/>
      <c r="C30" s="12"/>
      <c r="D30" s="12"/>
      <c r="E30" s="33" t="s">
        <v>493</v>
      </c>
      <c r="F30" s="12"/>
      <c r="G30" s="12" t="s">
        <v>494</v>
      </c>
      <c r="H30" s="12"/>
      <c r="I30" s="12"/>
      <c r="J30" s="12"/>
      <c r="K30" s="12"/>
      <c r="L30" s="12"/>
      <c r="M30" s="12"/>
      <c r="N30" s="12"/>
      <c r="O30" s="33" t="s">
        <v>495</v>
      </c>
      <c r="P30" s="20"/>
      <c r="Q30" s="20"/>
      <c r="R30" s="34"/>
      <c r="S30" s="16"/>
    </row>
    <row r="31" spans="1:19">
      <c r="A31" s="11"/>
      <c r="B31" s="12"/>
      <c r="C31" s="12"/>
      <c r="D31" s="12"/>
      <c r="E31" s="26"/>
      <c r="F31" s="12"/>
      <c r="G31" s="27"/>
      <c r="H31" s="35"/>
      <c r="I31" s="36"/>
      <c r="J31" s="12"/>
      <c r="K31" s="12"/>
      <c r="L31" s="12"/>
      <c r="M31" s="12"/>
      <c r="N31" s="12"/>
      <c r="O31" s="37"/>
      <c r="P31" s="20"/>
      <c r="Q31" s="20"/>
      <c r="R31" s="38"/>
      <c r="S31" s="16"/>
    </row>
    <row r="32" spans="1:19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1"/>
    </row>
    <row r="33" spans="1:19" ht="13.2">
      <c r="A33" s="42"/>
      <c r="B33" s="43"/>
      <c r="C33" s="43"/>
      <c r="D33" s="43"/>
      <c r="E33" s="44" t="s">
        <v>496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5"/>
    </row>
    <row r="34" spans="1:19">
      <c r="A34" s="46" t="s">
        <v>497</v>
      </c>
      <c r="B34" s="47"/>
      <c r="C34" s="47"/>
      <c r="D34" s="48"/>
      <c r="E34" s="49" t="s">
        <v>498</v>
      </c>
      <c r="F34" s="48"/>
      <c r="G34" s="49" t="s">
        <v>499</v>
      </c>
      <c r="H34" s="47"/>
      <c r="I34" s="48"/>
      <c r="J34" s="49" t="s">
        <v>500</v>
      </c>
      <c r="K34" s="47"/>
      <c r="L34" s="49" t="s">
        <v>501</v>
      </c>
      <c r="M34" s="47"/>
      <c r="N34" s="47"/>
      <c r="O34" s="48"/>
      <c r="P34" s="49" t="s">
        <v>502</v>
      </c>
      <c r="Q34" s="47"/>
      <c r="R34" s="47"/>
      <c r="S34" s="50"/>
    </row>
    <row r="35" spans="1:19" ht="13.2">
      <c r="A35" s="51"/>
      <c r="B35" s="52"/>
      <c r="C35" s="52"/>
      <c r="D35" s="53">
        <v>0</v>
      </c>
      <c r="E35" s="54">
        <v>0</v>
      </c>
      <c r="F35" s="55"/>
      <c r="G35" s="56"/>
      <c r="H35" s="52"/>
      <c r="I35" s="53">
        <v>0</v>
      </c>
      <c r="J35" s="54">
        <v>0</v>
      </c>
      <c r="K35" s="57"/>
      <c r="L35" s="56"/>
      <c r="M35" s="52"/>
      <c r="N35" s="52"/>
      <c r="O35" s="53">
        <v>0</v>
      </c>
      <c r="P35" s="56"/>
      <c r="Q35" s="52"/>
      <c r="R35" s="58">
        <v>0</v>
      </c>
      <c r="S35" s="59"/>
    </row>
    <row r="36" spans="1:19" ht="13.2">
      <c r="A36" s="42"/>
      <c r="B36" s="43"/>
      <c r="C36" s="43"/>
      <c r="D36" s="43"/>
      <c r="E36" s="44" t="s">
        <v>503</v>
      </c>
      <c r="F36" s="43"/>
      <c r="G36" s="43"/>
      <c r="H36" s="43"/>
      <c r="I36" s="43"/>
      <c r="J36" s="60" t="s">
        <v>504</v>
      </c>
      <c r="K36" s="43"/>
      <c r="L36" s="43"/>
      <c r="M36" s="43"/>
      <c r="N36" s="43"/>
      <c r="O36" s="43"/>
      <c r="P36" s="43"/>
      <c r="Q36" s="43"/>
      <c r="R36" s="43"/>
      <c r="S36" s="45"/>
    </row>
    <row r="37" spans="1:19" ht="15.6">
      <c r="A37" s="61" t="s">
        <v>505</v>
      </c>
      <c r="B37" s="62"/>
      <c r="C37" s="63" t="s">
        <v>506</v>
      </c>
      <c r="D37" s="64"/>
      <c r="E37" s="64"/>
      <c r="F37" s="65"/>
      <c r="G37" s="61" t="s">
        <v>507</v>
      </c>
      <c r="H37" s="66"/>
      <c r="I37" s="63" t="s">
        <v>508</v>
      </c>
      <c r="J37" s="64"/>
      <c r="K37" s="64"/>
      <c r="L37" s="61" t="s">
        <v>509</v>
      </c>
      <c r="M37" s="66"/>
      <c r="N37" s="63" t="s">
        <v>510</v>
      </c>
      <c r="O37" s="64"/>
      <c r="P37" s="64"/>
      <c r="Q37" s="64"/>
      <c r="R37" s="64"/>
      <c r="S37" s="65"/>
    </row>
    <row r="38" spans="1:19" ht="13.2">
      <c r="A38" s="67">
        <v>1</v>
      </c>
      <c r="B38" s="68" t="s">
        <v>24</v>
      </c>
      <c r="C38" s="15"/>
      <c r="D38" s="69" t="s">
        <v>511</v>
      </c>
      <c r="E38" s="70">
        <v>0</v>
      </c>
      <c r="F38" s="71"/>
      <c r="G38" s="67">
        <v>8</v>
      </c>
      <c r="H38" s="72" t="s">
        <v>512</v>
      </c>
      <c r="I38" s="29"/>
      <c r="J38" s="73">
        <v>0</v>
      </c>
      <c r="K38" s="74"/>
      <c r="L38" s="67">
        <v>13</v>
      </c>
      <c r="M38" s="27" t="s">
        <v>513</v>
      </c>
      <c r="N38" s="35"/>
      <c r="O38" s="35"/>
      <c r="P38" s="75">
        <v>14</v>
      </c>
      <c r="Q38" s="76" t="s">
        <v>272</v>
      </c>
      <c r="R38" s="70">
        <v>0</v>
      </c>
      <c r="S38" s="71"/>
    </row>
    <row r="39" spans="1:19" ht="13.2">
      <c r="A39" s="67">
        <v>2</v>
      </c>
      <c r="B39" s="77"/>
      <c r="C39" s="32"/>
      <c r="D39" s="69" t="s">
        <v>514</v>
      </c>
      <c r="E39" s="70">
        <v>0</v>
      </c>
      <c r="F39" s="71"/>
      <c r="G39" s="67">
        <v>9</v>
      </c>
      <c r="H39" s="12" t="s">
        <v>515</v>
      </c>
      <c r="I39" s="69"/>
      <c r="J39" s="73">
        <v>0</v>
      </c>
      <c r="K39" s="74"/>
      <c r="L39" s="67">
        <v>14</v>
      </c>
      <c r="M39" s="27" t="s">
        <v>516</v>
      </c>
      <c r="N39" s="35"/>
      <c r="O39" s="35"/>
      <c r="P39" s="75">
        <v>14</v>
      </c>
      <c r="Q39" s="76" t="s">
        <v>272</v>
      </c>
      <c r="R39" s="70">
        <v>0</v>
      </c>
      <c r="S39" s="71"/>
    </row>
    <row r="40" spans="1:19" ht="13.2">
      <c r="A40" s="67">
        <v>3</v>
      </c>
      <c r="B40" s="68" t="s">
        <v>238</v>
      </c>
      <c r="C40" s="15"/>
      <c r="D40" s="69" t="s">
        <v>511</v>
      </c>
      <c r="E40" s="70">
        <v>0</v>
      </c>
      <c r="F40" s="71"/>
      <c r="G40" s="67">
        <v>10</v>
      </c>
      <c r="H40" s="72" t="s">
        <v>517</v>
      </c>
      <c r="I40" s="29"/>
      <c r="J40" s="73">
        <v>0</v>
      </c>
      <c r="K40" s="74"/>
      <c r="L40" s="67">
        <v>15</v>
      </c>
      <c r="M40" s="27" t="s">
        <v>518</v>
      </c>
      <c r="N40" s="35"/>
      <c r="O40" s="35"/>
      <c r="P40" s="75">
        <v>14</v>
      </c>
      <c r="Q40" s="76" t="s">
        <v>272</v>
      </c>
      <c r="R40" s="70">
        <v>0</v>
      </c>
      <c r="S40" s="71"/>
    </row>
    <row r="41" spans="1:19" ht="13.2">
      <c r="A41" s="67">
        <v>4</v>
      </c>
      <c r="B41" s="77"/>
      <c r="C41" s="32"/>
      <c r="D41" s="69" t="s">
        <v>514</v>
      </c>
      <c r="E41" s="70">
        <v>0</v>
      </c>
      <c r="F41" s="71"/>
      <c r="G41" s="67">
        <v>11</v>
      </c>
      <c r="H41" s="72"/>
      <c r="I41" s="29"/>
      <c r="J41" s="73">
        <v>0</v>
      </c>
      <c r="K41" s="74"/>
      <c r="L41" s="67">
        <v>16</v>
      </c>
      <c r="M41" s="27" t="s">
        <v>519</v>
      </c>
      <c r="N41" s="35"/>
      <c r="O41" s="35"/>
      <c r="P41" s="75">
        <v>14</v>
      </c>
      <c r="Q41" s="76" t="s">
        <v>272</v>
      </c>
      <c r="R41" s="70">
        <v>0</v>
      </c>
      <c r="S41" s="71"/>
    </row>
    <row r="42" spans="1:19" ht="13.2">
      <c r="A42" s="67">
        <v>5</v>
      </c>
      <c r="B42" s="68" t="s">
        <v>520</v>
      </c>
      <c r="C42" s="15"/>
      <c r="D42" s="69" t="s">
        <v>511</v>
      </c>
      <c r="E42" s="70">
        <v>0</v>
      </c>
      <c r="F42" s="71"/>
      <c r="G42" s="78"/>
      <c r="H42" s="35"/>
      <c r="I42" s="29"/>
      <c r="J42" s="79"/>
      <c r="K42" s="74"/>
      <c r="L42" s="67">
        <v>17</v>
      </c>
      <c r="M42" s="27" t="s">
        <v>521</v>
      </c>
      <c r="N42" s="35"/>
      <c r="O42" s="35"/>
      <c r="P42" s="75">
        <v>14</v>
      </c>
      <c r="Q42" s="76" t="s">
        <v>272</v>
      </c>
      <c r="R42" s="70">
        <v>0</v>
      </c>
      <c r="S42" s="71"/>
    </row>
    <row r="43" spans="1:19" ht="13.2">
      <c r="A43" s="67">
        <v>6</v>
      </c>
      <c r="B43" s="77"/>
      <c r="C43" s="32"/>
      <c r="D43" s="69" t="s">
        <v>514</v>
      </c>
      <c r="E43" s="70">
        <v>0</v>
      </c>
      <c r="F43" s="71"/>
      <c r="G43" s="78"/>
      <c r="H43" s="35"/>
      <c r="I43" s="29"/>
      <c r="J43" s="79"/>
      <c r="K43" s="74"/>
      <c r="L43" s="67">
        <v>18</v>
      </c>
      <c r="M43" s="72" t="s">
        <v>522</v>
      </c>
      <c r="N43" s="35"/>
      <c r="O43" s="35"/>
      <c r="P43" s="35"/>
      <c r="Q43" s="29"/>
      <c r="R43" s="70">
        <v>0</v>
      </c>
      <c r="S43" s="71"/>
    </row>
    <row r="44" spans="1:19" ht="13.2">
      <c r="A44" s="67">
        <v>7</v>
      </c>
      <c r="B44" s="80" t="s">
        <v>523</v>
      </c>
      <c r="C44" s="35"/>
      <c r="D44" s="29"/>
      <c r="E44" s="81">
        <v>0</v>
      </c>
      <c r="F44" s="45"/>
      <c r="G44" s="67">
        <v>12</v>
      </c>
      <c r="H44" s="80" t="s">
        <v>524</v>
      </c>
      <c r="I44" s="29"/>
      <c r="J44" s="82">
        <v>0</v>
      </c>
      <c r="K44" s="83"/>
      <c r="L44" s="67">
        <v>19</v>
      </c>
      <c r="M44" s="68" t="s">
        <v>525</v>
      </c>
      <c r="N44" s="25"/>
      <c r="O44" s="25"/>
      <c r="P44" s="25"/>
      <c r="Q44" s="84"/>
      <c r="R44" s="81">
        <v>0</v>
      </c>
      <c r="S44" s="45"/>
    </row>
    <row r="45" spans="1:19" ht="13.2">
      <c r="A45" s="85">
        <v>20</v>
      </c>
      <c r="B45" s="86" t="s">
        <v>526</v>
      </c>
      <c r="C45" s="87"/>
      <c r="D45" s="88"/>
      <c r="E45" s="89">
        <v>0</v>
      </c>
      <c r="F45" s="41"/>
      <c r="G45" s="85">
        <v>21</v>
      </c>
      <c r="H45" s="86" t="s">
        <v>527</v>
      </c>
      <c r="I45" s="88"/>
      <c r="J45" s="90">
        <v>0</v>
      </c>
      <c r="K45" s="91">
        <v>14</v>
      </c>
      <c r="L45" s="85">
        <v>22</v>
      </c>
      <c r="M45" s="86" t="s">
        <v>528</v>
      </c>
      <c r="N45" s="87"/>
      <c r="O45" s="87"/>
      <c r="P45" s="87"/>
      <c r="Q45" s="88"/>
      <c r="R45" s="89">
        <v>0</v>
      </c>
      <c r="S45" s="41"/>
    </row>
    <row r="46" spans="1:19" ht="15.6">
      <c r="A46" s="92" t="s">
        <v>489</v>
      </c>
      <c r="B46" s="9"/>
      <c r="C46" s="9"/>
      <c r="D46" s="9"/>
      <c r="E46" s="9"/>
      <c r="F46" s="93"/>
      <c r="G46" s="94"/>
      <c r="H46" s="9"/>
      <c r="I46" s="9"/>
      <c r="J46" s="9"/>
      <c r="K46" s="9"/>
      <c r="L46" s="61" t="s">
        <v>529</v>
      </c>
      <c r="M46" s="48"/>
      <c r="N46" s="63" t="s">
        <v>530</v>
      </c>
      <c r="O46" s="47"/>
      <c r="P46" s="47"/>
      <c r="Q46" s="47"/>
      <c r="R46" s="47"/>
      <c r="S46" s="50"/>
    </row>
    <row r="47" spans="1:19" ht="13.2">
      <c r="A47" s="11"/>
      <c r="B47" s="12"/>
      <c r="C47" s="12"/>
      <c r="D47" s="12"/>
      <c r="E47" s="12"/>
      <c r="F47" s="18"/>
      <c r="G47" s="95"/>
      <c r="H47" s="12"/>
      <c r="I47" s="12"/>
      <c r="J47" s="12"/>
      <c r="K47" s="12"/>
      <c r="L47" s="67">
        <v>23</v>
      </c>
      <c r="M47" s="72" t="s">
        <v>531</v>
      </c>
      <c r="N47" s="35"/>
      <c r="O47" s="35"/>
      <c r="P47" s="35"/>
      <c r="Q47" s="71"/>
      <c r="R47" s="116">
        <v>0</v>
      </c>
      <c r="S47" s="96">
        <v>0</v>
      </c>
    </row>
    <row r="48" spans="1:19" ht="13.2">
      <c r="A48" s="97" t="s">
        <v>532</v>
      </c>
      <c r="B48" s="31"/>
      <c r="C48" s="31"/>
      <c r="D48" s="31"/>
      <c r="E48" s="31"/>
      <c r="F48" s="32"/>
      <c r="G48" s="98" t="s">
        <v>533</v>
      </c>
      <c r="H48" s="31"/>
      <c r="I48" s="31"/>
      <c r="J48" s="31"/>
      <c r="K48" s="31"/>
      <c r="L48" s="67">
        <v>24</v>
      </c>
      <c r="M48" s="99">
        <v>14</v>
      </c>
      <c r="N48" s="32" t="s">
        <v>272</v>
      </c>
      <c r="O48" s="100">
        <v>0</v>
      </c>
      <c r="P48" s="35" t="s">
        <v>534</v>
      </c>
      <c r="Q48" s="29"/>
      <c r="R48" s="101">
        <v>0</v>
      </c>
      <c r="S48" s="102">
        <v>0</v>
      </c>
    </row>
    <row r="49" spans="1:19" ht="13.8" thickBot="1">
      <c r="A49" s="103" t="s">
        <v>487</v>
      </c>
      <c r="B49" s="25"/>
      <c r="C49" s="25"/>
      <c r="D49" s="25"/>
      <c r="E49" s="25"/>
      <c r="F49" s="15"/>
      <c r="G49" s="104"/>
      <c r="H49" s="25"/>
      <c r="I49" s="25"/>
      <c r="J49" s="25"/>
      <c r="K49" s="25"/>
      <c r="L49" s="67">
        <v>25</v>
      </c>
      <c r="M49" s="105">
        <v>20</v>
      </c>
      <c r="N49" s="29" t="s">
        <v>272</v>
      </c>
      <c r="O49" s="100">
        <v>0</v>
      </c>
      <c r="P49" s="35" t="s">
        <v>534</v>
      </c>
      <c r="Q49" s="29"/>
      <c r="R49" s="70">
        <v>0</v>
      </c>
      <c r="S49" s="106">
        <v>0</v>
      </c>
    </row>
    <row r="50" spans="1:19" ht="13.8" thickBot="1">
      <c r="A50" s="11"/>
      <c r="B50" s="12"/>
      <c r="C50" s="12"/>
      <c r="D50" s="12"/>
      <c r="E50" s="12"/>
      <c r="F50" s="18"/>
      <c r="G50" s="95"/>
      <c r="H50" s="12"/>
      <c r="I50" s="12"/>
      <c r="J50" s="12"/>
      <c r="K50" s="12"/>
      <c r="L50" s="85">
        <v>26</v>
      </c>
      <c r="M50" s="107" t="s">
        <v>535</v>
      </c>
      <c r="N50" s="87"/>
      <c r="O50" s="87"/>
      <c r="P50" s="87"/>
      <c r="Q50" s="108"/>
      <c r="R50" s="109">
        <v>0</v>
      </c>
      <c r="S50" s="110"/>
    </row>
    <row r="51" spans="1:19" ht="15.6">
      <c r="A51" s="97" t="s">
        <v>532</v>
      </c>
      <c r="B51" s="31"/>
      <c r="C51" s="31"/>
      <c r="D51" s="31"/>
      <c r="E51" s="31"/>
      <c r="F51" s="32"/>
      <c r="G51" s="98" t="s">
        <v>533</v>
      </c>
      <c r="H51" s="31"/>
      <c r="I51" s="31"/>
      <c r="J51" s="31"/>
      <c r="K51" s="31"/>
      <c r="L51" s="61" t="s">
        <v>536</v>
      </c>
      <c r="M51" s="48"/>
      <c r="N51" s="63" t="s">
        <v>537</v>
      </c>
      <c r="O51" s="47"/>
      <c r="P51" s="47"/>
      <c r="Q51" s="47"/>
      <c r="R51" s="111"/>
      <c r="S51" s="50"/>
    </row>
    <row r="52" spans="1:19" ht="13.2">
      <c r="A52" s="103" t="s">
        <v>491</v>
      </c>
      <c r="B52" s="25"/>
      <c r="C52" s="25"/>
      <c r="D52" s="25"/>
      <c r="E52" s="25"/>
      <c r="F52" s="15"/>
      <c r="G52" s="104"/>
      <c r="H52" s="25"/>
      <c r="I52" s="25"/>
      <c r="J52" s="25"/>
      <c r="K52" s="25"/>
      <c r="L52" s="67">
        <v>27</v>
      </c>
      <c r="M52" s="72" t="s">
        <v>538</v>
      </c>
      <c r="N52" s="35"/>
      <c r="O52" s="35"/>
      <c r="P52" s="35"/>
      <c r="Q52" s="29"/>
      <c r="R52" s="70">
        <v>0</v>
      </c>
      <c r="S52" s="71"/>
    </row>
    <row r="53" spans="1:19" ht="13.2">
      <c r="A53" s="11"/>
      <c r="B53" s="12"/>
      <c r="C53" s="12"/>
      <c r="D53" s="12"/>
      <c r="E53" s="12"/>
      <c r="F53" s="18"/>
      <c r="G53" s="95"/>
      <c r="H53" s="12"/>
      <c r="I53" s="12"/>
      <c r="J53" s="12"/>
      <c r="K53" s="12"/>
      <c r="L53" s="67">
        <v>28</v>
      </c>
      <c r="M53" s="72" t="s">
        <v>539</v>
      </c>
      <c r="N53" s="35"/>
      <c r="O53" s="35"/>
      <c r="P53" s="35"/>
      <c r="Q53" s="29"/>
      <c r="R53" s="70">
        <v>0</v>
      </c>
      <c r="S53" s="71"/>
    </row>
    <row r="54" spans="1:19" ht="13.2">
      <c r="A54" s="112" t="s">
        <v>532</v>
      </c>
      <c r="B54" s="40"/>
      <c r="C54" s="40"/>
      <c r="D54" s="40"/>
      <c r="E54" s="40"/>
      <c r="F54" s="113"/>
      <c r="G54" s="114" t="s">
        <v>533</v>
      </c>
      <c r="H54" s="40"/>
      <c r="I54" s="40"/>
      <c r="J54" s="40"/>
      <c r="K54" s="40"/>
      <c r="L54" s="85">
        <v>29</v>
      </c>
      <c r="M54" s="86" t="s">
        <v>540</v>
      </c>
      <c r="N54" s="87"/>
      <c r="O54" s="87"/>
      <c r="P54" s="87"/>
      <c r="Q54" s="88"/>
      <c r="R54" s="54">
        <v>0</v>
      </c>
      <c r="S54" s="115"/>
    </row>
  </sheetData>
  <mergeCells count="4">
    <mergeCell ref="E5:J5"/>
    <mergeCell ref="E7:J7"/>
    <mergeCell ref="E9:J9"/>
    <mergeCell ref="P9:R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topLeftCell="B9" workbookViewId="0">
      <selection activeCell="F37" sqref="F37"/>
    </sheetView>
  </sheetViews>
  <sheetFormatPr defaultColWidth="8.85546875" defaultRowHeight="10.199999999999999"/>
  <cols>
    <col min="1" max="1" width="50.42578125" style="165" customWidth="1"/>
    <col min="2" max="2" width="40.140625" style="145" customWidth="1"/>
    <col min="3" max="5" width="17.28515625" style="145" customWidth="1"/>
    <col min="6" max="16384" width="8.85546875" style="145"/>
  </cols>
  <sheetData>
    <row r="1" spans="1:3" ht="17.399999999999999">
      <c r="A1" s="276" t="s">
        <v>541</v>
      </c>
      <c r="B1" s="277"/>
      <c r="C1" s="144"/>
    </row>
    <row r="2" spans="1:3">
      <c r="A2" s="146" t="s">
        <v>542</v>
      </c>
      <c r="B2" s="147" t="s">
        <v>470</v>
      </c>
      <c r="C2" s="148"/>
    </row>
    <row r="3" spans="1:3">
      <c r="A3" s="146" t="s">
        <v>543</v>
      </c>
      <c r="B3" s="147" t="s">
        <v>565</v>
      </c>
      <c r="C3" s="149"/>
    </row>
    <row r="4" spans="1:3">
      <c r="A4" s="146" t="s">
        <v>566</v>
      </c>
      <c r="B4" s="147" t="s">
        <v>472</v>
      </c>
      <c r="C4" s="149"/>
    </row>
    <row r="5" spans="1:3">
      <c r="A5" s="149" t="s">
        <v>6</v>
      </c>
      <c r="B5" s="147" t="s">
        <v>472</v>
      </c>
      <c r="C5" s="149"/>
    </row>
    <row r="6" spans="1:3">
      <c r="A6" s="149"/>
      <c r="B6" s="147"/>
      <c r="C6" s="149"/>
    </row>
    <row r="7" spans="1:3">
      <c r="A7" s="149" t="s">
        <v>567</v>
      </c>
      <c r="B7" s="147"/>
      <c r="C7" s="149"/>
    </row>
    <row r="8" spans="1:3">
      <c r="A8" s="149" t="s">
        <v>568</v>
      </c>
      <c r="B8" s="147"/>
      <c r="C8" s="149"/>
    </row>
    <row r="9" spans="1:3">
      <c r="A9" s="149" t="s">
        <v>569</v>
      </c>
      <c r="B9" s="147"/>
      <c r="C9" s="149"/>
    </row>
    <row r="10" spans="1:3">
      <c r="A10" s="150"/>
      <c r="B10" s="144"/>
      <c r="C10" s="144"/>
    </row>
    <row r="11" spans="1:3">
      <c r="A11" s="151" t="s">
        <v>544</v>
      </c>
      <c r="B11" s="152" t="s">
        <v>545</v>
      </c>
      <c r="C11" s="153" t="s">
        <v>546</v>
      </c>
    </row>
    <row r="12" spans="1:3">
      <c r="A12" s="154">
        <v>1</v>
      </c>
      <c r="B12" s="155">
        <v>2</v>
      </c>
      <c r="C12" s="156">
        <v>3</v>
      </c>
    </row>
    <row r="13" spans="1:3" ht="13.2">
      <c r="A13" s="157"/>
      <c r="B13" s="158"/>
      <c r="C13" s="158"/>
    </row>
    <row r="14" spans="1:3" ht="13.2">
      <c r="A14" s="179"/>
      <c r="B14" s="180"/>
      <c r="C14" s="180"/>
    </row>
    <row r="15" spans="1:3" ht="15.6">
      <c r="A15" s="159" t="s">
        <v>571</v>
      </c>
      <c r="B15" s="160"/>
      <c r="C15" s="161">
        <f>C17+C27+C52</f>
        <v>13374.182783333332</v>
      </c>
    </row>
    <row r="16" spans="1:3" ht="13.2">
      <c r="A16" s="179"/>
      <c r="B16" s="180"/>
      <c r="C16" s="180"/>
    </row>
    <row r="17" spans="1:3" ht="15.6">
      <c r="A17" s="159" t="s">
        <v>24</v>
      </c>
      <c r="B17" s="160" t="s">
        <v>547</v>
      </c>
      <c r="C17" s="161">
        <f>SUM(C18:C25)</f>
        <v>5183.2564499999989</v>
      </c>
    </row>
    <row r="18" spans="1:3">
      <c r="A18" s="162" t="s">
        <v>16</v>
      </c>
      <c r="B18" s="135" t="s">
        <v>26</v>
      </c>
      <c r="C18" s="175">
        <f>'STAVEBNÉ PRÁCE HSV A PSV - Líni'!H14</f>
        <v>240.75922500000001</v>
      </c>
    </row>
    <row r="19" spans="1:3">
      <c r="A19" s="162" t="s">
        <v>17</v>
      </c>
      <c r="B19" s="135" t="s">
        <v>56</v>
      </c>
      <c r="C19" s="175">
        <f>'STAVEBNÉ PRÁCE HSV A PSV - Líni'!H27</f>
        <v>119.11522500000001</v>
      </c>
    </row>
    <row r="20" spans="1:3">
      <c r="A20" s="162" t="s">
        <v>18</v>
      </c>
      <c r="B20" s="135" t="s">
        <v>67</v>
      </c>
      <c r="C20" s="175">
        <f>'STAVEBNÉ PRÁCE HSV A PSV - Líni'!H32</f>
        <v>232.70600000000002</v>
      </c>
    </row>
    <row r="21" spans="1:3">
      <c r="A21" s="162" t="s">
        <v>19</v>
      </c>
      <c r="B21" s="135" t="s">
        <v>99</v>
      </c>
      <c r="C21" s="175">
        <f>'STAVEBNÉ PRÁCE HSV A PSV - Líni'!H47</f>
        <v>804.62500000000011</v>
      </c>
    </row>
    <row r="22" spans="1:3">
      <c r="A22" s="176" t="s">
        <v>20</v>
      </c>
      <c r="B22" s="135" t="s">
        <v>141</v>
      </c>
      <c r="C22" s="175">
        <f>'STAVEBNÉ PRÁCE HSV A PSV - Líni'!H68</f>
        <v>121.919</v>
      </c>
    </row>
    <row r="23" spans="1:3">
      <c r="A23" s="177" t="s">
        <v>21</v>
      </c>
      <c r="B23" s="135" t="s">
        <v>467</v>
      </c>
      <c r="C23" s="175">
        <f>'STAVEBNÉ PRÁCE HSV A PSV - Líni'!H77</f>
        <v>1929.8529999999996</v>
      </c>
    </row>
    <row r="24" spans="1:3">
      <c r="A24" s="177" t="s">
        <v>217</v>
      </c>
      <c r="B24" s="135" t="s">
        <v>218</v>
      </c>
      <c r="C24" s="175">
        <f>'STAVEBNÉ PRÁCE HSV A PSV - Líni'!H105</f>
        <v>1352.12</v>
      </c>
    </row>
    <row r="25" spans="1:3">
      <c r="A25" s="176" t="s">
        <v>234</v>
      </c>
      <c r="B25" s="135" t="s">
        <v>235</v>
      </c>
      <c r="C25" s="175">
        <f>'STAVEBNÉ PRÁCE HSV A PSV - Líni'!H113</f>
        <v>382.15899999999999</v>
      </c>
    </row>
    <row r="26" spans="1:3">
      <c r="A26" s="162"/>
      <c r="B26" s="135"/>
      <c r="C26" s="117"/>
    </row>
    <row r="27" spans="1:3" ht="15.6">
      <c r="A27" s="159" t="s">
        <v>238</v>
      </c>
      <c r="B27" s="160" t="s">
        <v>548</v>
      </c>
      <c r="C27" s="161">
        <f>SUM(C28:C50)</f>
        <v>6667.5929999999998</v>
      </c>
    </row>
    <row r="28" spans="1:3">
      <c r="A28" s="162" t="s">
        <v>240</v>
      </c>
      <c r="B28" s="135" t="s">
        <v>241</v>
      </c>
      <c r="C28" s="117">
        <f>'STAVEBNÉ PRÁCE HSV A PSV - Líni'!H117</f>
        <v>958.245</v>
      </c>
    </row>
    <row r="29" spans="1:3">
      <c r="A29" s="162" t="s">
        <v>273</v>
      </c>
      <c r="B29" s="135" t="s">
        <v>274</v>
      </c>
      <c r="C29" s="117">
        <f>'STAVEBNÉ PRÁCE HSV A PSV - Líni'!H130</f>
        <v>882.23900000000003</v>
      </c>
    </row>
    <row r="30" spans="1:3">
      <c r="A30" s="162" t="s">
        <v>292</v>
      </c>
      <c r="B30" s="135" t="s">
        <v>293</v>
      </c>
      <c r="C30" s="117">
        <f>'STAVEBNÉ PRÁCE HSV A PSV - Líni'!H139</f>
        <v>700.20900000000006</v>
      </c>
    </row>
    <row r="31" spans="1:3">
      <c r="A31" s="162" t="s">
        <v>323</v>
      </c>
      <c r="B31" s="135" t="s">
        <v>324</v>
      </c>
      <c r="C31" s="117">
        <f>'STAVEBNÉ PRÁCE HSV A PSV - Líni'!H158</f>
        <v>500</v>
      </c>
    </row>
    <row r="32" spans="1:3">
      <c r="A32" s="163" t="s">
        <v>549</v>
      </c>
      <c r="B32" s="164" t="s">
        <v>563</v>
      </c>
      <c r="C32" s="117">
        <v>0</v>
      </c>
    </row>
    <row r="33" spans="1:3">
      <c r="A33" s="163" t="s">
        <v>550</v>
      </c>
      <c r="B33" s="164" t="s">
        <v>564</v>
      </c>
      <c r="C33" s="117">
        <v>0</v>
      </c>
    </row>
    <row r="34" spans="1:3">
      <c r="A34" s="163" t="s">
        <v>551</v>
      </c>
      <c r="B34" s="164" t="s">
        <v>552</v>
      </c>
      <c r="C34" s="117">
        <v>0</v>
      </c>
    </row>
    <row r="35" spans="1:3">
      <c r="A35" s="162" t="s">
        <v>328</v>
      </c>
      <c r="B35" s="135" t="s">
        <v>329</v>
      </c>
      <c r="C35" s="117">
        <f>'STAVEBNÉ PRÁCE HSV A PSV - Líni'!H160</f>
        <v>2763.5</v>
      </c>
    </row>
    <row r="36" spans="1:3">
      <c r="A36" s="162" t="s">
        <v>334</v>
      </c>
      <c r="B36" s="135" t="s">
        <v>335</v>
      </c>
      <c r="C36" s="117">
        <f>'STAVEBNÉ PRÁCE HSV A PSV - Líni'!H163</f>
        <v>1</v>
      </c>
    </row>
    <row r="37" spans="1:3">
      <c r="A37" s="163" t="s">
        <v>553</v>
      </c>
      <c r="B37" s="164" t="s">
        <v>554</v>
      </c>
      <c r="C37" s="117">
        <v>0</v>
      </c>
    </row>
    <row r="38" spans="1:3">
      <c r="A38" s="163" t="s">
        <v>555</v>
      </c>
      <c r="B38" s="164" t="s">
        <v>556</v>
      </c>
      <c r="C38" s="117">
        <v>0</v>
      </c>
    </row>
    <row r="39" spans="1:3">
      <c r="A39" s="163" t="s">
        <v>557</v>
      </c>
      <c r="B39" s="164" t="s">
        <v>558</v>
      </c>
      <c r="C39" s="117">
        <v>0</v>
      </c>
    </row>
    <row r="40" spans="1:3">
      <c r="A40" s="162" t="s">
        <v>338</v>
      </c>
      <c r="B40" s="135" t="s">
        <v>339</v>
      </c>
      <c r="C40" s="117">
        <f>'STAVEBNÉ PRÁCE HSV A PSV - Líni'!H165</f>
        <v>15.82</v>
      </c>
    </row>
    <row r="41" spans="1:3">
      <c r="A41" s="162" t="s">
        <v>344</v>
      </c>
      <c r="B41" s="135" t="s">
        <v>345</v>
      </c>
      <c r="C41" s="117">
        <f>'STAVEBNÉ PRÁCE HSV A PSV - Líni'!H168</f>
        <v>46.58</v>
      </c>
    </row>
    <row r="42" spans="1:3">
      <c r="A42" s="163" t="s">
        <v>559</v>
      </c>
      <c r="B42" s="164" t="s">
        <v>560</v>
      </c>
      <c r="C42" s="117">
        <v>0</v>
      </c>
    </row>
    <row r="43" spans="1:3">
      <c r="A43" s="162" t="s">
        <v>362</v>
      </c>
      <c r="B43" s="135" t="s">
        <v>363</v>
      </c>
      <c r="C43" s="117">
        <f>'STAVEBNÉ PRÁCE HSV A PSV - Líni'!H177</f>
        <v>0</v>
      </c>
    </row>
    <row r="44" spans="1:3">
      <c r="A44" s="162" t="s">
        <v>402</v>
      </c>
      <c r="B44" s="135" t="s">
        <v>403</v>
      </c>
      <c r="C44" s="117">
        <f>'STAVEBNÉ PRÁCE HSV A PSV - Líni'!H195</f>
        <v>800</v>
      </c>
    </row>
    <row r="45" spans="1:3">
      <c r="A45" s="162" t="s">
        <v>412</v>
      </c>
      <c r="B45" s="135" t="s">
        <v>413</v>
      </c>
      <c r="C45" s="117">
        <f>'STAVEBNÉ PRÁCE HSV A PSV - Líni'!H200</f>
        <v>0</v>
      </c>
    </row>
    <row r="46" spans="1:3">
      <c r="A46" s="162" t="s">
        <v>427</v>
      </c>
      <c r="B46" s="135" t="s">
        <v>428</v>
      </c>
      <c r="C46" s="117">
        <f>'STAVEBNÉ PRÁCE HSV A PSV - Líni'!H207</f>
        <v>0</v>
      </c>
    </row>
    <row r="47" spans="1:3">
      <c r="A47" s="163" t="s">
        <v>561</v>
      </c>
      <c r="B47" s="164" t="s">
        <v>562</v>
      </c>
      <c r="C47" s="117">
        <v>0</v>
      </c>
    </row>
    <row r="48" spans="1:3">
      <c r="A48" s="162" t="s">
        <v>435</v>
      </c>
      <c r="B48" s="135" t="s">
        <v>436</v>
      </c>
      <c r="C48" s="117">
        <f>'STAVEBNÉ PRÁCE HSV A PSV - Líni'!H211</f>
        <v>0</v>
      </c>
    </row>
    <row r="49" spans="1:5">
      <c r="A49" s="162" t="s">
        <v>448</v>
      </c>
      <c r="B49" s="135" t="s">
        <v>449</v>
      </c>
      <c r="C49" s="117">
        <f>'STAVEBNÉ PRÁCE HSV A PSV - Líni'!H217</f>
        <v>0</v>
      </c>
    </row>
    <row r="50" spans="1:5">
      <c r="A50" s="162" t="s">
        <v>454</v>
      </c>
      <c r="B50" s="135" t="s">
        <v>455</v>
      </c>
      <c r="C50" s="117">
        <f>'STAVEBNÉ PRÁCE HSV A PSV - Líni'!H220</f>
        <v>0</v>
      </c>
    </row>
    <row r="51" spans="1:5">
      <c r="A51" s="162"/>
      <c r="B51" s="135"/>
      <c r="C51" s="117"/>
    </row>
    <row r="52" spans="1:5" ht="15.6">
      <c r="A52" s="159" t="s">
        <v>460</v>
      </c>
      <c r="B52" s="160" t="s">
        <v>461</v>
      </c>
      <c r="C52" s="161">
        <f>C53</f>
        <v>1523.3333333333333</v>
      </c>
      <c r="D52" s="161" t="b">
        <f t="shared" ref="D52" si="0">D53</f>
        <v>0</v>
      </c>
      <c r="E52" s="161">
        <f>C52+D52</f>
        <v>1523.3333333333333</v>
      </c>
    </row>
    <row r="53" spans="1:5">
      <c r="A53" s="162" t="s">
        <v>462</v>
      </c>
      <c r="B53" s="135" t="s">
        <v>463</v>
      </c>
      <c r="C53" s="178">
        <f>'STAVEBNÉ PRÁCE HSV A PSV - Líni'!H224</f>
        <v>1523.3333333333333</v>
      </c>
      <c r="D53" s="178" t="b">
        <f>'STAVEBNÉ PRÁCE HSV A PSV - Líni'!K224</f>
        <v>0</v>
      </c>
      <c r="E53" s="178">
        <f>C53+D53</f>
        <v>1523.3333333333333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5"/>
  <sheetViews>
    <sheetView showGridLines="0" zoomScaleNormal="100" workbookViewId="0">
      <pane ySplit="8" topLeftCell="A9" activePane="bottomLeft" state="frozenSplit"/>
      <selection pane="bottomLeft" sqref="A1:XFD1048576"/>
    </sheetView>
  </sheetViews>
  <sheetFormatPr defaultColWidth="10.42578125" defaultRowHeight="12" customHeight="1"/>
  <cols>
    <col min="1" max="1" width="6.7109375" style="121" customWidth="1"/>
    <col min="2" max="2" width="4.7109375" style="121" bestFit="1" customWidth="1"/>
    <col min="3" max="3" width="11.7109375" style="121" customWidth="1"/>
    <col min="4" max="4" width="33.140625" style="166" customWidth="1"/>
    <col min="5" max="5" width="4.7109375" style="121" customWidth="1"/>
    <col min="6" max="11" width="11.28515625" style="121" customWidth="1"/>
    <col min="12" max="16384" width="10.42578125" style="121"/>
  </cols>
  <sheetData>
    <row r="1" spans="1:11" ht="17.25" customHeight="1">
      <c r="A1" s="118" t="s">
        <v>0</v>
      </c>
      <c r="B1" s="119"/>
      <c r="C1" s="119"/>
      <c r="D1" s="191"/>
      <c r="E1" s="119"/>
      <c r="F1" s="120"/>
      <c r="G1" s="119"/>
      <c r="H1" s="119"/>
    </row>
    <row r="2" spans="1:11" ht="12.75" customHeight="1">
      <c r="A2" s="122" t="s">
        <v>1</v>
      </c>
      <c r="B2" s="123"/>
      <c r="C2" s="122" t="s">
        <v>2</v>
      </c>
      <c r="D2" s="192"/>
      <c r="E2" s="124"/>
      <c r="F2" s="125"/>
      <c r="G2" s="120"/>
      <c r="H2" s="119"/>
    </row>
    <row r="3" spans="1:11" ht="12.75" customHeight="1">
      <c r="A3" s="122" t="s">
        <v>3</v>
      </c>
      <c r="B3" s="123"/>
      <c r="C3" s="122" t="s">
        <v>582</v>
      </c>
      <c r="D3" s="192"/>
      <c r="E3" s="124"/>
      <c r="F3" s="126" t="s">
        <v>4</v>
      </c>
      <c r="G3" s="127"/>
      <c r="H3" s="119"/>
    </row>
    <row r="4" spans="1:11" ht="12.75" customHeight="1">
      <c r="A4" s="122" t="s">
        <v>5</v>
      </c>
      <c r="B4" s="123"/>
      <c r="C4" s="122"/>
      <c r="D4" s="192"/>
      <c r="E4" s="124"/>
      <c r="F4" s="126" t="s">
        <v>6</v>
      </c>
      <c r="G4" s="127" t="s">
        <v>7</v>
      </c>
      <c r="H4" s="119"/>
    </row>
    <row r="5" spans="1:11" ht="14.25" customHeight="1" thickBot="1">
      <c r="A5" s="120"/>
      <c r="B5" s="119"/>
      <c r="C5" s="119"/>
      <c r="D5" s="191"/>
      <c r="E5" s="119"/>
      <c r="F5" s="119"/>
      <c r="G5" s="119"/>
      <c r="H5" s="119"/>
    </row>
    <row r="6" spans="1:11" ht="25.5" customHeight="1" thickBot="1">
      <c r="A6" s="128" t="s">
        <v>8</v>
      </c>
      <c r="B6" s="128" t="s">
        <v>9</v>
      </c>
      <c r="C6" s="128" t="s">
        <v>10</v>
      </c>
      <c r="D6" s="128" t="s">
        <v>11</v>
      </c>
      <c r="E6" s="128" t="s">
        <v>12</v>
      </c>
      <c r="F6" s="128" t="s">
        <v>13</v>
      </c>
      <c r="G6" s="128" t="s">
        <v>14</v>
      </c>
      <c r="H6" s="128" t="s">
        <v>15</v>
      </c>
      <c r="I6" s="128" t="s">
        <v>13</v>
      </c>
      <c r="J6" s="128" t="s">
        <v>14</v>
      </c>
      <c r="K6" s="128" t="s">
        <v>15</v>
      </c>
    </row>
    <row r="7" spans="1:11" ht="11.25" customHeight="1" thickBot="1">
      <c r="A7" s="128" t="s">
        <v>16</v>
      </c>
      <c r="B7" s="128" t="s">
        <v>17</v>
      </c>
      <c r="C7" s="128" t="s">
        <v>18</v>
      </c>
      <c r="D7" s="193" t="s">
        <v>19</v>
      </c>
      <c r="E7" s="128" t="s">
        <v>20</v>
      </c>
      <c r="F7" s="128" t="s">
        <v>21</v>
      </c>
      <c r="G7" s="128" t="s">
        <v>22</v>
      </c>
      <c r="H7" s="128" t="s">
        <v>23</v>
      </c>
      <c r="I7" s="128" t="s">
        <v>21</v>
      </c>
      <c r="J7" s="128" t="s">
        <v>22</v>
      </c>
      <c r="K7" s="128" t="s">
        <v>23</v>
      </c>
    </row>
    <row r="8" spans="1:11" ht="21" customHeight="1" thickBot="1">
      <c r="A8" s="120"/>
      <c r="B8" s="119"/>
      <c r="C8" s="119"/>
      <c r="D8" s="191"/>
      <c r="E8" s="119"/>
      <c r="F8" s="119"/>
      <c r="G8" s="119"/>
      <c r="H8" s="119"/>
    </row>
    <row r="9" spans="1:11" ht="15" customHeight="1" thickBot="1">
      <c r="A9" s="120"/>
      <c r="B9" s="119"/>
      <c r="C9" s="181" t="s">
        <v>570</v>
      </c>
      <c r="D9" s="182"/>
      <c r="E9" s="183"/>
      <c r="F9" s="183"/>
      <c r="G9" s="184"/>
      <c r="H9" s="174">
        <f>H13+H116+H224</f>
        <v>13374.182783333332</v>
      </c>
    </row>
    <row r="10" spans="1:11" ht="15" customHeight="1">
      <c r="A10" s="120"/>
      <c r="B10" s="119"/>
      <c r="C10" s="119"/>
      <c r="D10" s="191"/>
      <c r="E10" s="119"/>
      <c r="F10" s="119"/>
      <c r="G10" s="119"/>
      <c r="H10" s="119"/>
    </row>
    <row r="11" spans="1:11" ht="5.25" customHeight="1">
      <c r="A11" s="120"/>
      <c r="B11" s="119"/>
      <c r="C11" s="119"/>
      <c r="D11" s="191"/>
      <c r="E11" s="119"/>
      <c r="F11" s="119"/>
      <c r="G11" s="119"/>
      <c r="H11" s="119"/>
    </row>
    <row r="12" spans="1:11" ht="9" customHeight="1" thickBot="1">
      <c r="A12" s="129"/>
      <c r="B12" s="119"/>
      <c r="C12" s="119"/>
      <c r="D12" s="191"/>
      <c r="E12" s="119"/>
      <c r="F12" s="119"/>
      <c r="G12" s="119"/>
      <c r="H12" s="119"/>
    </row>
    <row r="13" spans="1:11" ht="15" customHeight="1" thickBot="1">
      <c r="A13" s="130"/>
      <c r="B13" s="131"/>
      <c r="C13" s="132" t="s">
        <v>24</v>
      </c>
      <c r="D13" s="132" t="s">
        <v>25</v>
      </c>
      <c r="E13" s="131"/>
      <c r="F13" s="133"/>
      <c r="G13" s="134"/>
      <c r="H13" s="174">
        <f>H14+H27+H32+H47+H68+H77+H105+H113</f>
        <v>5183.2564499999989</v>
      </c>
    </row>
    <row r="14" spans="1:11" s="171" customFormat="1" ht="13.5" customHeight="1">
      <c r="A14" s="167"/>
      <c r="B14" s="132"/>
      <c r="C14" s="132" t="s">
        <v>16</v>
      </c>
      <c r="D14" s="132" t="s">
        <v>26</v>
      </c>
      <c r="E14" s="132"/>
      <c r="F14" s="168"/>
      <c r="G14" s="169"/>
      <c r="H14" s="170">
        <f>SUM(H15:H26)</f>
        <v>240.75922500000001</v>
      </c>
    </row>
    <row r="15" spans="1:11" ht="34.5" customHeight="1">
      <c r="A15" s="136">
        <v>189</v>
      </c>
      <c r="B15" s="137" t="s">
        <v>27</v>
      </c>
      <c r="C15" s="137" t="s">
        <v>28</v>
      </c>
      <c r="D15" s="190" t="s">
        <v>29</v>
      </c>
      <c r="E15" s="137" t="s">
        <v>30</v>
      </c>
      <c r="F15" s="188">
        <f>13*8*1.2*0.2</f>
        <v>24.96</v>
      </c>
      <c r="G15" s="187">
        <v>0</v>
      </c>
      <c r="H15" s="187">
        <f>F15*G15</f>
        <v>0</v>
      </c>
    </row>
    <row r="16" spans="1:11" ht="24" customHeight="1">
      <c r="A16" s="136">
        <v>2</v>
      </c>
      <c r="B16" s="137" t="s">
        <v>27</v>
      </c>
      <c r="C16" s="137" t="s">
        <v>31</v>
      </c>
      <c r="D16" s="190" t="s">
        <v>32</v>
      </c>
      <c r="E16" s="137" t="s">
        <v>30</v>
      </c>
      <c r="F16" s="188">
        <f>13.26*0.6*0.9*2+8.15*0.6*0.9*2+(13.26-1.2)*0.55*0.9+2.755*0.55*0.9+2.76+0.965</f>
        <v>34.181225000000005</v>
      </c>
      <c r="G16" s="187">
        <v>0</v>
      </c>
      <c r="H16" s="187">
        <f t="shared" ref="H16:H26" si="0">F16*G16</f>
        <v>0</v>
      </c>
    </row>
    <row r="17" spans="1:8" ht="24" customHeight="1">
      <c r="A17" s="136">
        <v>3</v>
      </c>
      <c r="B17" s="137" t="s">
        <v>27</v>
      </c>
      <c r="C17" s="137" t="s">
        <v>33</v>
      </c>
      <c r="D17" s="190" t="s">
        <v>34</v>
      </c>
      <c r="E17" s="137" t="s">
        <v>30</v>
      </c>
      <c r="F17" s="188">
        <v>0</v>
      </c>
      <c r="G17" s="187">
        <v>1</v>
      </c>
      <c r="H17" s="187">
        <f t="shared" si="0"/>
        <v>0</v>
      </c>
    </row>
    <row r="18" spans="1:8" ht="24" customHeight="1">
      <c r="A18" s="136">
        <v>4</v>
      </c>
      <c r="B18" s="137" t="s">
        <v>27</v>
      </c>
      <c r="C18" s="137" t="s">
        <v>35</v>
      </c>
      <c r="D18" s="190" t="s">
        <v>36</v>
      </c>
      <c r="E18" s="137" t="s">
        <v>30</v>
      </c>
      <c r="F18" s="188">
        <v>0</v>
      </c>
      <c r="G18" s="187">
        <v>1</v>
      </c>
      <c r="H18" s="187">
        <f t="shared" si="0"/>
        <v>0</v>
      </c>
    </row>
    <row r="19" spans="1:8" ht="24" customHeight="1">
      <c r="A19" s="136">
        <v>5</v>
      </c>
      <c r="B19" s="137" t="s">
        <v>27</v>
      </c>
      <c r="C19" s="137" t="s">
        <v>37</v>
      </c>
      <c r="D19" s="190" t="s">
        <v>38</v>
      </c>
      <c r="E19" s="137" t="s">
        <v>30</v>
      </c>
      <c r="F19" s="188">
        <v>0</v>
      </c>
      <c r="G19" s="187">
        <v>1</v>
      </c>
      <c r="H19" s="187">
        <f t="shared" si="0"/>
        <v>0</v>
      </c>
    </row>
    <row r="20" spans="1:8" ht="46.95" customHeight="1">
      <c r="A20" s="136">
        <v>6</v>
      </c>
      <c r="B20" s="137" t="s">
        <v>27</v>
      </c>
      <c r="C20" s="137" t="s">
        <v>39</v>
      </c>
      <c r="D20" s="190" t="s">
        <v>40</v>
      </c>
      <c r="E20" s="137" t="s">
        <v>30</v>
      </c>
      <c r="F20" s="188">
        <v>0</v>
      </c>
      <c r="G20" s="187">
        <v>1</v>
      </c>
      <c r="H20" s="187">
        <f t="shared" si="0"/>
        <v>0</v>
      </c>
    </row>
    <row r="21" spans="1:8" ht="34.5" customHeight="1">
      <c r="A21" s="136">
        <v>7</v>
      </c>
      <c r="B21" s="137" t="s">
        <v>27</v>
      </c>
      <c r="C21" s="137" t="s">
        <v>41</v>
      </c>
      <c r="D21" s="190" t="s">
        <v>42</v>
      </c>
      <c r="E21" s="137" t="s">
        <v>30</v>
      </c>
      <c r="F21" s="188">
        <v>0</v>
      </c>
      <c r="G21" s="187">
        <v>1</v>
      </c>
      <c r="H21" s="187">
        <f t="shared" si="0"/>
        <v>0</v>
      </c>
    </row>
    <row r="22" spans="1:8" ht="24" customHeight="1">
      <c r="A22" s="136">
        <v>8</v>
      </c>
      <c r="B22" s="137" t="s">
        <v>27</v>
      </c>
      <c r="C22" s="137" t="s">
        <v>43</v>
      </c>
      <c r="D22" s="190" t="s">
        <v>44</v>
      </c>
      <c r="E22" s="137" t="s">
        <v>30</v>
      </c>
      <c r="F22" s="188">
        <f>13.26*0.6*0.9*2+8.15*0.6*0.9*2+(13.26-1.2)*0.55*0.9+2.755*0.55*0.9+2.76+0.965</f>
        <v>34.181225000000005</v>
      </c>
      <c r="G22" s="187">
        <v>1</v>
      </c>
      <c r="H22" s="187">
        <f t="shared" si="0"/>
        <v>34.181225000000005</v>
      </c>
    </row>
    <row r="23" spans="1:8" ht="34.5" customHeight="1">
      <c r="A23" s="136">
        <v>9</v>
      </c>
      <c r="B23" s="137" t="s">
        <v>27</v>
      </c>
      <c r="C23" s="137" t="s">
        <v>45</v>
      </c>
      <c r="D23" s="190" t="s">
        <v>46</v>
      </c>
      <c r="E23" s="137" t="s">
        <v>30</v>
      </c>
      <c r="F23" s="187">
        <v>4.04</v>
      </c>
      <c r="G23" s="187">
        <v>1</v>
      </c>
      <c r="H23" s="187">
        <f t="shared" si="0"/>
        <v>4.04</v>
      </c>
    </row>
    <row r="24" spans="1:8" ht="34.049999999999997" customHeight="1">
      <c r="A24" s="136">
        <v>190</v>
      </c>
      <c r="B24" s="137" t="s">
        <v>27</v>
      </c>
      <c r="C24" s="137" t="s">
        <v>47</v>
      </c>
      <c r="D24" s="190" t="s">
        <v>48</v>
      </c>
      <c r="E24" s="137" t="s">
        <v>30</v>
      </c>
      <c r="F24" s="187">
        <v>3.6749999999999998</v>
      </c>
      <c r="G24" s="187">
        <v>1</v>
      </c>
      <c r="H24" s="187">
        <f t="shared" si="0"/>
        <v>3.6749999999999998</v>
      </c>
    </row>
    <row r="25" spans="1:8" ht="24" customHeight="1">
      <c r="A25" s="138">
        <v>12</v>
      </c>
      <c r="B25" s="139" t="s">
        <v>49</v>
      </c>
      <c r="C25" s="139" t="s">
        <v>50</v>
      </c>
      <c r="D25" s="194" t="s">
        <v>51</v>
      </c>
      <c r="E25" s="139" t="s">
        <v>52</v>
      </c>
      <c r="F25" s="187">
        <v>12.863</v>
      </c>
      <c r="G25" s="187">
        <v>1</v>
      </c>
      <c r="H25" s="187">
        <f t="shared" si="0"/>
        <v>12.863</v>
      </c>
    </row>
    <row r="26" spans="1:8" ht="24" customHeight="1">
      <c r="A26" s="136">
        <v>13</v>
      </c>
      <c r="B26" s="137" t="s">
        <v>27</v>
      </c>
      <c r="C26" s="137" t="s">
        <v>53</v>
      </c>
      <c r="D26" s="190" t="s">
        <v>54</v>
      </c>
      <c r="E26" s="137" t="s">
        <v>55</v>
      </c>
      <c r="F26" s="187">
        <v>186</v>
      </c>
      <c r="G26" s="187">
        <v>1</v>
      </c>
      <c r="H26" s="187">
        <f t="shared" si="0"/>
        <v>186</v>
      </c>
    </row>
    <row r="27" spans="1:8" s="171" customFormat="1" ht="13.5" customHeight="1">
      <c r="A27" s="167"/>
      <c r="B27" s="132"/>
      <c r="C27" s="132" t="s">
        <v>17</v>
      </c>
      <c r="D27" s="132" t="s">
        <v>56</v>
      </c>
      <c r="E27" s="132"/>
      <c r="F27" s="168"/>
      <c r="G27" s="186">
        <v>1</v>
      </c>
      <c r="H27" s="170">
        <f>SUM(H28:H31)</f>
        <v>119.11522500000001</v>
      </c>
    </row>
    <row r="28" spans="1:8" ht="24" customHeight="1">
      <c r="A28" s="136">
        <v>14</v>
      </c>
      <c r="B28" s="137" t="s">
        <v>57</v>
      </c>
      <c r="C28" s="137" t="s">
        <v>58</v>
      </c>
      <c r="D28" s="190" t="s">
        <v>59</v>
      </c>
      <c r="E28" s="137" t="s">
        <v>30</v>
      </c>
      <c r="F28" s="187">
        <v>9.8979999999999997</v>
      </c>
      <c r="G28" s="187">
        <v>1</v>
      </c>
      <c r="H28" s="187">
        <f t="shared" ref="H28:H31" si="1">F28*G28</f>
        <v>9.8979999999999997</v>
      </c>
    </row>
    <row r="29" spans="1:8" ht="24" customHeight="1">
      <c r="A29" s="136">
        <v>191</v>
      </c>
      <c r="B29" s="137" t="s">
        <v>60</v>
      </c>
      <c r="C29" s="137" t="s">
        <v>61</v>
      </c>
      <c r="D29" s="190" t="s">
        <v>62</v>
      </c>
      <c r="E29" s="137" t="s">
        <v>30</v>
      </c>
      <c r="F29" s="188">
        <f>13.26*0.6*0.9*2+8.15*0.6*0.9*2+(13.26-1.2)*0.55*0.9+2.755*0.55*0.9+2.76+0.965</f>
        <v>34.181225000000005</v>
      </c>
      <c r="G29" s="187">
        <v>1</v>
      </c>
      <c r="H29" s="187">
        <f t="shared" si="1"/>
        <v>34.181225000000005</v>
      </c>
    </row>
    <row r="30" spans="1:8" ht="24" customHeight="1">
      <c r="A30" s="136">
        <v>192</v>
      </c>
      <c r="B30" s="137" t="s">
        <v>60</v>
      </c>
      <c r="C30" s="137" t="s">
        <v>63</v>
      </c>
      <c r="D30" s="190" t="s">
        <v>64</v>
      </c>
      <c r="E30" s="137" t="s">
        <v>55</v>
      </c>
      <c r="F30" s="187">
        <v>37.518000000000001</v>
      </c>
      <c r="G30" s="187">
        <v>1</v>
      </c>
      <c r="H30" s="187">
        <f t="shared" si="1"/>
        <v>37.518000000000001</v>
      </c>
    </row>
    <row r="31" spans="1:8" ht="24" customHeight="1">
      <c r="A31" s="136">
        <v>193</v>
      </c>
      <c r="B31" s="137" t="s">
        <v>60</v>
      </c>
      <c r="C31" s="137" t="s">
        <v>65</v>
      </c>
      <c r="D31" s="190" t="s">
        <v>66</v>
      </c>
      <c r="E31" s="137" t="s">
        <v>55</v>
      </c>
      <c r="F31" s="187">
        <v>37.518000000000001</v>
      </c>
      <c r="G31" s="187">
        <v>1</v>
      </c>
      <c r="H31" s="187">
        <f t="shared" si="1"/>
        <v>37.518000000000001</v>
      </c>
    </row>
    <row r="32" spans="1:8" s="171" customFormat="1" ht="13.5" customHeight="1">
      <c r="A32" s="167"/>
      <c r="B32" s="132"/>
      <c r="C32" s="132" t="s">
        <v>18</v>
      </c>
      <c r="D32" s="132" t="s">
        <v>67</v>
      </c>
      <c r="E32" s="132"/>
      <c r="F32" s="168"/>
      <c r="G32" s="169"/>
      <c r="H32" s="170">
        <f>SUM(H33:H46)</f>
        <v>232.70600000000002</v>
      </c>
    </row>
    <row r="33" spans="1:8" ht="45" customHeight="1">
      <c r="A33" s="136">
        <v>194</v>
      </c>
      <c r="B33" s="137" t="s">
        <v>60</v>
      </c>
      <c r="C33" s="137" t="s">
        <v>68</v>
      </c>
      <c r="D33" s="190" t="s">
        <v>69</v>
      </c>
      <c r="E33" s="137" t="s">
        <v>30</v>
      </c>
      <c r="F33" s="187">
        <v>76.599999999999994</v>
      </c>
      <c r="G33" s="187">
        <v>1</v>
      </c>
      <c r="H33" s="187">
        <f t="shared" ref="H33:H46" si="2">F33*G33</f>
        <v>76.599999999999994</v>
      </c>
    </row>
    <row r="34" spans="1:8" ht="45" customHeight="1">
      <c r="A34" s="136">
        <v>195</v>
      </c>
      <c r="B34" s="137" t="s">
        <v>60</v>
      </c>
      <c r="C34" s="137" t="s">
        <v>70</v>
      </c>
      <c r="D34" s="190" t="s">
        <v>71</v>
      </c>
      <c r="E34" s="137" t="s">
        <v>30</v>
      </c>
      <c r="F34" s="187">
        <v>23.776</v>
      </c>
      <c r="G34" s="187">
        <v>1</v>
      </c>
      <c r="H34" s="187">
        <f t="shared" si="2"/>
        <v>23.776</v>
      </c>
    </row>
    <row r="35" spans="1:8" ht="24" customHeight="1">
      <c r="A35" s="136">
        <v>20</v>
      </c>
      <c r="B35" s="137" t="s">
        <v>60</v>
      </c>
      <c r="C35" s="137" t="s">
        <v>72</v>
      </c>
      <c r="D35" s="190" t="s">
        <v>73</v>
      </c>
      <c r="E35" s="137" t="s">
        <v>30</v>
      </c>
      <c r="F35" s="187">
        <v>0.24399999999999999</v>
      </c>
      <c r="G35" s="187">
        <v>1</v>
      </c>
      <c r="H35" s="187">
        <f t="shared" si="2"/>
        <v>0.24399999999999999</v>
      </c>
    </row>
    <row r="36" spans="1:8" ht="24" customHeight="1">
      <c r="A36" s="136">
        <v>21</v>
      </c>
      <c r="B36" s="137" t="s">
        <v>60</v>
      </c>
      <c r="C36" s="137" t="s">
        <v>74</v>
      </c>
      <c r="D36" s="190" t="s">
        <v>75</v>
      </c>
      <c r="E36" s="137" t="s">
        <v>55</v>
      </c>
      <c r="F36" s="187">
        <v>4.07</v>
      </c>
      <c r="G36" s="187">
        <v>1</v>
      </c>
      <c r="H36" s="187">
        <f t="shared" si="2"/>
        <v>4.07</v>
      </c>
    </row>
    <row r="37" spans="1:8" ht="24" customHeight="1">
      <c r="A37" s="136">
        <v>22</v>
      </c>
      <c r="B37" s="137" t="s">
        <v>60</v>
      </c>
      <c r="C37" s="137" t="s">
        <v>76</v>
      </c>
      <c r="D37" s="190" t="s">
        <v>77</v>
      </c>
      <c r="E37" s="137" t="s">
        <v>55</v>
      </c>
      <c r="F37" s="187">
        <v>4.07</v>
      </c>
      <c r="G37" s="187">
        <v>1</v>
      </c>
      <c r="H37" s="187">
        <f t="shared" si="2"/>
        <v>4.07</v>
      </c>
    </row>
    <row r="38" spans="1:8" ht="13.5" customHeight="1">
      <c r="A38" s="136">
        <v>23</v>
      </c>
      <c r="B38" s="137" t="s">
        <v>60</v>
      </c>
      <c r="C38" s="137" t="s">
        <v>78</v>
      </c>
      <c r="D38" s="190" t="s">
        <v>79</v>
      </c>
      <c r="E38" s="137" t="s">
        <v>80</v>
      </c>
      <c r="F38" s="187">
        <v>7.92</v>
      </c>
      <c r="G38" s="187">
        <v>1</v>
      </c>
      <c r="H38" s="187">
        <f t="shared" si="2"/>
        <v>7.92</v>
      </c>
    </row>
    <row r="39" spans="1:8" ht="24" customHeight="1">
      <c r="A39" s="138">
        <v>24</v>
      </c>
      <c r="B39" s="139" t="s">
        <v>81</v>
      </c>
      <c r="C39" s="139" t="s">
        <v>82</v>
      </c>
      <c r="D39" s="194" t="s">
        <v>83</v>
      </c>
      <c r="E39" s="139" t="s">
        <v>80</v>
      </c>
      <c r="F39" s="187">
        <v>7.92</v>
      </c>
      <c r="G39" s="187">
        <v>1</v>
      </c>
      <c r="H39" s="187">
        <f t="shared" si="2"/>
        <v>7.92</v>
      </c>
    </row>
    <row r="40" spans="1:8" ht="19.5" customHeight="1">
      <c r="A40" s="136">
        <v>25</v>
      </c>
      <c r="B40" s="137" t="s">
        <v>60</v>
      </c>
      <c r="C40" s="137" t="s">
        <v>84</v>
      </c>
      <c r="D40" s="190" t="s">
        <v>85</v>
      </c>
      <c r="E40" s="137" t="s">
        <v>80</v>
      </c>
      <c r="F40" s="187">
        <v>7.65</v>
      </c>
      <c r="G40" s="187">
        <v>1</v>
      </c>
      <c r="H40" s="187">
        <f t="shared" si="2"/>
        <v>7.65</v>
      </c>
    </row>
    <row r="41" spans="1:8" ht="24" customHeight="1">
      <c r="A41" s="138">
        <v>26</v>
      </c>
      <c r="B41" s="139" t="s">
        <v>81</v>
      </c>
      <c r="C41" s="139" t="s">
        <v>86</v>
      </c>
      <c r="D41" s="194" t="s">
        <v>87</v>
      </c>
      <c r="E41" s="139" t="s">
        <v>80</v>
      </c>
      <c r="F41" s="187">
        <v>7.65</v>
      </c>
      <c r="G41" s="187">
        <v>1</v>
      </c>
      <c r="H41" s="187">
        <f t="shared" si="2"/>
        <v>7.65</v>
      </c>
    </row>
    <row r="42" spans="1:8" ht="34.5" customHeight="1">
      <c r="A42" s="136">
        <v>198</v>
      </c>
      <c r="B42" s="137" t="s">
        <v>60</v>
      </c>
      <c r="C42" s="137" t="s">
        <v>88</v>
      </c>
      <c r="D42" s="190" t="s">
        <v>89</v>
      </c>
      <c r="E42" s="137" t="s">
        <v>90</v>
      </c>
      <c r="F42" s="187">
        <v>7</v>
      </c>
      <c r="G42" s="187">
        <v>1</v>
      </c>
      <c r="H42" s="187">
        <f t="shared" si="2"/>
        <v>7</v>
      </c>
    </row>
    <row r="43" spans="1:8" ht="34.5" customHeight="1">
      <c r="A43" s="136">
        <v>30</v>
      </c>
      <c r="B43" s="137" t="s">
        <v>60</v>
      </c>
      <c r="C43" s="137" t="s">
        <v>91</v>
      </c>
      <c r="D43" s="190" t="s">
        <v>92</v>
      </c>
      <c r="E43" s="137" t="s">
        <v>55</v>
      </c>
      <c r="F43" s="187">
        <v>3.05</v>
      </c>
      <c r="G43" s="187">
        <v>1</v>
      </c>
      <c r="H43" s="187">
        <f t="shared" si="2"/>
        <v>3.05</v>
      </c>
    </row>
    <row r="44" spans="1:8" ht="34.5" customHeight="1">
      <c r="A44" s="136">
        <v>31</v>
      </c>
      <c r="B44" s="137" t="s">
        <v>60</v>
      </c>
      <c r="C44" s="137" t="s">
        <v>93</v>
      </c>
      <c r="D44" s="190" t="s">
        <v>94</v>
      </c>
      <c r="E44" s="137" t="s">
        <v>55</v>
      </c>
      <c r="F44" s="187">
        <v>3.05</v>
      </c>
      <c r="G44" s="187">
        <v>1</v>
      </c>
      <c r="H44" s="187">
        <f t="shared" si="2"/>
        <v>3.05</v>
      </c>
    </row>
    <row r="45" spans="1:8" ht="34.5" customHeight="1">
      <c r="A45" s="136">
        <v>210</v>
      </c>
      <c r="B45" s="137" t="s">
        <v>60</v>
      </c>
      <c r="C45" s="137" t="s">
        <v>95</v>
      </c>
      <c r="D45" s="190" t="s">
        <v>96</v>
      </c>
      <c r="E45" s="137" t="s">
        <v>30</v>
      </c>
      <c r="F45" s="187">
        <v>0.22500000000000001</v>
      </c>
      <c r="G45" s="187">
        <v>1</v>
      </c>
      <c r="H45" s="187">
        <f t="shared" si="2"/>
        <v>0.22500000000000001</v>
      </c>
    </row>
    <row r="46" spans="1:8" ht="34.5" customHeight="1">
      <c r="A46" s="136">
        <v>196</v>
      </c>
      <c r="B46" s="137" t="s">
        <v>60</v>
      </c>
      <c r="C46" s="137" t="s">
        <v>97</v>
      </c>
      <c r="D46" s="190" t="s">
        <v>98</v>
      </c>
      <c r="E46" s="137" t="s">
        <v>55</v>
      </c>
      <c r="F46" s="187">
        <v>79.480999999999995</v>
      </c>
      <c r="G46" s="187">
        <v>1</v>
      </c>
      <c r="H46" s="187">
        <f t="shared" si="2"/>
        <v>79.480999999999995</v>
      </c>
    </row>
    <row r="47" spans="1:8" s="171" customFormat="1" ht="13.5" customHeight="1">
      <c r="A47" s="167"/>
      <c r="B47" s="132"/>
      <c r="C47" s="132" t="s">
        <v>19</v>
      </c>
      <c r="D47" s="132" t="s">
        <v>99</v>
      </c>
      <c r="E47" s="132"/>
      <c r="F47" s="168"/>
      <c r="G47" s="169"/>
      <c r="H47" s="170">
        <f>SUM(H48:H67)</f>
        <v>804.62500000000011</v>
      </c>
    </row>
    <row r="48" spans="1:8" ht="24" customHeight="1">
      <c r="A48" s="136">
        <v>33</v>
      </c>
      <c r="B48" s="137" t="s">
        <v>60</v>
      </c>
      <c r="C48" s="137" t="s">
        <v>100</v>
      </c>
      <c r="D48" s="190" t="s">
        <v>101</v>
      </c>
      <c r="E48" s="137" t="s">
        <v>30</v>
      </c>
      <c r="F48" s="187">
        <v>22.747</v>
      </c>
      <c r="G48" s="187">
        <v>1</v>
      </c>
      <c r="H48" s="187">
        <f t="shared" ref="H48:H67" si="3">F48*G48</f>
        <v>22.747</v>
      </c>
    </row>
    <row r="49" spans="1:8" ht="24" customHeight="1">
      <c r="A49" s="136">
        <v>34</v>
      </c>
      <c r="B49" s="137" t="s">
        <v>60</v>
      </c>
      <c r="C49" s="137" t="s">
        <v>102</v>
      </c>
      <c r="D49" s="190" t="s">
        <v>103</v>
      </c>
      <c r="E49" s="137" t="s">
        <v>55</v>
      </c>
      <c r="F49" s="187">
        <v>152.54599999999999</v>
      </c>
      <c r="G49" s="187">
        <v>1</v>
      </c>
      <c r="H49" s="187">
        <f t="shared" si="3"/>
        <v>152.54599999999999</v>
      </c>
    </row>
    <row r="50" spans="1:8" ht="24" customHeight="1">
      <c r="A50" s="136">
        <v>35</v>
      </c>
      <c r="B50" s="137" t="s">
        <v>60</v>
      </c>
      <c r="C50" s="137" t="s">
        <v>104</v>
      </c>
      <c r="D50" s="190" t="s">
        <v>105</v>
      </c>
      <c r="E50" s="137" t="s">
        <v>55</v>
      </c>
      <c r="F50" s="187">
        <v>152.547</v>
      </c>
      <c r="G50" s="187">
        <v>1</v>
      </c>
      <c r="H50" s="187">
        <f t="shared" si="3"/>
        <v>152.547</v>
      </c>
    </row>
    <row r="51" spans="1:8" ht="24" customHeight="1">
      <c r="A51" s="136">
        <v>36</v>
      </c>
      <c r="B51" s="137" t="s">
        <v>60</v>
      </c>
      <c r="C51" s="137" t="s">
        <v>106</v>
      </c>
      <c r="D51" s="190" t="s">
        <v>107</v>
      </c>
      <c r="E51" s="137" t="s">
        <v>55</v>
      </c>
      <c r="F51" s="187">
        <v>152.137</v>
      </c>
      <c r="G51" s="187">
        <v>1</v>
      </c>
      <c r="H51" s="187">
        <f t="shared" si="3"/>
        <v>152.137</v>
      </c>
    </row>
    <row r="52" spans="1:8" ht="24" customHeight="1">
      <c r="A52" s="136">
        <v>37</v>
      </c>
      <c r="B52" s="137" t="s">
        <v>60</v>
      </c>
      <c r="C52" s="137" t="s">
        <v>108</v>
      </c>
      <c r="D52" s="190" t="s">
        <v>109</v>
      </c>
      <c r="E52" s="137" t="s">
        <v>55</v>
      </c>
      <c r="F52" s="187">
        <v>152.13800000000001</v>
      </c>
      <c r="G52" s="187">
        <v>1</v>
      </c>
      <c r="H52" s="187">
        <f t="shared" si="3"/>
        <v>152.13800000000001</v>
      </c>
    </row>
    <row r="53" spans="1:8" ht="34.5" customHeight="1">
      <c r="A53" s="136">
        <v>38</v>
      </c>
      <c r="B53" s="137" t="s">
        <v>60</v>
      </c>
      <c r="C53" s="137" t="s">
        <v>110</v>
      </c>
      <c r="D53" s="190" t="s">
        <v>111</v>
      </c>
      <c r="E53" s="137" t="s">
        <v>112</v>
      </c>
      <c r="F53" s="187">
        <v>0.33900000000000002</v>
      </c>
      <c r="G53" s="187">
        <v>1</v>
      </c>
      <c r="H53" s="187">
        <f t="shared" si="3"/>
        <v>0.33900000000000002</v>
      </c>
    </row>
    <row r="54" spans="1:8" ht="34.5" customHeight="1">
      <c r="A54" s="136">
        <v>197</v>
      </c>
      <c r="B54" s="137" t="s">
        <v>60</v>
      </c>
      <c r="C54" s="137" t="s">
        <v>113</v>
      </c>
      <c r="D54" s="190" t="s">
        <v>114</v>
      </c>
      <c r="E54" s="137" t="s">
        <v>112</v>
      </c>
      <c r="F54" s="187">
        <v>4.46</v>
      </c>
      <c r="G54" s="187">
        <v>1</v>
      </c>
      <c r="H54" s="187">
        <f t="shared" si="3"/>
        <v>4.46</v>
      </c>
    </row>
    <row r="55" spans="1:8" ht="13.5" customHeight="1">
      <c r="A55" s="136">
        <v>40</v>
      </c>
      <c r="B55" s="137" t="s">
        <v>60</v>
      </c>
      <c r="C55" s="137" t="s">
        <v>115</v>
      </c>
      <c r="D55" s="190" t="s">
        <v>116</v>
      </c>
      <c r="E55" s="137" t="s">
        <v>30</v>
      </c>
      <c r="F55" s="187">
        <v>4.6150000000000002</v>
      </c>
      <c r="G55" s="187">
        <v>1</v>
      </c>
      <c r="H55" s="187">
        <f t="shared" si="3"/>
        <v>4.6150000000000002</v>
      </c>
    </row>
    <row r="56" spans="1:8" ht="13.5" customHeight="1">
      <c r="A56" s="136">
        <v>41</v>
      </c>
      <c r="B56" s="137" t="s">
        <v>60</v>
      </c>
      <c r="C56" s="137" t="s">
        <v>117</v>
      </c>
      <c r="D56" s="190" t="s">
        <v>118</v>
      </c>
      <c r="E56" s="137" t="s">
        <v>55</v>
      </c>
      <c r="F56" s="187">
        <v>33.860999999999997</v>
      </c>
      <c r="G56" s="187">
        <v>1</v>
      </c>
      <c r="H56" s="187">
        <f t="shared" si="3"/>
        <v>33.860999999999997</v>
      </c>
    </row>
    <row r="57" spans="1:8" ht="13.5" customHeight="1">
      <c r="A57" s="136">
        <v>42</v>
      </c>
      <c r="B57" s="137" t="s">
        <v>60</v>
      </c>
      <c r="C57" s="137" t="s">
        <v>119</v>
      </c>
      <c r="D57" s="190" t="s">
        <v>120</v>
      </c>
      <c r="E57" s="137" t="s">
        <v>55</v>
      </c>
      <c r="F57" s="187">
        <v>33.862000000000002</v>
      </c>
      <c r="G57" s="187">
        <v>1</v>
      </c>
      <c r="H57" s="187">
        <f t="shared" si="3"/>
        <v>33.862000000000002</v>
      </c>
    </row>
    <row r="58" spans="1:8" ht="24" customHeight="1">
      <c r="A58" s="136">
        <v>43</v>
      </c>
      <c r="B58" s="137" t="s">
        <v>60</v>
      </c>
      <c r="C58" s="137" t="s">
        <v>121</v>
      </c>
      <c r="D58" s="190" t="s">
        <v>122</v>
      </c>
      <c r="E58" s="137" t="s">
        <v>55</v>
      </c>
      <c r="F58" s="187">
        <v>11.760999999999999</v>
      </c>
      <c r="G58" s="187">
        <v>1</v>
      </c>
      <c r="H58" s="187">
        <f t="shared" si="3"/>
        <v>11.760999999999999</v>
      </c>
    </row>
    <row r="59" spans="1:8" ht="24" customHeight="1">
      <c r="A59" s="136">
        <v>44</v>
      </c>
      <c r="B59" s="137" t="s">
        <v>60</v>
      </c>
      <c r="C59" s="137" t="s">
        <v>123</v>
      </c>
      <c r="D59" s="190" t="s">
        <v>124</v>
      </c>
      <c r="E59" s="137" t="s">
        <v>55</v>
      </c>
      <c r="F59" s="187">
        <v>11.762</v>
      </c>
      <c r="G59" s="187">
        <v>1</v>
      </c>
      <c r="H59" s="187">
        <f t="shared" si="3"/>
        <v>11.762</v>
      </c>
    </row>
    <row r="60" spans="1:8" ht="24" customHeight="1">
      <c r="A60" s="136">
        <v>45</v>
      </c>
      <c r="B60" s="137" t="s">
        <v>60</v>
      </c>
      <c r="C60" s="137" t="s">
        <v>125</v>
      </c>
      <c r="D60" s="190" t="s">
        <v>126</v>
      </c>
      <c r="E60" s="137" t="s">
        <v>30</v>
      </c>
      <c r="F60" s="187">
        <v>4.7480000000000002</v>
      </c>
      <c r="G60" s="187">
        <v>1</v>
      </c>
      <c r="H60" s="187">
        <f t="shared" si="3"/>
        <v>4.7480000000000002</v>
      </c>
    </row>
    <row r="61" spans="1:8" ht="24" customHeight="1">
      <c r="A61" s="136">
        <v>46</v>
      </c>
      <c r="B61" s="137" t="s">
        <v>60</v>
      </c>
      <c r="C61" s="137" t="s">
        <v>127</v>
      </c>
      <c r="D61" s="190" t="s">
        <v>128</v>
      </c>
      <c r="E61" s="137" t="s">
        <v>55</v>
      </c>
      <c r="F61" s="187">
        <v>16.637</v>
      </c>
      <c r="G61" s="187">
        <v>1</v>
      </c>
      <c r="H61" s="187">
        <f t="shared" si="3"/>
        <v>16.637</v>
      </c>
    </row>
    <row r="62" spans="1:8" ht="24" customHeight="1">
      <c r="A62" s="136">
        <v>47</v>
      </c>
      <c r="B62" s="137" t="s">
        <v>60</v>
      </c>
      <c r="C62" s="137" t="s">
        <v>129</v>
      </c>
      <c r="D62" s="190" t="s">
        <v>130</v>
      </c>
      <c r="E62" s="137" t="s">
        <v>55</v>
      </c>
      <c r="F62" s="187">
        <v>16.637</v>
      </c>
      <c r="G62" s="187">
        <v>1</v>
      </c>
      <c r="H62" s="187">
        <f t="shared" si="3"/>
        <v>16.637</v>
      </c>
    </row>
    <row r="63" spans="1:8" ht="24" customHeight="1">
      <c r="A63" s="136">
        <v>48</v>
      </c>
      <c r="B63" s="137" t="s">
        <v>60</v>
      </c>
      <c r="C63" s="137" t="s">
        <v>131</v>
      </c>
      <c r="D63" s="190" t="s">
        <v>132</v>
      </c>
      <c r="E63" s="137" t="s">
        <v>30</v>
      </c>
      <c r="F63" s="187">
        <v>1.276</v>
      </c>
      <c r="G63" s="187">
        <v>1</v>
      </c>
      <c r="H63" s="187">
        <f t="shared" si="3"/>
        <v>1.276</v>
      </c>
    </row>
    <row r="64" spans="1:8" ht="34.5" customHeight="1">
      <c r="A64" s="136">
        <v>49</v>
      </c>
      <c r="B64" s="137" t="s">
        <v>60</v>
      </c>
      <c r="C64" s="137" t="s">
        <v>133</v>
      </c>
      <c r="D64" s="190" t="s">
        <v>134</v>
      </c>
      <c r="E64" s="137" t="s">
        <v>55</v>
      </c>
      <c r="F64" s="187">
        <v>5.5759999999999996</v>
      </c>
      <c r="G64" s="187">
        <v>1</v>
      </c>
      <c r="H64" s="187">
        <f t="shared" si="3"/>
        <v>5.5759999999999996</v>
      </c>
    </row>
    <row r="65" spans="1:8" ht="34.5" customHeight="1">
      <c r="A65" s="136">
        <v>50</v>
      </c>
      <c r="B65" s="137" t="s">
        <v>60</v>
      </c>
      <c r="C65" s="137" t="s">
        <v>135</v>
      </c>
      <c r="D65" s="190" t="s">
        <v>136</v>
      </c>
      <c r="E65" s="137" t="s">
        <v>55</v>
      </c>
      <c r="F65" s="187">
        <v>5.5759999999999996</v>
      </c>
      <c r="G65" s="187">
        <v>1</v>
      </c>
      <c r="H65" s="187">
        <f t="shared" si="3"/>
        <v>5.5759999999999996</v>
      </c>
    </row>
    <row r="66" spans="1:8" ht="34.5" customHeight="1">
      <c r="A66" s="136">
        <v>51</v>
      </c>
      <c r="B66" s="137" t="s">
        <v>60</v>
      </c>
      <c r="C66" s="137" t="s">
        <v>137</v>
      </c>
      <c r="D66" s="190" t="s">
        <v>138</v>
      </c>
      <c r="E66" s="137" t="s">
        <v>55</v>
      </c>
      <c r="F66" s="187">
        <v>10.7</v>
      </c>
      <c r="G66" s="187">
        <v>1</v>
      </c>
      <c r="H66" s="187">
        <f t="shared" si="3"/>
        <v>10.7</v>
      </c>
    </row>
    <row r="67" spans="1:8" ht="34.5" customHeight="1">
      <c r="A67" s="136">
        <v>52</v>
      </c>
      <c r="B67" s="137" t="s">
        <v>60</v>
      </c>
      <c r="C67" s="137" t="s">
        <v>139</v>
      </c>
      <c r="D67" s="190" t="s">
        <v>140</v>
      </c>
      <c r="E67" s="137" t="s">
        <v>55</v>
      </c>
      <c r="F67" s="187">
        <v>10.7</v>
      </c>
      <c r="G67" s="187">
        <v>1</v>
      </c>
      <c r="H67" s="187">
        <f t="shared" si="3"/>
        <v>10.7</v>
      </c>
    </row>
    <row r="68" spans="1:8" s="171" customFormat="1" ht="13.5" customHeight="1">
      <c r="A68" s="167"/>
      <c r="B68" s="132"/>
      <c r="C68" s="132" t="s">
        <v>20</v>
      </c>
      <c r="D68" s="132" t="s">
        <v>141</v>
      </c>
      <c r="E68" s="132"/>
      <c r="F68" s="168"/>
      <c r="G68" s="169"/>
      <c r="H68" s="170">
        <f>SUM(H69:H76)</f>
        <v>121.919</v>
      </c>
    </row>
    <row r="69" spans="1:8" ht="34.5" customHeight="1">
      <c r="A69" s="136">
        <v>53</v>
      </c>
      <c r="B69" s="137" t="s">
        <v>142</v>
      </c>
      <c r="C69" s="137" t="s">
        <v>143</v>
      </c>
      <c r="D69" s="190" t="s">
        <v>144</v>
      </c>
      <c r="E69" s="137" t="s">
        <v>55</v>
      </c>
      <c r="F69" s="187">
        <v>20</v>
      </c>
      <c r="G69" s="187">
        <v>1</v>
      </c>
      <c r="H69" s="187">
        <f t="shared" ref="H69:H75" si="4">F69*G69</f>
        <v>20</v>
      </c>
    </row>
    <row r="70" spans="1:8" ht="34.5" customHeight="1">
      <c r="A70" s="136">
        <v>54</v>
      </c>
      <c r="B70" s="137" t="s">
        <v>142</v>
      </c>
      <c r="C70" s="137" t="s">
        <v>145</v>
      </c>
      <c r="D70" s="190" t="s">
        <v>146</v>
      </c>
      <c r="E70" s="137" t="s">
        <v>55</v>
      </c>
      <c r="F70" s="187">
        <v>10.023</v>
      </c>
      <c r="G70" s="187">
        <v>1</v>
      </c>
      <c r="H70" s="187">
        <f t="shared" si="4"/>
        <v>10.023</v>
      </c>
    </row>
    <row r="71" spans="1:8" ht="24" customHeight="1">
      <c r="A71" s="136">
        <v>55</v>
      </c>
      <c r="B71" s="137" t="s">
        <v>142</v>
      </c>
      <c r="C71" s="137" t="s">
        <v>147</v>
      </c>
      <c r="D71" s="190" t="s">
        <v>148</v>
      </c>
      <c r="E71" s="137" t="s">
        <v>55</v>
      </c>
      <c r="F71" s="187">
        <v>10.023</v>
      </c>
      <c r="G71" s="187">
        <v>1</v>
      </c>
      <c r="H71" s="187">
        <f t="shared" si="4"/>
        <v>10.023</v>
      </c>
    </row>
    <row r="72" spans="1:8" ht="24" customHeight="1">
      <c r="A72" s="136">
        <v>56</v>
      </c>
      <c r="B72" s="137" t="s">
        <v>142</v>
      </c>
      <c r="C72" s="137" t="s">
        <v>149</v>
      </c>
      <c r="D72" s="190" t="s">
        <v>150</v>
      </c>
      <c r="E72" s="137" t="s">
        <v>55</v>
      </c>
      <c r="F72" s="187">
        <v>20</v>
      </c>
      <c r="G72" s="187">
        <v>1</v>
      </c>
      <c r="H72" s="187">
        <f t="shared" si="4"/>
        <v>20</v>
      </c>
    </row>
    <row r="73" spans="1:8" ht="24" customHeight="1">
      <c r="A73" s="136">
        <v>57</v>
      </c>
      <c r="B73" s="137" t="s">
        <v>142</v>
      </c>
      <c r="C73" s="137" t="s">
        <v>151</v>
      </c>
      <c r="D73" s="190" t="s">
        <v>152</v>
      </c>
      <c r="E73" s="137" t="s">
        <v>55</v>
      </c>
      <c r="F73" s="187">
        <v>1.2270000000000001</v>
      </c>
      <c r="G73" s="187">
        <v>1</v>
      </c>
      <c r="H73" s="187">
        <f t="shared" si="4"/>
        <v>1.2270000000000001</v>
      </c>
    </row>
    <row r="74" spans="1:8" ht="24" customHeight="1">
      <c r="A74" s="136">
        <v>58</v>
      </c>
      <c r="B74" s="137" t="s">
        <v>142</v>
      </c>
      <c r="C74" s="137" t="s">
        <v>153</v>
      </c>
      <c r="D74" s="190" t="s">
        <v>154</v>
      </c>
      <c r="E74" s="137" t="s">
        <v>55</v>
      </c>
      <c r="F74" s="187">
        <v>22.273</v>
      </c>
      <c r="G74" s="187">
        <v>1</v>
      </c>
      <c r="H74" s="187">
        <f t="shared" si="4"/>
        <v>22.273</v>
      </c>
    </row>
    <row r="75" spans="1:8" ht="24" customHeight="1">
      <c r="A75" s="136">
        <v>59</v>
      </c>
      <c r="B75" s="137" t="s">
        <v>142</v>
      </c>
      <c r="C75" s="137" t="s">
        <v>155</v>
      </c>
      <c r="D75" s="190" t="s">
        <v>156</v>
      </c>
      <c r="E75" s="137" t="s">
        <v>55</v>
      </c>
      <c r="F75" s="187">
        <v>7.75</v>
      </c>
      <c r="G75" s="187">
        <v>1</v>
      </c>
      <c r="H75" s="187">
        <f t="shared" si="4"/>
        <v>7.75</v>
      </c>
    </row>
    <row r="76" spans="1:8" ht="13.5" customHeight="1">
      <c r="A76" s="138">
        <v>60</v>
      </c>
      <c r="B76" s="139" t="s">
        <v>157</v>
      </c>
      <c r="C76" s="139" t="s">
        <v>158</v>
      </c>
      <c r="D76" s="194" t="s">
        <v>159</v>
      </c>
      <c r="E76" s="139" t="s">
        <v>55</v>
      </c>
      <c r="F76" s="187">
        <v>30.623000000000001</v>
      </c>
      <c r="G76" s="187">
        <v>1</v>
      </c>
      <c r="H76" s="187">
        <f>F76*G76</f>
        <v>30.623000000000001</v>
      </c>
    </row>
    <row r="77" spans="1:8" s="171" customFormat="1" ht="24" customHeight="1">
      <c r="A77" s="167"/>
      <c r="B77" s="132"/>
      <c r="C77" s="132" t="s">
        <v>21</v>
      </c>
      <c r="D77" s="132" t="s">
        <v>160</v>
      </c>
      <c r="E77" s="132"/>
      <c r="F77" s="168"/>
      <c r="G77" s="169"/>
      <c r="H77" s="170">
        <f>SUM(H78:H104)</f>
        <v>1929.8529999999996</v>
      </c>
    </row>
    <row r="78" spans="1:8" ht="34.5" customHeight="1">
      <c r="A78" s="136">
        <v>61</v>
      </c>
      <c r="B78" s="137" t="s">
        <v>60</v>
      </c>
      <c r="C78" s="137" t="s">
        <v>161</v>
      </c>
      <c r="D78" s="190" t="s">
        <v>162</v>
      </c>
      <c r="E78" s="137" t="s">
        <v>55</v>
      </c>
      <c r="F78" s="187">
        <v>151.77000000000001</v>
      </c>
      <c r="G78" s="187">
        <v>1</v>
      </c>
      <c r="H78" s="187">
        <f t="shared" ref="H78:H104" si="5">F78*G78</f>
        <v>151.77000000000001</v>
      </c>
    </row>
    <row r="79" spans="1:8" ht="34.5" customHeight="1">
      <c r="A79" s="136">
        <v>62</v>
      </c>
      <c r="B79" s="137" t="s">
        <v>60</v>
      </c>
      <c r="C79" s="137" t="s">
        <v>163</v>
      </c>
      <c r="D79" s="190" t="s">
        <v>164</v>
      </c>
      <c r="E79" s="137" t="s">
        <v>55</v>
      </c>
      <c r="F79" s="187">
        <v>151.77000000000001</v>
      </c>
      <c r="G79" s="187">
        <v>1</v>
      </c>
      <c r="H79" s="187">
        <f t="shared" si="5"/>
        <v>151.77000000000001</v>
      </c>
    </row>
    <row r="80" spans="1:8" ht="34.5" customHeight="1">
      <c r="A80" s="136">
        <v>63</v>
      </c>
      <c r="B80" s="137" t="s">
        <v>60</v>
      </c>
      <c r="C80" s="137" t="s">
        <v>165</v>
      </c>
      <c r="D80" s="190" t="s">
        <v>166</v>
      </c>
      <c r="E80" s="137" t="s">
        <v>55</v>
      </c>
      <c r="F80" s="187">
        <v>29.007000000000001</v>
      </c>
      <c r="G80" s="187">
        <v>1</v>
      </c>
      <c r="H80" s="187">
        <f t="shared" si="5"/>
        <v>29.007000000000001</v>
      </c>
    </row>
    <row r="81" spans="1:8" ht="34.5" customHeight="1">
      <c r="A81" s="136">
        <v>64</v>
      </c>
      <c r="B81" s="137" t="s">
        <v>60</v>
      </c>
      <c r="C81" s="137" t="s">
        <v>167</v>
      </c>
      <c r="D81" s="190" t="s">
        <v>168</v>
      </c>
      <c r="E81" s="137" t="s">
        <v>55</v>
      </c>
      <c r="F81" s="187">
        <v>490.19900000000001</v>
      </c>
      <c r="G81" s="187">
        <v>1</v>
      </c>
      <c r="H81" s="187">
        <f t="shared" si="5"/>
        <v>490.19900000000001</v>
      </c>
    </row>
    <row r="82" spans="1:8" ht="34.5" customHeight="1">
      <c r="A82" s="136">
        <v>65</v>
      </c>
      <c r="B82" s="137" t="s">
        <v>60</v>
      </c>
      <c r="C82" s="137" t="s">
        <v>169</v>
      </c>
      <c r="D82" s="190" t="s">
        <v>170</v>
      </c>
      <c r="E82" s="137" t="s">
        <v>55</v>
      </c>
      <c r="F82" s="187">
        <v>490.2</v>
      </c>
      <c r="G82" s="187">
        <v>1</v>
      </c>
      <c r="H82" s="187">
        <f t="shared" si="5"/>
        <v>490.2</v>
      </c>
    </row>
    <row r="83" spans="1:8" ht="34.5" customHeight="1">
      <c r="A83" s="136">
        <v>211</v>
      </c>
      <c r="B83" s="137" t="s">
        <v>60</v>
      </c>
      <c r="C83" s="137" t="s">
        <v>171</v>
      </c>
      <c r="D83" s="190" t="s">
        <v>172</v>
      </c>
      <c r="E83" s="137" t="s">
        <v>55</v>
      </c>
      <c r="F83" s="187">
        <v>5.55</v>
      </c>
      <c r="G83" s="187">
        <v>1</v>
      </c>
      <c r="H83" s="187">
        <f t="shared" si="5"/>
        <v>5.55</v>
      </c>
    </row>
    <row r="84" spans="1:8" ht="34.5" customHeight="1">
      <c r="A84" s="136">
        <v>212</v>
      </c>
      <c r="B84" s="137" t="s">
        <v>60</v>
      </c>
      <c r="C84" s="137" t="s">
        <v>173</v>
      </c>
      <c r="D84" s="190" t="s">
        <v>174</v>
      </c>
      <c r="E84" s="137" t="s">
        <v>55</v>
      </c>
      <c r="F84" s="187">
        <v>113.47499999999999</v>
      </c>
      <c r="G84" s="187">
        <v>1</v>
      </c>
      <c r="H84" s="187">
        <f t="shared" si="5"/>
        <v>113.47499999999999</v>
      </c>
    </row>
    <row r="85" spans="1:8" ht="45" customHeight="1">
      <c r="A85" s="136">
        <v>213</v>
      </c>
      <c r="B85" s="137" t="s">
        <v>60</v>
      </c>
      <c r="C85" s="137" t="s">
        <v>175</v>
      </c>
      <c r="D85" s="190" t="s">
        <v>176</v>
      </c>
      <c r="E85" s="137" t="s">
        <v>55</v>
      </c>
      <c r="F85" s="187">
        <v>4.2370000000000001</v>
      </c>
      <c r="G85" s="187">
        <v>1</v>
      </c>
      <c r="H85" s="187">
        <f t="shared" si="5"/>
        <v>4.2370000000000001</v>
      </c>
    </row>
    <row r="86" spans="1:8" ht="34.5" customHeight="1">
      <c r="A86" s="136">
        <v>71</v>
      </c>
      <c r="B86" s="137" t="s">
        <v>60</v>
      </c>
      <c r="C86" s="137" t="s">
        <v>177</v>
      </c>
      <c r="D86" s="190" t="s">
        <v>178</v>
      </c>
      <c r="E86" s="137" t="s">
        <v>55</v>
      </c>
      <c r="F86" s="187">
        <v>6.7729999999999997</v>
      </c>
      <c r="G86" s="187">
        <v>1</v>
      </c>
      <c r="H86" s="187">
        <f t="shared" si="5"/>
        <v>6.7729999999999997</v>
      </c>
    </row>
    <row r="87" spans="1:8" ht="34.5" customHeight="1">
      <c r="A87" s="136">
        <v>219</v>
      </c>
      <c r="B87" s="137" t="s">
        <v>60</v>
      </c>
      <c r="C87" s="137" t="s">
        <v>179</v>
      </c>
      <c r="D87" s="190" t="s">
        <v>180</v>
      </c>
      <c r="E87" s="137" t="s">
        <v>55</v>
      </c>
      <c r="F87" s="187">
        <v>9.0030000000000001</v>
      </c>
      <c r="G87" s="187">
        <v>1</v>
      </c>
      <c r="H87" s="187">
        <f t="shared" si="5"/>
        <v>9.0030000000000001</v>
      </c>
    </row>
    <row r="88" spans="1:8" ht="34.5" customHeight="1">
      <c r="A88" s="136">
        <v>220</v>
      </c>
      <c r="B88" s="137" t="s">
        <v>60</v>
      </c>
      <c r="C88" s="137" t="s">
        <v>181</v>
      </c>
      <c r="D88" s="190" t="s">
        <v>182</v>
      </c>
      <c r="E88" s="137" t="s">
        <v>55</v>
      </c>
      <c r="F88" s="187">
        <v>131.81899999999999</v>
      </c>
      <c r="G88" s="187">
        <v>1</v>
      </c>
      <c r="H88" s="187">
        <f t="shared" si="5"/>
        <v>131.81899999999999</v>
      </c>
    </row>
    <row r="89" spans="1:8" ht="34.5" customHeight="1">
      <c r="A89" s="136">
        <v>216</v>
      </c>
      <c r="B89" s="137" t="s">
        <v>60</v>
      </c>
      <c r="C89" s="137" t="s">
        <v>183</v>
      </c>
      <c r="D89" s="190" t="s">
        <v>184</v>
      </c>
      <c r="E89" s="137" t="s">
        <v>55</v>
      </c>
      <c r="F89" s="187">
        <v>100.309</v>
      </c>
      <c r="G89" s="187">
        <v>1</v>
      </c>
      <c r="H89" s="187">
        <f t="shared" si="5"/>
        <v>100.309</v>
      </c>
    </row>
    <row r="90" spans="1:8" ht="34.5" customHeight="1">
      <c r="A90" s="136">
        <v>214</v>
      </c>
      <c r="B90" s="137" t="s">
        <v>60</v>
      </c>
      <c r="C90" s="137" t="s">
        <v>185</v>
      </c>
      <c r="D90" s="190" t="s">
        <v>186</v>
      </c>
      <c r="E90" s="137" t="s">
        <v>55</v>
      </c>
      <c r="F90" s="187">
        <v>5.55</v>
      </c>
      <c r="G90" s="187">
        <v>1</v>
      </c>
      <c r="H90" s="187">
        <f t="shared" si="5"/>
        <v>5.55</v>
      </c>
    </row>
    <row r="91" spans="1:8" ht="34.5" customHeight="1">
      <c r="A91" s="136">
        <v>218</v>
      </c>
      <c r="B91" s="137" t="s">
        <v>60</v>
      </c>
      <c r="C91" s="137" t="s">
        <v>187</v>
      </c>
      <c r="D91" s="190" t="s">
        <v>188</v>
      </c>
      <c r="E91" s="137" t="s">
        <v>55</v>
      </c>
      <c r="F91" s="187">
        <v>25.337</v>
      </c>
      <c r="G91" s="187">
        <v>1</v>
      </c>
      <c r="H91" s="187">
        <f t="shared" si="5"/>
        <v>25.337</v>
      </c>
    </row>
    <row r="92" spans="1:8" ht="24" customHeight="1">
      <c r="A92" s="136">
        <v>75</v>
      </c>
      <c r="B92" s="137" t="s">
        <v>60</v>
      </c>
      <c r="C92" s="137" t="s">
        <v>189</v>
      </c>
      <c r="D92" s="190" t="s">
        <v>190</v>
      </c>
      <c r="E92" s="137" t="s">
        <v>30</v>
      </c>
      <c r="F92" s="187">
        <v>10.34</v>
      </c>
      <c r="G92" s="187">
        <v>1</v>
      </c>
      <c r="H92" s="187">
        <f t="shared" si="5"/>
        <v>10.34</v>
      </c>
    </row>
    <row r="93" spans="1:8" ht="24" customHeight="1">
      <c r="A93" s="136">
        <v>76</v>
      </c>
      <c r="B93" s="137" t="s">
        <v>60</v>
      </c>
      <c r="C93" s="137" t="s">
        <v>191</v>
      </c>
      <c r="D93" s="190" t="s">
        <v>192</v>
      </c>
      <c r="E93" s="137" t="s">
        <v>30</v>
      </c>
      <c r="F93" s="187">
        <v>0.215</v>
      </c>
      <c r="G93" s="187">
        <v>1</v>
      </c>
      <c r="H93" s="187">
        <f t="shared" si="5"/>
        <v>0.215</v>
      </c>
    </row>
    <row r="94" spans="1:8" ht="24" customHeight="1">
      <c r="A94" s="136">
        <v>78</v>
      </c>
      <c r="B94" s="137" t="s">
        <v>60</v>
      </c>
      <c r="C94" s="137" t="s">
        <v>193</v>
      </c>
      <c r="D94" s="190" t="s">
        <v>194</v>
      </c>
      <c r="E94" s="137" t="s">
        <v>30</v>
      </c>
      <c r="F94" s="187">
        <v>8.9979999999999993</v>
      </c>
      <c r="G94" s="187">
        <v>1</v>
      </c>
      <c r="H94" s="187">
        <f t="shared" si="5"/>
        <v>8.9979999999999993</v>
      </c>
    </row>
    <row r="95" spans="1:8" ht="24" customHeight="1">
      <c r="A95" s="136">
        <v>79</v>
      </c>
      <c r="B95" s="137" t="s">
        <v>60</v>
      </c>
      <c r="C95" s="137" t="s">
        <v>195</v>
      </c>
      <c r="D95" s="190" t="s">
        <v>196</v>
      </c>
      <c r="E95" s="137" t="s">
        <v>30</v>
      </c>
      <c r="F95" s="187">
        <v>9.6289999999999996</v>
      </c>
      <c r="G95" s="187">
        <v>1</v>
      </c>
      <c r="H95" s="187">
        <f t="shared" si="5"/>
        <v>9.6289999999999996</v>
      </c>
    </row>
    <row r="96" spans="1:8" ht="34.5" customHeight="1">
      <c r="A96" s="136">
        <v>80</v>
      </c>
      <c r="B96" s="137" t="s">
        <v>60</v>
      </c>
      <c r="C96" s="137" t="s">
        <v>197</v>
      </c>
      <c r="D96" s="190" t="s">
        <v>198</v>
      </c>
      <c r="E96" s="137" t="s">
        <v>112</v>
      </c>
      <c r="F96" s="187">
        <v>7.8E-2</v>
      </c>
      <c r="G96" s="187">
        <v>1</v>
      </c>
      <c r="H96" s="187">
        <f t="shared" si="5"/>
        <v>7.8E-2</v>
      </c>
    </row>
    <row r="97" spans="1:8" ht="24" customHeight="1">
      <c r="A97" s="136">
        <v>81</v>
      </c>
      <c r="B97" s="137" t="s">
        <v>60</v>
      </c>
      <c r="C97" s="137" t="s">
        <v>199</v>
      </c>
      <c r="D97" s="190" t="s">
        <v>200</v>
      </c>
      <c r="E97" s="137" t="s">
        <v>30</v>
      </c>
      <c r="F97" s="187">
        <v>0.49099999999999999</v>
      </c>
      <c r="G97" s="187">
        <v>1</v>
      </c>
      <c r="H97" s="187">
        <f t="shared" si="5"/>
        <v>0.49099999999999999</v>
      </c>
    </row>
    <row r="98" spans="1:8" ht="24" customHeight="1">
      <c r="A98" s="136">
        <v>82</v>
      </c>
      <c r="B98" s="137" t="s">
        <v>60</v>
      </c>
      <c r="C98" s="137" t="s">
        <v>201</v>
      </c>
      <c r="D98" s="190" t="s">
        <v>202</v>
      </c>
      <c r="E98" s="137" t="s">
        <v>30</v>
      </c>
      <c r="F98" s="187">
        <v>4.8150000000000004</v>
      </c>
      <c r="G98" s="187">
        <v>1</v>
      </c>
      <c r="H98" s="187">
        <f t="shared" si="5"/>
        <v>4.8150000000000004</v>
      </c>
    </row>
    <row r="99" spans="1:8" ht="24" customHeight="1">
      <c r="A99" s="136">
        <v>83</v>
      </c>
      <c r="B99" s="137" t="s">
        <v>60</v>
      </c>
      <c r="C99" s="137" t="s">
        <v>203</v>
      </c>
      <c r="D99" s="190" t="s">
        <v>204</v>
      </c>
      <c r="E99" s="137" t="s">
        <v>55</v>
      </c>
      <c r="F99" s="187">
        <v>128.36000000000001</v>
      </c>
      <c r="G99" s="187">
        <v>1</v>
      </c>
      <c r="H99" s="187">
        <f t="shared" si="5"/>
        <v>128.36000000000001</v>
      </c>
    </row>
    <row r="100" spans="1:8" ht="34.5" customHeight="1">
      <c r="A100" s="138">
        <v>85</v>
      </c>
      <c r="B100" s="139" t="s">
        <v>205</v>
      </c>
      <c r="C100" s="139" t="s">
        <v>206</v>
      </c>
      <c r="D100" s="194" t="s">
        <v>207</v>
      </c>
      <c r="E100" s="139" t="s">
        <v>52</v>
      </c>
      <c r="F100" s="187">
        <v>8</v>
      </c>
      <c r="G100" s="187">
        <v>1</v>
      </c>
      <c r="H100" s="187">
        <f t="shared" si="5"/>
        <v>8</v>
      </c>
    </row>
    <row r="101" spans="1:8" ht="24" customHeight="1">
      <c r="A101" s="138">
        <v>86</v>
      </c>
      <c r="B101" s="139" t="s">
        <v>205</v>
      </c>
      <c r="C101" s="139" t="s">
        <v>208</v>
      </c>
      <c r="D101" s="194" t="s">
        <v>209</v>
      </c>
      <c r="E101" s="139" t="s">
        <v>90</v>
      </c>
      <c r="F101" s="187">
        <v>1</v>
      </c>
      <c r="G101" s="187">
        <v>1</v>
      </c>
      <c r="H101" s="187">
        <f t="shared" si="5"/>
        <v>1</v>
      </c>
    </row>
    <row r="102" spans="1:8" ht="24" customHeight="1">
      <c r="A102" s="136">
        <v>199</v>
      </c>
      <c r="B102" s="137" t="s">
        <v>60</v>
      </c>
      <c r="C102" s="137" t="s">
        <v>210</v>
      </c>
      <c r="D102" s="190" t="s">
        <v>211</v>
      </c>
      <c r="E102" s="137" t="s">
        <v>52</v>
      </c>
      <c r="F102" s="187">
        <v>9</v>
      </c>
      <c r="G102" s="187">
        <v>1</v>
      </c>
      <c r="H102" s="187">
        <f t="shared" si="5"/>
        <v>9</v>
      </c>
    </row>
    <row r="103" spans="1:8" ht="34.5" customHeight="1">
      <c r="A103" s="136">
        <v>87</v>
      </c>
      <c r="B103" s="137" t="s">
        <v>60</v>
      </c>
      <c r="C103" s="137" t="s">
        <v>212</v>
      </c>
      <c r="D103" s="190" t="s">
        <v>213</v>
      </c>
      <c r="E103" s="137" t="s">
        <v>80</v>
      </c>
      <c r="F103" s="187">
        <v>16.55</v>
      </c>
      <c r="G103" s="187">
        <v>1</v>
      </c>
      <c r="H103" s="187">
        <f t="shared" si="5"/>
        <v>16.55</v>
      </c>
    </row>
    <row r="104" spans="1:8" ht="24" customHeight="1">
      <c r="A104" s="138">
        <v>88</v>
      </c>
      <c r="B104" s="139" t="s">
        <v>214</v>
      </c>
      <c r="C104" s="139" t="s">
        <v>215</v>
      </c>
      <c r="D104" s="194" t="s">
        <v>216</v>
      </c>
      <c r="E104" s="139" t="s">
        <v>80</v>
      </c>
      <c r="F104" s="187">
        <v>17.378</v>
      </c>
      <c r="G104" s="187">
        <v>1</v>
      </c>
      <c r="H104" s="187">
        <f t="shared" si="5"/>
        <v>17.378</v>
      </c>
    </row>
    <row r="105" spans="1:8" s="171" customFormat="1" ht="24" customHeight="1">
      <c r="A105" s="167"/>
      <c r="B105" s="132"/>
      <c r="C105" s="132" t="s">
        <v>217</v>
      </c>
      <c r="D105" s="132" t="s">
        <v>218</v>
      </c>
      <c r="E105" s="132"/>
      <c r="F105" s="168"/>
      <c r="G105" s="169"/>
      <c r="H105" s="170">
        <f>SUM(H106:H112)</f>
        <v>1352.12</v>
      </c>
    </row>
    <row r="106" spans="1:8" ht="34.5" customHeight="1">
      <c r="A106" s="136">
        <v>91</v>
      </c>
      <c r="B106" s="137" t="s">
        <v>142</v>
      </c>
      <c r="C106" s="137" t="s">
        <v>219</v>
      </c>
      <c r="D106" s="190" t="s">
        <v>220</v>
      </c>
      <c r="E106" s="137" t="s">
        <v>80</v>
      </c>
      <c r="F106" s="187">
        <v>23.95</v>
      </c>
      <c r="G106" s="187">
        <v>1</v>
      </c>
      <c r="H106" s="187">
        <f t="shared" ref="H106:H112" si="6">F106*G106</f>
        <v>23.95</v>
      </c>
    </row>
    <row r="107" spans="1:8" ht="24" customHeight="1">
      <c r="A107" s="138">
        <v>92</v>
      </c>
      <c r="B107" s="139" t="s">
        <v>157</v>
      </c>
      <c r="C107" s="139" t="s">
        <v>221</v>
      </c>
      <c r="D107" s="194" t="s">
        <v>222</v>
      </c>
      <c r="E107" s="139" t="s">
        <v>90</v>
      </c>
      <c r="F107" s="187">
        <v>25</v>
      </c>
      <c r="G107" s="187">
        <v>1</v>
      </c>
      <c r="H107" s="187">
        <f t="shared" si="6"/>
        <v>25</v>
      </c>
    </row>
    <row r="108" spans="1:8" ht="34.5" customHeight="1">
      <c r="A108" s="136">
        <v>93</v>
      </c>
      <c r="B108" s="137" t="s">
        <v>223</v>
      </c>
      <c r="C108" s="137" t="s">
        <v>224</v>
      </c>
      <c r="D108" s="190" t="s">
        <v>225</v>
      </c>
      <c r="E108" s="137" t="s">
        <v>55</v>
      </c>
      <c r="F108" s="187">
        <v>307.45</v>
      </c>
      <c r="G108" s="187">
        <v>1</v>
      </c>
      <c r="H108" s="187">
        <f t="shared" si="6"/>
        <v>307.45</v>
      </c>
    </row>
    <row r="109" spans="1:8" ht="34.5" customHeight="1">
      <c r="A109" s="136">
        <v>94</v>
      </c>
      <c r="B109" s="137" t="s">
        <v>223</v>
      </c>
      <c r="C109" s="137" t="s">
        <v>226</v>
      </c>
      <c r="D109" s="190" t="s">
        <v>227</v>
      </c>
      <c r="E109" s="137" t="s">
        <v>55</v>
      </c>
      <c r="F109" s="187">
        <v>307.45</v>
      </c>
      <c r="G109" s="187">
        <v>1</v>
      </c>
      <c r="H109" s="187">
        <f t="shared" si="6"/>
        <v>307.45</v>
      </c>
    </row>
    <row r="110" spans="1:8" ht="34.5" customHeight="1">
      <c r="A110" s="136">
        <v>95</v>
      </c>
      <c r="B110" s="137" t="s">
        <v>223</v>
      </c>
      <c r="C110" s="137" t="s">
        <v>228</v>
      </c>
      <c r="D110" s="190" t="s">
        <v>229</v>
      </c>
      <c r="E110" s="137" t="s">
        <v>55</v>
      </c>
      <c r="F110" s="187">
        <v>307.45</v>
      </c>
      <c r="G110" s="187">
        <v>1</v>
      </c>
      <c r="H110" s="187">
        <f t="shared" si="6"/>
        <v>307.45</v>
      </c>
    </row>
    <row r="111" spans="1:8" ht="24" customHeight="1">
      <c r="A111" s="136">
        <v>96</v>
      </c>
      <c r="B111" s="137" t="s">
        <v>223</v>
      </c>
      <c r="C111" s="137" t="s">
        <v>230</v>
      </c>
      <c r="D111" s="190" t="s">
        <v>231</v>
      </c>
      <c r="E111" s="137" t="s">
        <v>55</v>
      </c>
      <c r="F111" s="187">
        <v>153.07</v>
      </c>
      <c r="G111" s="187">
        <v>1</v>
      </c>
      <c r="H111" s="187">
        <f t="shared" si="6"/>
        <v>153.07</v>
      </c>
    </row>
    <row r="112" spans="1:8" ht="24" customHeight="1">
      <c r="A112" s="136">
        <v>97</v>
      </c>
      <c r="B112" s="137" t="s">
        <v>60</v>
      </c>
      <c r="C112" s="137" t="s">
        <v>232</v>
      </c>
      <c r="D112" s="190" t="s">
        <v>233</v>
      </c>
      <c r="E112" s="137" t="s">
        <v>55</v>
      </c>
      <c r="F112" s="187">
        <v>227.75</v>
      </c>
      <c r="G112" s="187">
        <v>1</v>
      </c>
      <c r="H112" s="187">
        <f t="shared" si="6"/>
        <v>227.75</v>
      </c>
    </row>
    <row r="113" spans="1:8" s="171" customFormat="1" ht="13.5" customHeight="1">
      <c r="A113" s="167"/>
      <c r="B113" s="132"/>
      <c r="C113" s="132" t="s">
        <v>234</v>
      </c>
      <c r="D113" s="132" t="s">
        <v>235</v>
      </c>
      <c r="E113" s="132"/>
      <c r="F113" s="168"/>
      <c r="G113" s="169"/>
      <c r="H113" s="170">
        <f>H114</f>
        <v>382.15899999999999</v>
      </c>
    </row>
    <row r="114" spans="1:8" ht="34.5" customHeight="1">
      <c r="A114" s="136">
        <v>98</v>
      </c>
      <c r="B114" s="137" t="s">
        <v>60</v>
      </c>
      <c r="C114" s="137" t="s">
        <v>236</v>
      </c>
      <c r="D114" s="190" t="s">
        <v>237</v>
      </c>
      <c r="E114" s="137" t="s">
        <v>112</v>
      </c>
      <c r="F114" s="187">
        <v>382.15899999999999</v>
      </c>
      <c r="G114" s="187">
        <v>1</v>
      </c>
      <c r="H114" s="187">
        <f>F114*G114</f>
        <v>382.15899999999999</v>
      </c>
    </row>
    <row r="115" spans="1:8" ht="9" customHeight="1" thickBot="1">
      <c r="A115" s="129"/>
      <c r="B115" s="119"/>
      <c r="C115" s="119"/>
      <c r="D115" s="191"/>
      <c r="E115" s="119"/>
      <c r="F115" s="119"/>
      <c r="G115" s="119"/>
      <c r="H115" s="119"/>
    </row>
    <row r="116" spans="1:8" ht="15" customHeight="1" thickBot="1">
      <c r="A116" s="130"/>
      <c r="B116" s="131"/>
      <c r="C116" s="132" t="s">
        <v>238</v>
      </c>
      <c r="D116" s="132" t="s">
        <v>239</v>
      </c>
      <c r="E116" s="131"/>
      <c r="F116" s="133"/>
      <c r="G116" s="134"/>
      <c r="H116" s="174">
        <f>H117+H130+H139+H158+H160+H163+H165+H168+H177+H195+H200+H207+H211+H217+H220</f>
        <v>6667.5929999999998</v>
      </c>
    </row>
    <row r="117" spans="1:8" s="172" customFormat="1" ht="13.5" customHeight="1">
      <c r="A117" s="140"/>
      <c r="B117" s="141"/>
      <c r="C117" s="132" t="s">
        <v>240</v>
      </c>
      <c r="D117" s="132" t="s">
        <v>241</v>
      </c>
      <c r="E117" s="141"/>
      <c r="F117" s="142"/>
      <c r="G117" s="143"/>
      <c r="H117" s="173">
        <f>SUM(H118:H129)</f>
        <v>958.245</v>
      </c>
    </row>
    <row r="118" spans="1:8" ht="34.5" customHeight="1">
      <c r="A118" s="136">
        <v>99</v>
      </c>
      <c r="B118" s="137" t="s">
        <v>240</v>
      </c>
      <c r="C118" s="137" t="s">
        <v>242</v>
      </c>
      <c r="D118" s="190" t="s">
        <v>243</v>
      </c>
      <c r="E118" s="137" t="s">
        <v>55</v>
      </c>
      <c r="F118" s="187">
        <v>98.462999999999994</v>
      </c>
      <c r="G118" s="187">
        <v>1</v>
      </c>
      <c r="H118" s="187">
        <f>F118*G118</f>
        <v>98.462999999999994</v>
      </c>
    </row>
    <row r="119" spans="1:8" ht="34.5" customHeight="1">
      <c r="A119" s="136">
        <v>100</v>
      </c>
      <c r="B119" s="137" t="s">
        <v>240</v>
      </c>
      <c r="C119" s="137" t="s">
        <v>244</v>
      </c>
      <c r="D119" s="190" t="s">
        <v>245</v>
      </c>
      <c r="E119" s="137" t="s">
        <v>55</v>
      </c>
      <c r="F119" s="187">
        <v>11.125</v>
      </c>
      <c r="G119" s="187">
        <v>1</v>
      </c>
      <c r="H119" s="187">
        <f>F119*G119</f>
        <v>11.125</v>
      </c>
    </row>
    <row r="120" spans="1:8" ht="24" customHeight="1">
      <c r="A120" s="138">
        <v>101</v>
      </c>
      <c r="B120" s="139" t="s">
        <v>246</v>
      </c>
      <c r="C120" s="139" t="s">
        <v>247</v>
      </c>
      <c r="D120" s="194" t="s">
        <v>248</v>
      </c>
      <c r="E120" s="139" t="s">
        <v>112</v>
      </c>
      <c r="F120" s="187">
        <v>0.219</v>
      </c>
      <c r="G120" s="187">
        <v>1</v>
      </c>
      <c r="H120" s="187">
        <f t="shared" ref="H120:H129" si="7">F120*G120</f>
        <v>0.219</v>
      </c>
    </row>
    <row r="121" spans="1:8" ht="55.5" customHeight="1">
      <c r="A121" s="138">
        <v>105</v>
      </c>
      <c r="B121" s="139" t="s">
        <v>249</v>
      </c>
      <c r="C121" s="139" t="s">
        <v>250</v>
      </c>
      <c r="D121" s="194" t="s">
        <v>251</v>
      </c>
      <c r="E121" s="139" t="s">
        <v>252</v>
      </c>
      <c r="F121" s="187">
        <v>8.3819999999999997</v>
      </c>
      <c r="G121" s="187">
        <v>1</v>
      </c>
      <c r="H121" s="187">
        <f t="shared" si="7"/>
        <v>8.3819999999999997</v>
      </c>
    </row>
    <row r="122" spans="1:8" ht="24" customHeight="1">
      <c r="A122" s="136">
        <v>106</v>
      </c>
      <c r="B122" s="137" t="s">
        <v>240</v>
      </c>
      <c r="C122" s="137" t="s">
        <v>253</v>
      </c>
      <c r="D122" s="190" t="s">
        <v>254</v>
      </c>
      <c r="E122" s="137" t="s">
        <v>55</v>
      </c>
      <c r="F122" s="187">
        <v>130.68</v>
      </c>
      <c r="G122" s="187">
        <v>1</v>
      </c>
      <c r="H122" s="187">
        <f t="shared" si="7"/>
        <v>130.68</v>
      </c>
    </row>
    <row r="123" spans="1:8" ht="13.5" customHeight="1">
      <c r="A123" s="138">
        <v>107</v>
      </c>
      <c r="B123" s="139" t="s">
        <v>255</v>
      </c>
      <c r="C123" s="139" t="s">
        <v>256</v>
      </c>
      <c r="D123" s="194" t="s">
        <v>257</v>
      </c>
      <c r="E123" s="139" t="s">
        <v>55</v>
      </c>
      <c r="F123" s="187">
        <v>150.28200000000001</v>
      </c>
      <c r="G123" s="187">
        <v>1</v>
      </c>
      <c r="H123" s="187">
        <f t="shared" si="7"/>
        <v>150.28200000000001</v>
      </c>
    </row>
    <row r="124" spans="1:8" ht="34.5" customHeight="1">
      <c r="A124" s="136">
        <v>108</v>
      </c>
      <c r="B124" s="137" t="s">
        <v>240</v>
      </c>
      <c r="C124" s="137" t="s">
        <v>258</v>
      </c>
      <c r="D124" s="190" t="s">
        <v>259</v>
      </c>
      <c r="E124" s="137" t="s">
        <v>55</v>
      </c>
      <c r="F124" s="187">
        <v>196.92599999999999</v>
      </c>
      <c r="G124" s="187">
        <v>1</v>
      </c>
      <c r="H124" s="187">
        <f t="shared" si="7"/>
        <v>196.92599999999999</v>
      </c>
    </row>
    <row r="125" spans="1:8" ht="34.5" customHeight="1">
      <c r="A125" s="136">
        <v>109</v>
      </c>
      <c r="B125" s="137" t="s">
        <v>240</v>
      </c>
      <c r="C125" s="137" t="s">
        <v>260</v>
      </c>
      <c r="D125" s="190" t="s">
        <v>261</v>
      </c>
      <c r="E125" s="137" t="s">
        <v>55</v>
      </c>
      <c r="F125" s="187">
        <v>22.25</v>
      </c>
      <c r="G125" s="187">
        <v>1</v>
      </c>
      <c r="H125" s="187">
        <f t="shared" si="7"/>
        <v>22.25</v>
      </c>
    </row>
    <row r="126" spans="1:8" ht="24" customHeight="1">
      <c r="A126" s="138">
        <v>110</v>
      </c>
      <c r="B126" s="139" t="s">
        <v>262</v>
      </c>
      <c r="C126" s="139" t="s">
        <v>263</v>
      </c>
      <c r="D126" s="194" t="s">
        <v>264</v>
      </c>
      <c r="E126" s="139" t="s">
        <v>55</v>
      </c>
      <c r="F126" s="187">
        <v>252.05199999999999</v>
      </c>
      <c r="G126" s="187">
        <v>1</v>
      </c>
      <c r="H126" s="187">
        <f t="shared" si="7"/>
        <v>252.05199999999999</v>
      </c>
    </row>
    <row r="127" spans="1:8" ht="34.5" customHeight="1">
      <c r="A127" s="136">
        <v>111</v>
      </c>
      <c r="B127" s="137" t="s">
        <v>240</v>
      </c>
      <c r="C127" s="137" t="s">
        <v>265</v>
      </c>
      <c r="D127" s="190" t="s">
        <v>266</v>
      </c>
      <c r="E127" s="137" t="s">
        <v>55</v>
      </c>
      <c r="F127" s="187">
        <v>29.186</v>
      </c>
      <c r="G127" s="187">
        <v>1</v>
      </c>
      <c r="H127" s="187">
        <f t="shared" si="7"/>
        <v>29.186</v>
      </c>
    </row>
    <row r="128" spans="1:8" ht="24" customHeight="1">
      <c r="A128" s="138">
        <v>112</v>
      </c>
      <c r="B128" s="139" t="s">
        <v>267</v>
      </c>
      <c r="C128" s="139" t="s">
        <v>268</v>
      </c>
      <c r="D128" s="194" t="s">
        <v>269</v>
      </c>
      <c r="E128" s="139" t="s">
        <v>55</v>
      </c>
      <c r="F128" s="187">
        <v>33.564</v>
      </c>
      <c r="G128" s="187">
        <v>1</v>
      </c>
      <c r="H128" s="187">
        <f t="shared" si="7"/>
        <v>33.564</v>
      </c>
    </row>
    <row r="129" spans="1:8" ht="24" customHeight="1">
      <c r="A129" s="136">
        <v>113</v>
      </c>
      <c r="B129" s="137" t="s">
        <v>240</v>
      </c>
      <c r="C129" s="137" t="s">
        <v>270</v>
      </c>
      <c r="D129" s="190" t="s">
        <v>271</v>
      </c>
      <c r="E129" s="137" t="s">
        <v>272</v>
      </c>
      <c r="F129" s="187">
        <v>25.116</v>
      </c>
      <c r="G129" s="187">
        <v>1</v>
      </c>
      <c r="H129" s="187">
        <f t="shared" si="7"/>
        <v>25.116</v>
      </c>
    </row>
    <row r="130" spans="1:8" s="172" customFormat="1" ht="13.5" customHeight="1">
      <c r="A130" s="140"/>
      <c r="B130" s="141"/>
      <c r="C130" s="132" t="s">
        <v>273</v>
      </c>
      <c r="D130" s="132" t="s">
        <v>274</v>
      </c>
      <c r="E130" s="141"/>
      <c r="F130" s="142"/>
      <c r="G130" s="143"/>
      <c r="H130" s="170">
        <f>SUM(H131:H138)</f>
        <v>882.23900000000003</v>
      </c>
    </row>
    <row r="131" spans="1:8" ht="24" customHeight="1">
      <c r="A131" s="136">
        <v>225</v>
      </c>
      <c r="B131" s="137" t="s">
        <v>240</v>
      </c>
      <c r="C131" s="137" t="s">
        <v>275</v>
      </c>
      <c r="D131" s="190" t="s">
        <v>276</v>
      </c>
      <c r="E131" s="137" t="s">
        <v>55</v>
      </c>
      <c r="F131" s="187">
        <v>96.2</v>
      </c>
      <c r="G131" s="187">
        <v>1</v>
      </c>
      <c r="H131" s="187">
        <f t="shared" ref="H131" si="8">F131*G131</f>
        <v>96.2</v>
      </c>
    </row>
    <row r="132" spans="1:8" ht="34.5" customHeight="1">
      <c r="A132" s="138">
        <v>226</v>
      </c>
      <c r="B132" s="139" t="s">
        <v>255</v>
      </c>
      <c r="C132" s="139" t="s">
        <v>277</v>
      </c>
      <c r="D132" s="194" t="s">
        <v>278</v>
      </c>
      <c r="E132" s="139" t="s">
        <v>55</v>
      </c>
      <c r="F132" s="187">
        <v>110.63</v>
      </c>
      <c r="G132" s="187">
        <v>1</v>
      </c>
      <c r="H132" s="187">
        <f t="shared" ref="H132:H138" si="9">F132*G132</f>
        <v>110.63</v>
      </c>
    </row>
    <row r="133" spans="1:8" ht="34.5" customHeight="1">
      <c r="A133" s="136">
        <v>114</v>
      </c>
      <c r="B133" s="137" t="s">
        <v>240</v>
      </c>
      <c r="C133" s="137" t="s">
        <v>279</v>
      </c>
      <c r="D133" s="190" t="s">
        <v>280</v>
      </c>
      <c r="E133" s="137" t="s">
        <v>55</v>
      </c>
      <c r="F133" s="187">
        <v>119.02500000000001</v>
      </c>
      <c r="G133" s="187">
        <v>1</v>
      </c>
      <c r="H133" s="187">
        <f t="shared" si="9"/>
        <v>119.02500000000001</v>
      </c>
    </row>
    <row r="134" spans="1:8" ht="34.5" customHeight="1">
      <c r="A134" s="138">
        <v>228</v>
      </c>
      <c r="B134" s="139" t="s">
        <v>255</v>
      </c>
      <c r="C134" s="139" t="s">
        <v>281</v>
      </c>
      <c r="D134" s="194" t="s">
        <v>282</v>
      </c>
      <c r="E134" s="139" t="s">
        <v>55</v>
      </c>
      <c r="F134" s="187">
        <v>105.919</v>
      </c>
      <c r="G134" s="187">
        <v>1</v>
      </c>
      <c r="H134" s="187">
        <f t="shared" si="9"/>
        <v>105.919</v>
      </c>
    </row>
    <row r="135" spans="1:8" ht="24" customHeight="1">
      <c r="A135" s="138">
        <v>232</v>
      </c>
      <c r="B135" s="139" t="s">
        <v>283</v>
      </c>
      <c r="C135" s="139" t="s">
        <v>284</v>
      </c>
      <c r="D135" s="194" t="s">
        <v>285</v>
      </c>
      <c r="E135" s="139" t="s">
        <v>55</v>
      </c>
      <c r="F135" s="187">
        <v>22.824999999999999</v>
      </c>
      <c r="G135" s="187">
        <v>1</v>
      </c>
      <c r="H135" s="187">
        <f t="shared" si="9"/>
        <v>22.824999999999999</v>
      </c>
    </row>
    <row r="136" spans="1:8" ht="34.5" customHeight="1">
      <c r="A136" s="136">
        <v>229</v>
      </c>
      <c r="B136" s="137" t="s">
        <v>240</v>
      </c>
      <c r="C136" s="137" t="s">
        <v>286</v>
      </c>
      <c r="D136" s="190" t="s">
        <v>287</v>
      </c>
      <c r="E136" s="137" t="s">
        <v>55</v>
      </c>
      <c r="F136" s="187">
        <v>192.4</v>
      </c>
      <c r="G136" s="187">
        <v>1</v>
      </c>
      <c r="H136" s="187">
        <f t="shared" si="9"/>
        <v>192.4</v>
      </c>
    </row>
    <row r="137" spans="1:8" ht="13.5" customHeight="1">
      <c r="A137" s="138">
        <v>231</v>
      </c>
      <c r="B137" s="139" t="s">
        <v>255</v>
      </c>
      <c r="C137" s="139" t="s">
        <v>288</v>
      </c>
      <c r="D137" s="194" t="s">
        <v>289</v>
      </c>
      <c r="E137" s="139" t="s">
        <v>55</v>
      </c>
      <c r="F137" s="187">
        <v>211.64</v>
      </c>
      <c r="G137" s="187">
        <v>1</v>
      </c>
      <c r="H137" s="187">
        <f t="shared" si="9"/>
        <v>211.64</v>
      </c>
    </row>
    <row r="138" spans="1:8" ht="34.5" customHeight="1">
      <c r="A138" s="136">
        <v>119</v>
      </c>
      <c r="B138" s="137" t="s">
        <v>240</v>
      </c>
      <c r="C138" s="137" t="s">
        <v>290</v>
      </c>
      <c r="D138" s="190" t="s">
        <v>291</v>
      </c>
      <c r="E138" s="137" t="s">
        <v>272</v>
      </c>
      <c r="F138" s="187">
        <v>23.6</v>
      </c>
      <c r="G138" s="187">
        <v>1</v>
      </c>
      <c r="H138" s="187">
        <f t="shared" si="9"/>
        <v>23.6</v>
      </c>
    </row>
    <row r="139" spans="1:8" s="172" customFormat="1" ht="13.5" customHeight="1">
      <c r="A139" s="140"/>
      <c r="B139" s="141"/>
      <c r="C139" s="132" t="s">
        <v>292</v>
      </c>
      <c r="D139" s="132" t="s">
        <v>293</v>
      </c>
      <c r="E139" s="141"/>
      <c r="F139" s="142"/>
      <c r="G139" s="143"/>
      <c r="H139" s="170">
        <f>SUM(H140:H157)</f>
        <v>700.20900000000006</v>
      </c>
    </row>
    <row r="140" spans="1:8" ht="24" customHeight="1">
      <c r="A140" s="136">
        <v>120</v>
      </c>
      <c r="B140" s="137" t="s">
        <v>292</v>
      </c>
      <c r="C140" s="137" t="s">
        <v>294</v>
      </c>
      <c r="D140" s="190" t="s">
        <v>295</v>
      </c>
      <c r="E140" s="137" t="s">
        <v>55</v>
      </c>
      <c r="F140" s="187">
        <v>4.9640000000000004</v>
      </c>
      <c r="G140" s="187">
        <v>1</v>
      </c>
      <c r="H140" s="187">
        <f t="shared" ref="H140:H157" si="10">F140*G140</f>
        <v>4.9640000000000004</v>
      </c>
    </row>
    <row r="141" spans="1:8" ht="24" customHeight="1">
      <c r="A141" s="138">
        <v>126</v>
      </c>
      <c r="B141" s="139" t="s">
        <v>255</v>
      </c>
      <c r="C141" s="139" t="s">
        <v>296</v>
      </c>
      <c r="D141" s="194" t="s">
        <v>297</v>
      </c>
      <c r="E141" s="139" t="s">
        <v>55</v>
      </c>
      <c r="F141" s="187">
        <v>12.21</v>
      </c>
      <c r="G141" s="187">
        <v>1</v>
      </c>
      <c r="H141" s="187">
        <f t="shared" si="10"/>
        <v>12.21</v>
      </c>
    </row>
    <row r="142" spans="1:8" ht="24" customHeight="1">
      <c r="A142" s="138">
        <v>234</v>
      </c>
      <c r="B142" s="139" t="s">
        <v>255</v>
      </c>
      <c r="C142" s="139" t="s">
        <v>298</v>
      </c>
      <c r="D142" s="194" t="s">
        <v>299</v>
      </c>
      <c r="E142" s="139" t="s">
        <v>55</v>
      </c>
      <c r="F142" s="187">
        <v>0.98499999999999999</v>
      </c>
      <c r="G142" s="187">
        <v>1</v>
      </c>
      <c r="H142" s="187">
        <f t="shared" si="10"/>
        <v>0.98499999999999999</v>
      </c>
    </row>
    <row r="143" spans="1:8" ht="24" customHeight="1">
      <c r="A143" s="138">
        <v>131</v>
      </c>
      <c r="B143" s="139" t="s">
        <v>255</v>
      </c>
      <c r="C143" s="139" t="s">
        <v>300</v>
      </c>
      <c r="D143" s="194" t="s">
        <v>301</v>
      </c>
      <c r="E143" s="139" t="s">
        <v>55</v>
      </c>
      <c r="F143" s="187">
        <v>2.1669999999999998</v>
      </c>
      <c r="G143" s="187">
        <v>1</v>
      </c>
      <c r="H143" s="187">
        <f t="shared" si="10"/>
        <v>2.1669999999999998</v>
      </c>
    </row>
    <row r="144" spans="1:8" ht="24" customHeight="1">
      <c r="A144" s="136">
        <v>121</v>
      </c>
      <c r="B144" s="137" t="s">
        <v>292</v>
      </c>
      <c r="C144" s="137" t="s">
        <v>302</v>
      </c>
      <c r="D144" s="190" t="s">
        <v>303</v>
      </c>
      <c r="E144" s="137" t="s">
        <v>55</v>
      </c>
      <c r="F144" s="187">
        <v>130.68</v>
      </c>
      <c r="G144" s="187">
        <v>1</v>
      </c>
      <c r="H144" s="187">
        <f t="shared" si="10"/>
        <v>130.68</v>
      </c>
    </row>
    <row r="145" spans="1:8" ht="24" customHeight="1">
      <c r="A145" s="138">
        <v>122</v>
      </c>
      <c r="B145" s="139" t="s">
        <v>255</v>
      </c>
      <c r="C145" s="139" t="s">
        <v>296</v>
      </c>
      <c r="D145" s="194" t="s">
        <v>297</v>
      </c>
      <c r="E145" s="139" t="s">
        <v>55</v>
      </c>
      <c r="F145" s="187">
        <v>81.653000000000006</v>
      </c>
      <c r="G145" s="187">
        <v>1</v>
      </c>
      <c r="H145" s="187">
        <f t="shared" si="10"/>
        <v>81.653000000000006</v>
      </c>
    </row>
    <row r="146" spans="1:8" ht="24" customHeight="1">
      <c r="A146" s="138">
        <v>233</v>
      </c>
      <c r="B146" s="139" t="s">
        <v>255</v>
      </c>
      <c r="C146" s="139" t="s">
        <v>300</v>
      </c>
      <c r="D146" s="194" t="s">
        <v>301</v>
      </c>
      <c r="E146" s="139" t="s">
        <v>55</v>
      </c>
      <c r="F146" s="187">
        <v>59.542999999999999</v>
      </c>
      <c r="G146" s="187">
        <v>1</v>
      </c>
      <c r="H146" s="187">
        <f t="shared" si="10"/>
        <v>59.542999999999999</v>
      </c>
    </row>
    <row r="147" spans="1:8" ht="24" customHeight="1">
      <c r="A147" s="138">
        <v>124</v>
      </c>
      <c r="B147" s="139" t="s">
        <v>255</v>
      </c>
      <c r="C147" s="139" t="s">
        <v>300</v>
      </c>
      <c r="D147" s="194" t="s">
        <v>301</v>
      </c>
      <c r="E147" s="139" t="s">
        <v>55</v>
      </c>
      <c r="F147" s="187">
        <v>2.552</v>
      </c>
      <c r="G147" s="187">
        <v>1</v>
      </c>
      <c r="H147" s="187">
        <f t="shared" si="10"/>
        <v>2.552</v>
      </c>
    </row>
    <row r="148" spans="1:8" ht="24" customHeight="1">
      <c r="A148" s="136">
        <v>125</v>
      </c>
      <c r="B148" s="137" t="s">
        <v>292</v>
      </c>
      <c r="C148" s="137" t="s">
        <v>304</v>
      </c>
      <c r="D148" s="190" t="s">
        <v>305</v>
      </c>
      <c r="E148" s="137" t="s">
        <v>55</v>
      </c>
      <c r="F148" s="187">
        <v>47.512</v>
      </c>
      <c r="G148" s="187">
        <v>1</v>
      </c>
      <c r="H148" s="187">
        <f t="shared" si="10"/>
        <v>47.512</v>
      </c>
    </row>
    <row r="149" spans="1:8" ht="24" customHeight="1">
      <c r="A149" s="138">
        <v>127</v>
      </c>
      <c r="B149" s="139" t="s">
        <v>255</v>
      </c>
      <c r="C149" s="139" t="s">
        <v>306</v>
      </c>
      <c r="D149" s="194" t="s">
        <v>307</v>
      </c>
      <c r="E149" s="139" t="s">
        <v>55</v>
      </c>
      <c r="F149" s="187">
        <v>16.678999999999998</v>
      </c>
      <c r="G149" s="187">
        <v>1</v>
      </c>
      <c r="H149" s="187">
        <f t="shared" si="10"/>
        <v>16.678999999999998</v>
      </c>
    </row>
    <row r="150" spans="1:8" ht="24" customHeight="1">
      <c r="A150" s="138">
        <v>130</v>
      </c>
      <c r="B150" s="139" t="s">
        <v>255</v>
      </c>
      <c r="C150" s="139" t="s">
        <v>298</v>
      </c>
      <c r="D150" s="194" t="s">
        <v>299</v>
      </c>
      <c r="E150" s="139" t="s">
        <v>55</v>
      </c>
      <c r="F150" s="187">
        <v>14.595000000000001</v>
      </c>
      <c r="G150" s="187">
        <v>1</v>
      </c>
      <c r="H150" s="187">
        <f t="shared" si="10"/>
        <v>14.595000000000001</v>
      </c>
    </row>
    <row r="151" spans="1:8" ht="24" customHeight="1">
      <c r="A151" s="138">
        <v>128</v>
      </c>
      <c r="B151" s="139" t="s">
        <v>255</v>
      </c>
      <c r="C151" s="139" t="s">
        <v>308</v>
      </c>
      <c r="D151" s="194" t="s">
        <v>309</v>
      </c>
      <c r="E151" s="139" t="s">
        <v>55</v>
      </c>
      <c r="F151" s="187">
        <v>9.7159999999999993</v>
      </c>
      <c r="G151" s="187">
        <v>1</v>
      </c>
      <c r="H151" s="187">
        <f t="shared" si="10"/>
        <v>9.7159999999999993</v>
      </c>
    </row>
    <row r="152" spans="1:8" ht="24" customHeight="1">
      <c r="A152" s="138">
        <v>129</v>
      </c>
      <c r="B152" s="139" t="s">
        <v>255</v>
      </c>
      <c r="C152" s="139" t="s">
        <v>310</v>
      </c>
      <c r="D152" s="194" t="s">
        <v>311</v>
      </c>
      <c r="E152" s="139" t="s">
        <v>55</v>
      </c>
      <c r="F152" s="187">
        <v>1.274</v>
      </c>
      <c r="G152" s="187">
        <v>1</v>
      </c>
      <c r="H152" s="187">
        <f t="shared" si="10"/>
        <v>1.274</v>
      </c>
    </row>
    <row r="153" spans="1:8" ht="13.5" customHeight="1">
      <c r="A153" s="138">
        <v>132</v>
      </c>
      <c r="B153" s="139" t="s">
        <v>312</v>
      </c>
      <c r="C153" s="139" t="s">
        <v>313</v>
      </c>
      <c r="D153" s="194" t="s">
        <v>314</v>
      </c>
      <c r="E153" s="139" t="s">
        <v>252</v>
      </c>
      <c r="F153" s="187">
        <v>7.5510000000000002</v>
      </c>
      <c r="G153" s="187">
        <v>1</v>
      </c>
      <c r="H153" s="187">
        <f t="shared" si="10"/>
        <v>7.5510000000000002</v>
      </c>
    </row>
    <row r="154" spans="1:8" ht="34.5" customHeight="1">
      <c r="A154" s="136">
        <v>224</v>
      </c>
      <c r="B154" s="137" t="s">
        <v>292</v>
      </c>
      <c r="C154" s="137" t="s">
        <v>315</v>
      </c>
      <c r="D154" s="190" t="s">
        <v>316</v>
      </c>
      <c r="E154" s="137" t="s">
        <v>55</v>
      </c>
      <c r="F154" s="187">
        <v>96.29</v>
      </c>
      <c r="G154" s="187">
        <v>1</v>
      </c>
      <c r="H154" s="187">
        <f t="shared" si="10"/>
        <v>96.29</v>
      </c>
    </row>
    <row r="155" spans="1:8" ht="24" customHeight="1">
      <c r="A155" s="138">
        <v>222</v>
      </c>
      <c r="B155" s="139" t="s">
        <v>255</v>
      </c>
      <c r="C155" s="139" t="s">
        <v>317</v>
      </c>
      <c r="D155" s="194" t="s">
        <v>318</v>
      </c>
      <c r="E155" s="139" t="s">
        <v>55</v>
      </c>
      <c r="F155" s="187">
        <v>105.919</v>
      </c>
      <c r="G155" s="187">
        <v>1</v>
      </c>
      <c r="H155" s="187">
        <f t="shared" si="10"/>
        <v>105.919</v>
      </c>
    </row>
    <row r="156" spans="1:8" ht="24" customHeight="1">
      <c r="A156" s="138">
        <v>223</v>
      </c>
      <c r="B156" s="139" t="s">
        <v>255</v>
      </c>
      <c r="C156" s="139" t="s">
        <v>319</v>
      </c>
      <c r="D156" s="194" t="s">
        <v>320</v>
      </c>
      <c r="E156" s="139" t="s">
        <v>55</v>
      </c>
      <c r="F156" s="187">
        <v>105.919</v>
      </c>
      <c r="G156" s="187">
        <v>1</v>
      </c>
      <c r="H156" s="187">
        <f t="shared" si="10"/>
        <v>105.919</v>
      </c>
    </row>
    <row r="157" spans="1:8" ht="24" customHeight="1">
      <c r="A157" s="136">
        <v>135</v>
      </c>
      <c r="B157" s="137" t="s">
        <v>292</v>
      </c>
      <c r="C157" s="137" t="s">
        <v>321</v>
      </c>
      <c r="D157" s="190" t="s">
        <v>322</v>
      </c>
      <c r="E157" s="137" t="s">
        <v>272</v>
      </c>
      <c r="F157" s="187">
        <v>56.368000000000002</v>
      </c>
      <c r="G157" s="188">
        <v>0</v>
      </c>
      <c r="H157" s="187">
        <f t="shared" si="10"/>
        <v>0</v>
      </c>
    </row>
    <row r="158" spans="1:8" s="172" customFormat="1" ht="29.55" customHeight="1">
      <c r="A158" s="140"/>
      <c r="B158" s="141"/>
      <c r="C158" s="132" t="s">
        <v>323</v>
      </c>
      <c r="D158" s="132" t="s">
        <v>324</v>
      </c>
      <c r="E158" s="141"/>
      <c r="F158" s="142"/>
      <c r="G158" s="143"/>
      <c r="H158" s="170">
        <f>H159</f>
        <v>500</v>
      </c>
    </row>
    <row r="159" spans="1:8" ht="24" customHeight="1">
      <c r="A159" s="136">
        <v>136</v>
      </c>
      <c r="B159" s="137" t="s">
        <v>323</v>
      </c>
      <c r="C159" s="137" t="s">
        <v>325</v>
      </c>
      <c r="D159" s="190" t="s">
        <v>326</v>
      </c>
      <c r="E159" s="137" t="s">
        <v>327</v>
      </c>
      <c r="F159" s="187">
        <v>1</v>
      </c>
      <c r="G159" s="189">
        <v>500</v>
      </c>
      <c r="H159" s="187">
        <f t="shared" ref="H159" si="11">F159*G159</f>
        <v>500</v>
      </c>
    </row>
    <row r="160" spans="1:8" s="172" customFormat="1" ht="29.55" customHeight="1">
      <c r="A160" s="140"/>
      <c r="B160" s="141"/>
      <c r="C160" s="132" t="s">
        <v>328</v>
      </c>
      <c r="D160" s="132" t="s">
        <v>329</v>
      </c>
      <c r="E160" s="141"/>
      <c r="F160" s="142"/>
      <c r="G160" s="143"/>
      <c r="H160" s="170">
        <f>H161+H162</f>
        <v>2763.5</v>
      </c>
    </row>
    <row r="161" spans="1:8" ht="24" customHeight="1">
      <c r="A161" s="136">
        <v>137</v>
      </c>
      <c r="B161" s="137" t="s">
        <v>328</v>
      </c>
      <c r="C161" s="137" t="s">
        <v>330</v>
      </c>
      <c r="D161" s="190" t="s">
        <v>331</v>
      </c>
      <c r="E161" s="137" t="s">
        <v>327</v>
      </c>
      <c r="F161" s="187">
        <v>1</v>
      </c>
      <c r="G161" s="189">
        <v>1500</v>
      </c>
      <c r="H161" s="187">
        <f t="shared" ref="H161:H162" si="12">F161*G161</f>
        <v>1500</v>
      </c>
    </row>
    <row r="162" spans="1:8" ht="24" customHeight="1">
      <c r="A162" s="136">
        <v>138</v>
      </c>
      <c r="B162" s="137" t="s">
        <v>328</v>
      </c>
      <c r="C162" s="137" t="s">
        <v>332</v>
      </c>
      <c r="D162" s="190" t="s">
        <v>333</v>
      </c>
      <c r="E162" s="137" t="s">
        <v>55</v>
      </c>
      <c r="F162" s="187">
        <v>126.35</v>
      </c>
      <c r="G162" s="189">
        <v>10</v>
      </c>
      <c r="H162" s="187">
        <f t="shared" si="12"/>
        <v>1263.5</v>
      </c>
    </row>
    <row r="163" spans="1:8" s="172" customFormat="1" ht="29.55" customHeight="1">
      <c r="A163" s="140"/>
      <c r="B163" s="141"/>
      <c r="C163" s="132" t="s">
        <v>334</v>
      </c>
      <c r="D163" s="132" t="s">
        <v>335</v>
      </c>
      <c r="E163" s="141"/>
      <c r="F163" s="142"/>
      <c r="G163" s="143"/>
      <c r="H163" s="170">
        <f>H164</f>
        <v>1</v>
      </c>
    </row>
    <row r="164" spans="1:8" ht="13.5" customHeight="1">
      <c r="A164" s="136">
        <v>139</v>
      </c>
      <c r="B164" s="137" t="s">
        <v>328</v>
      </c>
      <c r="C164" s="137" t="s">
        <v>336</v>
      </c>
      <c r="D164" s="190" t="s">
        <v>337</v>
      </c>
      <c r="E164" s="137" t="s">
        <v>52</v>
      </c>
      <c r="F164" s="185">
        <v>1</v>
      </c>
      <c r="G164" s="186">
        <v>1</v>
      </c>
      <c r="H164" s="185">
        <f t="shared" ref="H164" si="13">F164*G164</f>
        <v>1</v>
      </c>
    </row>
    <row r="165" spans="1:8" s="172" customFormat="1" ht="29.55" customHeight="1">
      <c r="A165" s="140"/>
      <c r="B165" s="141"/>
      <c r="C165" s="132" t="s">
        <v>338</v>
      </c>
      <c r="D165" s="132" t="s">
        <v>339</v>
      </c>
      <c r="E165" s="141"/>
      <c r="F165" s="142"/>
      <c r="G165" s="143"/>
      <c r="H165" s="170">
        <f>H166+H167</f>
        <v>15.82</v>
      </c>
    </row>
    <row r="166" spans="1:8" ht="34.5" customHeight="1">
      <c r="A166" s="136">
        <v>207</v>
      </c>
      <c r="B166" s="137" t="s">
        <v>338</v>
      </c>
      <c r="C166" s="137" t="s">
        <v>340</v>
      </c>
      <c r="D166" s="190" t="s">
        <v>341</v>
      </c>
      <c r="E166" s="137" t="s">
        <v>55</v>
      </c>
      <c r="F166" s="187">
        <v>15.82</v>
      </c>
      <c r="G166" s="187">
        <v>1</v>
      </c>
      <c r="H166" s="187">
        <f t="shared" ref="H166:H167" si="14">F166*G166</f>
        <v>15.82</v>
      </c>
    </row>
    <row r="167" spans="1:8" ht="24" customHeight="1">
      <c r="A167" s="136">
        <v>215</v>
      </c>
      <c r="B167" s="137" t="s">
        <v>338</v>
      </c>
      <c r="C167" s="137" t="s">
        <v>342</v>
      </c>
      <c r="D167" s="190" t="s">
        <v>343</v>
      </c>
      <c r="E167" s="137" t="s">
        <v>272</v>
      </c>
      <c r="F167" s="187">
        <v>2.246</v>
      </c>
      <c r="G167" s="188">
        <v>0</v>
      </c>
      <c r="H167" s="187">
        <f t="shared" si="14"/>
        <v>0</v>
      </c>
    </row>
    <row r="168" spans="1:8" s="132" customFormat="1" ht="13.5" customHeight="1">
      <c r="C168" s="132" t="s">
        <v>344</v>
      </c>
      <c r="D168" s="132" t="s">
        <v>345</v>
      </c>
      <c r="H168" s="170">
        <f>SUM(H169:H176)</f>
        <v>46.58</v>
      </c>
    </row>
    <row r="169" spans="1:8" ht="24" customHeight="1">
      <c r="A169" s="136">
        <v>140</v>
      </c>
      <c r="B169" s="137" t="s">
        <v>344</v>
      </c>
      <c r="C169" s="137" t="s">
        <v>346</v>
      </c>
      <c r="D169" s="190" t="s">
        <v>347</v>
      </c>
      <c r="E169" s="137" t="s">
        <v>80</v>
      </c>
      <c r="F169" s="187">
        <v>15.55</v>
      </c>
      <c r="G169" s="188">
        <v>0</v>
      </c>
      <c r="H169" s="187">
        <f t="shared" ref="H169:H176" si="15">F169*G169</f>
        <v>0</v>
      </c>
    </row>
    <row r="170" spans="1:8" ht="24" customHeight="1">
      <c r="A170" s="136">
        <v>141</v>
      </c>
      <c r="B170" s="137" t="s">
        <v>344</v>
      </c>
      <c r="C170" s="137" t="s">
        <v>348</v>
      </c>
      <c r="D170" s="190" t="s">
        <v>349</v>
      </c>
      <c r="E170" s="137" t="s">
        <v>80</v>
      </c>
      <c r="F170" s="187">
        <v>5.01</v>
      </c>
      <c r="G170" s="188">
        <v>0</v>
      </c>
      <c r="H170" s="187">
        <f t="shared" si="15"/>
        <v>0</v>
      </c>
    </row>
    <row r="171" spans="1:8" ht="24" customHeight="1">
      <c r="A171" s="136">
        <v>142</v>
      </c>
      <c r="B171" s="137" t="s">
        <v>344</v>
      </c>
      <c r="C171" s="137" t="s">
        <v>350</v>
      </c>
      <c r="D171" s="190" t="s">
        <v>351</v>
      </c>
      <c r="E171" s="137" t="s">
        <v>80</v>
      </c>
      <c r="F171" s="187">
        <v>5.32</v>
      </c>
      <c r="G171" s="188">
        <v>0</v>
      </c>
      <c r="H171" s="187">
        <f t="shared" si="15"/>
        <v>0</v>
      </c>
    </row>
    <row r="172" spans="1:8" ht="34.5" customHeight="1">
      <c r="A172" s="136">
        <v>143</v>
      </c>
      <c r="B172" s="137" t="s">
        <v>344</v>
      </c>
      <c r="C172" s="137" t="s">
        <v>352</v>
      </c>
      <c r="D172" s="190" t="s">
        <v>353</v>
      </c>
      <c r="E172" s="137" t="s">
        <v>80</v>
      </c>
      <c r="F172" s="187">
        <v>0.5</v>
      </c>
      <c r="G172" s="187">
        <v>1</v>
      </c>
      <c r="H172" s="187">
        <f t="shared" si="15"/>
        <v>0.5</v>
      </c>
    </row>
    <row r="173" spans="1:8" ht="34.5" customHeight="1">
      <c r="A173" s="136">
        <v>144</v>
      </c>
      <c r="B173" s="137" t="s">
        <v>344</v>
      </c>
      <c r="C173" s="137" t="s">
        <v>354</v>
      </c>
      <c r="D173" s="190" t="s">
        <v>355</v>
      </c>
      <c r="E173" s="137" t="s">
        <v>80</v>
      </c>
      <c r="F173" s="187">
        <v>4.08</v>
      </c>
      <c r="G173" s="187">
        <v>1</v>
      </c>
      <c r="H173" s="187">
        <f t="shared" si="15"/>
        <v>4.08</v>
      </c>
    </row>
    <row r="174" spans="1:8" ht="34.5" customHeight="1">
      <c r="A174" s="136">
        <v>145</v>
      </c>
      <c r="B174" s="137" t="s">
        <v>344</v>
      </c>
      <c r="C174" s="137" t="s">
        <v>356</v>
      </c>
      <c r="D174" s="190" t="s">
        <v>357</v>
      </c>
      <c r="E174" s="137" t="s">
        <v>80</v>
      </c>
      <c r="F174" s="187">
        <v>42</v>
      </c>
      <c r="G174" s="187">
        <v>1</v>
      </c>
      <c r="H174" s="187">
        <f t="shared" si="15"/>
        <v>42</v>
      </c>
    </row>
    <row r="175" spans="1:8" ht="34.5" customHeight="1">
      <c r="A175" s="136">
        <v>146</v>
      </c>
      <c r="B175" s="137" t="s">
        <v>344</v>
      </c>
      <c r="C175" s="137" t="s">
        <v>358</v>
      </c>
      <c r="D175" s="190" t="s">
        <v>359</v>
      </c>
      <c r="E175" s="137" t="s">
        <v>52</v>
      </c>
      <c r="F175" s="187">
        <v>6</v>
      </c>
      <c r="G175" s="188">
        <v>0</v>
      </c>
      <c r="H175" s="187">
        <f t="shared" si="15"/>
        <v>0</v>
      </c>
    </row>
    <row r="176" spans="1:8" ht="34.5" customHeight="1">
      <c r="A176" s="136">
        <v>147</v>
      </c>
      <c r="B176" s="137" t="s">
        <v>344</v>
      </c>
      <c r="C176" s="137" t="s">
        <v>360</v>
      </c>
      <c r="D176" s="190" t="s">
        <v>361</v>
      </c>
      <c r="E176" s="137" t="s">
        <v>272</v>
      </c>
      <c r="F176" s="187">
        <v>15.836</v>
      </c>
      <c r="G176" s="188">
        <v>0</v>
      </c>
      <c r="H176" s="187">
        <f t="shared" si="15"/>
        <v>0</v>
      </c>
    </row>
    <row r="177" spans="1:8" s="132" customFormat="1" ht="13.5" customHeight="1">
      <c r="C177" s="132" t="s">
        <v>362</v>
      </c>
      <c r="D177" s="132" t="s">
        <v>363</v>
      </c>
      <c r="H177" s="170">
        <f>SUM(H178:H194)</f>
        <v>0</v>
      </c>
    </row>
    <row r="178" spans="1:8" ht="24" customHeight="1">
      <c r="A178" s="136">
        <v>148</v>
      </c>
      <c r="B178" s="137" t="s">
        <v>362</v>
      </c>
      <c r="C178" s="137" t="s">
        <v>364</v>
      </c>
      <c r="D178" s="190" t="s">
        <v>365</v>
      </c>
      <c r="E178" s="137" t="s">
        <v>80</v>
      </c>
      <c r="F178" s="187">
        <v>9.8000000000000007</v>
      </c>
      <c r="G178" s="188">
        <v>0</v>
      </c>
      <c r="H178" s="187">
        <f t="shared" ref="H178:H194" si="16">F178*G178</f>
        <v>0</v>
      </c>
    </row>
    <row r="179" spans="1:8" ht="13.5" customHeight="1">
      <c r="A179" s="138">
        <v>149</v>
      </c>
      <c r="B179" s="139" t="s">
        <v>366</v>
      </c>
      <c r="C179" s="139" t="s">
        <v>367</v>
      </c>
      <c r="D179" s="194" t="s">
        <v>368</v>
      </c>
      <c r="E179" s="139" t="s">
        <v>52</v>
      </c>
      <c r="F179" s="187">
        <v>2</v>
      </c>
      <c r="G179" s="188">
        <v>0</v>
      </c>
      <c r="H179" s="187">
        <f t="shared" si="16"/>
        <v>0</v>
      </c>
    </row>
    <row r="180" spans="1:8" ht="13.5" customHeight="1">
      <c r="A180" s="138">
        <v>150</v>
      </c>
      <c r="B180" s="139" t="s">
        <v>366</v>
      </c>
      <c r="C180" s="139" t="s">
        <v>369</v>
      </c>
      <c r="D180" s="194" t="s">
        <v>370</v>
      </c>
      <c r="E180" s="139" t="s">
        <v>52</v>
      </c>
      <c r="F180" s="187">
        <v>3</v>
      </c>
      <c r="G180" s="188">
        <v>0</v>
      </c>
      <c r="H180" s="187">
        <f t="shared" si="16"/>
        <v>0</v>
      </c>
    </row>
    <row r="181" spans="1:8" ht="34.5" customHeight="1">
      <c r="A181" s="136">
        <v>151</v>
      </c>
      <c r="B181" s="137" t="s">
        <v>362</v>
      </c>
      <c r="C181" s="137" t="s">
        <v>371</v>
      </c>
      <c r="D181" s="190" t="s">
        <v>372</v>
      </c>
      <c r="E181" s="137" t="s">
        <v>90</v>
      </c>
      <c r="F181" s="187">
        <v>8</v>
      </c>
      <c r="G181" s="188">
        <v>0</v>
      </c>
      <c r="H181" s="187">
        <f t="shared" si="16"/>
        <v>0</v>
      </c>
    </row>
    <row r="182" spans="1:8" ht="24" customHeight="1">
      <c r="A182" s="138">
        <v>152</v>
      </c>
      <c r="B182" s="139" t="s">
        <v>205</v>
      </c>
      <c r="C182" s="139" t="s">
        <v>373</v>
      </c>
      <c r="D182" s="194" t="s">
        <v>374</v>
      </c>
      <c r="E182" s="139" t="s">
        <v>52</v>
      </c>
      <c r="F182" s="187">
        <v>3</v>
      </c>
      <c r="G182" s="188">
        <v>0</v>
      </c>
      <c r="H182" s="187">
        <f t="shared" si="16"/>
        <v>0</v>
      </c>
    </row>
    <row r="183" spans="1:8" ht="24" customHeight="1">
      <c r="A183" s="138">
        <v>153</v>
      </c>
      <c r="B183" s="139" t="s">
        <v>205</v>
      </c>
      <c r="C183" s="139" t="s">
        <v>375</v>
      </c>
      <c r="D183" s="194" t="s">
        <v>376</v>
      </c>
      <c r="E183" s="139" t="s">
        <v>52</v>
      </c>
      <c r="F183" s="187">
        <v>5</v>
      </c>
      <c r="G183" s="188">
        <v>0</v>
      </c>
      <c r="H183" s="187">
        <f t="shared" si="16"/>
        <v>0</v>
      </c>
    </row>
    <row r="184" spans="1:8" ht="13.5" customHeight="1">
      <c r="A184" s="138">
        <v>154</v>
      </c>
      <c r="B184" s="139" t="s">
        <v>377</v>
      </c>
      <c r="C184" s="139" t="s">
        <v>378</v>
      </c>
      <c r="D184" s="194" t="s">
        <v>379</v>
      </c>
      <c r="E184" s="139" t="s">
        <v>52</v>
      </c>
      <c r="F184" s="187">
        <v>9</v>
      </c>
      <c r="G184" s="188">
        <v>0</v>
      </c>
      <c r="H184" s="187">
        <f t="shared" si="16"/>
        <v>0</v>
      </c>
    </row>
    <row r="185" spans="1:8" ht="45" customHeight="1">
      <c r="A185" s="136">
        <v>155</v>
      </c>
      <c r="B185" s="137" t="s">
        <v>362</v>
      </c>
      <c r="C185" s="137" t="s">
        <v>380</v>
      </c>
      <c r="D185" s="190" t="s">
        <v>381</v>
      </c>
      <c r="E185" s="137" t="s">
        <v>90</v>
      </c>
      <c r="F185" s="187">
        <v>1</v>
      </c>
      <c r="G185" s="188">
        <v>0</v>
      </c>
      <c r="H185" s="187">
        <f t="shared" si="16"/>
        <v>0</v>
      </c>
    </row>
    <row r="186" spans="1:8" ht="34.5" customHeight="1">
      <c r="A186" s="138">
        <v>156</v>
      </c>
      <c r="B186" s="139" t="s">
        <v>205</v>
      </c>
      <c r="C186" s="139" t="s">
        <v>382</v>
      </c>
      <c r="D186" s="194" t="s">
        <v>383</v>
      </c>
      <c r="E186" s="139" t="s">
        <v>90</v>
      </c>
      <c r="F186" s="187">
        <v>1</v>
      </c>
      <c r="G186" s="188">
        <v>0</v>
      </c>
      <c r="H186" s="187">
        <f t="shared" si="16"/>
        <v>0</v>
      </c>
    </row>
    <row r="187" spans="1:8" ht="13.5" customHeight="1">
      <c r="A187" s="138">
        <v>157</v>
      </c>
      <c r="B187" s="139" t="s">
        <v>384</v>
      </c>
      <c r="C187" s="139" t="s">
        <v>385</v>
      </c>
      <c r="D187" s="194" t="s">
        <v>386</v>
      </c>
      <c r="E187" s="139" t="s">
        <v>52</v>
      </c>
      <c r="F187" s="187">
        <v>1</v>
      </c>
      <c r="G187" s="188">
        <v>0</v>
      </c>
      <c r="H187" s="187">
        <f t="shared" si="16"/>
        <v>0</v>
      </c>
    </row>
    <row r="188" spans="1:8" ht="13.5" customHeight="1">
      <c r="A188" s="136">
        <v>158</v>
      </c>
      <c r="B188" s="137" t="s">
        <v>387</v>
      </c>
      <c r="C188" s="137" t="s">
        <v>388</v>
      </c>
      <c r="D188" s="190" t="s">
        <v>389</v>
      </c>
      <c r="E188" s="137" t="s">
        <v>55</v>
      </c>
      <c r="F188" s="187">
        <v>28.324999999999999</v>
      </c>
      <c r="G188" s="188">
        <v>0</v>
      </c>
      <c r="H188" s="187">
        <f t="shared" si="16"/>
        <v>0</v>
      </c>
    </row>
    <row r="189" spans="1:8" ht="24" customHeight="1">
      <c r="A189" s="136">
        <v>159</v>
      </c>
      <c r="B189" s="137" t="s">
        <v>362</v>
      </c>
      <c r="C189" s="137" t="s">
        <v>390</v>
      </c>
      <c r="D189" s="190" t="s">
        <v>391</v>
      </c>
      <c r="E189" s="137" t="s">
        <v>52</v>
      </c>
      <c r="F189" s="187">
        <v>1</v>
      </c>
      <c r="G189" s="188">
        <v>0</v>
      </c>
      <c r="H189" s="187">
        <f t="shared" si="16"/>
        <v>0</v>
      </c>
    </row>
    <row r="190" spans="1:8" ht="24" customHeight="1">
      <c r="A190" s="136">
        <v>160</v>
      </c>
      <c r="B190" s="137" t="s">
        <v>362</v>
      </c>
      <c r="C190" s="137" t="s">
        <v>392</v>
      </c>
      <c r="D190" s="190" t="s">
        <v>393</v>
      </c>
      <c r="E190" s="137" t="s">
        <v>55</v>
      </c>
      <c r="F190" s="187">
        <v>2.758</v>
      </c>
      <c r="G190" s="188">
        <v>0</v>
      </c>
      <c r="H190" s="187">
        <f t="shared" si="16"/>
        <v>0</v>
      </c>
    </row>
    <row r="191" spans="1:8" ht="34.5" customHeight="1">
      <c r="A191" s="136">
        <v>161</v>
      </c>
      <c r="B191" s="137" t="s">
        <v>362</v>
      </c>
      <c r="C191" s="137" t="s">
        <v>394</v>
      </c>
      <c r="D191" s="190" t="s">
        <v>395</v>
      </c>
      <c r="E191" s="137" t="s">
        <v>52</v>
      </c>
      <c r="F191" s="187">
        <v>6</v>
      </c>
      <c r="G191" s="188">
        <v>0</v>
      </c>
      <c r="H191" s="187">
        <f t="shared" si="16"/>
        <v>0</v>
      </c>
    </row>
    <row r="192" spans="1:8" ht="24" customHeight="1">
      <c r="A192" s="136">
        <v>162</v>
      </c>
      <c r="B192" s="137" t="s">
        <v>362</v>
      </c>
      <c r="C192" s="137" t="s">
        <v>396</v>
      </c>
      <c r="D192" s="190" t="s">
        <v>397</v>
      </c>
      <c r="E192" s="137" t="s">
        <v>52</v>
      </c>
      <c r="F192" s="187">
        <v>8</v>
      </c>
      <c r="G192" s="188">
        <v>0</v>
      </c>
      <c r="H192" s="187">
        <f t="shared" si="16"/>
        <v>0</v>
      </c>
    </row>
    <row r="193" spans="1:8" ht="13.5" customHeight="1">
      <c r="A193" s="138">
        <v>206</v>
      </c>
      <c r="B193" s="139" t="s">
        <v>205</v>
      </c>
      <c r="C193" s="139" t="s">
        <v>398</v>
      </c>
      <c r="D193" s="194" t="s">
        <v>399</v>
      </c>
      <c r="E193" s="139" t="s">
        <v>90</v>
      </c>
      <c r="F193" s="187">
        <v>8</v>
      </c>
      <c r="G193" s="188">
        <v>0</v>
      </c>
      <c r="H193" s="187">
        <f t="shared" si="16"/>
        <v>0</v>
      </c>
    </row>
    <row r="194" spans="1:8" ht="24" customHeight="1">
      <c r="A194" s="136">
        <v>164</v>
      </c>
      <c r="B194" s="137" t="s">
        <v>362</v>
      </c>
      <c r="C194" s="137" t="s">
        <v>400</v>
      </c>
      <c r="D194" s="190" t="s">
        <v>401</v>
      </c>
      <c r="E194" s="137" t="s">
        <v>272</v>
      </c>
      <c r="F194" s="187">
        <v>91.236000000000004</v>
      </c>
      <c r="G194" s="188">
        <v>0</v>
      </c>
      <c r="H194" s="187">
        <f t="shared" si="16"/>
        <v>0</v>
      </c>
    </row>
    <row r="195" spans="1:8" s="132" customFormat="1" ht="31.5" customHeight="1">
      <c r="C195" s="132" t="s">
        <v>402</v>
      </c>
      <c r="D195" s="132" t="s">
        <v>403</v>
      </c>
      <c r="F195" s="185"/>
      <c r="H195" s="170">
        <f>SUM(H196:H199)</f>
        <v>800</v>
      </c>
    </row>
    <row r="196" spans="1:8" ht="13.5" customHeight="1">
      <c r="A196" s="136">
        <v>165</v>
      </c>
      <c r="B196" s="137" t="s">
        <v>387</v>
      </c>
      <c r="C196" s="137" t="s">
        <v>404</v>
      </c>
      <c r="D196" s="190" t="s">
        <v>405</v>
      </c>
      <c r="E196" s="137" t="s">
        <v>55</v>
      </c>
      <c r="F196" s="187">
        <v>0.432</v>
      </c>
      <c r="G196" s="188">
        <v>0</v>
      </c>
      <c r="H196" s="187">
        <f t="shared" ref="H196:H199" si="17">F196*G196</f>
        <v>0</v>
      </c>
    </row>
    <row r="197" spans="1:8" ht="24" customHeight="1">
      <c r="A197" s="136">
        <v>166</v>
      </c>
      <c r="B197" s="137" t="s">
        <v>402</v>
      </c>
      <c r="C197" s="137" t="s">
        <v>406</v>
      </c>
      <c r="D197" s="190" t="s">
        <v>407</v>
      </c>
      <c r="E197" s="137" t="s">
        <v>90</v>
      </c>
      <c r="F197" s="187">
        <v>1</v>
      </c>
      <c r="G197" s="188">
        <v>0</v>
      </c>
      <c r="H197" s="187">
        <f t="shared" si="17"/>
        <v>0</v>
      </c>
    </row>
    <row r="198" spans="1:8" ht="13.5" customHeight="1">
      <c r="A198" s="138">
        <v>167</v>
      </c>
      <c r="B198" s="139" t="s">
        <v>81</v>
      </c>
      <c r="C198" s="139" t="s">
        <v>408</v>
      </c>
      <c r="D198" s="194" t="s">
        <v>409</v>
      </c>
      <c r="E198" s="139" t="s">
        <v>55</v>
      </c>
      <c r="F198" s="187">
        <v>1</v>
      </c>
      <c r="G198" s="188">
        <v>800</v>
      </c>
      <c r="H198" s="187">
        <f t="shared" si="17"/>
        <v>800</v>
      </c>
    </row>
    <row r="199" spans="1:8" ht="34.5" customHeight="1">
      <c r="A199" s="136">
        <v>168</v>
      </c>
      <c r="B199" s="137" t="s">
        <v>402</v>
      </c>
      <c r="C199" s="137" t="s">
        <v>410</v>
      </c>
      <c r="D199" s="190" t="s">
        <v>411</v>
      </c>
      <c r="E199" s="137" t="s">
        <v>272</v>
      </c>
      <c r="F199" s="187">
        <v>12.683999999999999</v>
      </c>
      <c r="G199" s="188">
        <v>0</v>
      </c>
      <c r="H199" s="187">
        <f t="shared" si="17"/>
        <v>0</v>
      </c>
    </row>
    <row r="200" spans="1:8" s="132" customFormat="1" ht="31.5" customHeight="1">
      <c r="C200" s="132" t="s">
        <v>412</v>
      </c>
      <c r="D200" s="132" t="s">
        <v>413</v>
      </c>
      <c r="H200" s="170">
        <f>SUM(H201:H206)</f>
        <v>0</v>
      </c>
    </row>
    <row r="201" spans="1:8" ht="24" customHeight="1">
      <c r="A201" s="136">
        <v>201</v>
      </c>
      <c r="B201" s="137" t="s">
        <v>412</v>
      </c>
      <c r="C201" s="137" t="s">
        <v>414</v>
      </c>
      <c r="D201" s="190" t="s">
        <v>415</v>
      </c>
      <c r="E201" s="137" t="s">
        <v>80</v>
      </c>
      <c r="F201" s="187">
        <v>37.195</v>
      </c>
      <c r="G201" s="188">
        <v>0</v>
      </c>
      <c r="H201" s="187">
        <f t="shared" ref="H201" si="18">F201*G201</f>
        <v>0</v>
      </c>
    </row>
    <row r="202" spans="1:8" ht="24" customHeight="1">
      <c r="A202" s="136">
        <v>205</v>
      </c>
      <c r="B202" s="137" t="s">
        <v>412</v>
      </c>
      <c r="C202" s="137" t="s">
        <v>416</v>
      </c>
      <c r="D202" s="190" t="s">
        <v>417</v>
      </c>
      <c r="E202" s="137" t="s">
        <v>55</v>
      </c>
      <c r="F202" s="187">
        <v>2.3199999999999998</v>
      </c>
      <c r="G202" s="188">
        <v>0</v>
      </c>
      <c r="H202" s="187">
        <f t="shared" ref="H202:H206" si="19">F202*G202</f>
        <v>0</v>
      </c>
    </row>
    <row r="203" spans="1:8" ht="45" customHeight="1">
      <c r="A203" s="136">
        <v>170</v>
      </c>
      <c r="B203" s="137" t="s">
        <v>412</v>
      </c>
      <c r="C203" s="137" t="s">
        <v>418</v>
      </c>
      <c r="D203" s="190" t="s">
        <v>419</v>
      </c>
      <c r="E203" s="137" t="s">
        <v>55</v>
      </c>
      <c r="F203" s="187">
        <v>37.06</v>
      </c>
      <c r="G203" s="188">
        <v>0</v>
      </c>
      <c r="H203" s="187">
        <f t="shared" si="19"/>
        <v>0</v>
      </c>
    </row>
    <row r="204" spans="1:8" ht="24" customHeight="1">
      <c r="A204" s="138">
        <v>172</v>
      </c>
      <c r="B204" s="139" t="s">
        <v>420</v>
      </c>
      <c r="C204" s="139" t="s">
        <v>421</v>
      </c>
      <c r="D204" s="194" t="s">
        <v>422</v>
      </c>
      <c r="E204" s="139" t="s">
        <v>55</v>
      </c>
      <c r="F204" s="187">
        <v>41.04</v>
      </c>
      <c r="G204" s="188">
        <v>0</v>
      </c>
      <c r="H204" s="187">
        <f t="shared" si="19"/>
        <v>0</v>
      </c>
    </row>
    <row r="205" spans="1:8" ht="34.5" customHeight="1">
      <c r="A205" s="138">
        <v>173</v>
      </c>
      <c r="B205" s="139" t="s">
        <v>420</v>
      </c>
      <c r="C205" s="139" t="s">
        <v>423</v>
      </c>
      <c r="D205" s="194" t="s">
        <v>424</v>
      </c>
      <c r="E205" s="139" t="s">
        <v>55</v>
      </c>
      <c r="F205" s="187">
        <v>2.855</v>
      </c>
      <c r="G205" s="188">
        <v>0</v>
      </c>
      <c r="H205" s="187">
        <f t="shared" si="19"/>
        <v>0</v>
      </c>
    </row>
    <row r="206" spans="1:8" ht="24" customHeight="1">
      <c r="A206" s="136">
        <v>174</v>
      </c>
      <c r="B206" s="137" t="s">
        <v>412</v>
      </c>
      <c r="C206" s="137" t="s">
        <v>425</v>
      </c>
      <c r="D206" s="190" t="s">
        <v>426</v>
      </c>
      <c r="E206" s="137" t="s">
        <v>272</v>
      </c>
      <c r="F206" s="187">
        <v>11.951000000000001</v>
      </c>
      <c r="G206" s="188">
        <v>0</v>
      </c>
      <c r="H206" s="187">
        <f t="shared" si="19"/>
        <v>0</v>
      </c>
    </row>
    <row r="207" spans="1:8" s="132" customFormat="1" ht="31.5" customHeight="1">
      <c r="C207" s="132" t="s">
        <v>427</v>
      </c>
      <c r="D207" s="132" t="s">
        <v>428</v>
      </c>
      <c r="H207" s="170">
        <f>SUM(H208:H210)</f>
        <v>0</v>
      </c>
    </row>
    <row r="208" spans="1:8" ht="34.5" customHeight="1">
      <c r="A208" s="136">
        <v>202</v>
      </c>
      <c r="B208" s="137" t="s">
        <v>427</v>
      </c>
      <c r="C208" s="137" t="s">
        <v>429</v>
      </c>
      <c r="D208" s="190" t="s">
        <v>430</v>
      </c>
      <c r="E208" s="137" t="s">
        <v>55</v>
      </c>
      <c r="F208" s="187">
        <v>93.62</v>
      </c>
      <c r="G208" s="188">
        <v>0</v>
      </c>
      <c r="H208" s="187">
        <f t="shared" ref="H208" si="20">F208*G208</f>
        <v>0</v>
      </c>
    </row>
    <row r="209" spans="1:11" ht="24" customHeight="1">
      <c r="A209" s="138">
        <v>203</v>
      </c>
      <c r="B209" s="139" t="s">
        <v>205</v>
      </c>
      <c r="C209" s="139" t="s">
        <v>431</v>
      </c>
      <c r="D209" s="194" t="s">
        <v>432</v>
      </c>
      <c r="E209" s="139" t="s">
        <v>55</v>
      </c>
      <c r="F209" s="187">
        <v>95.492000000000004</v>
      </c>
      <c r="G209" s="188">
        <v>0</v>
      </c>
      <c r="H209" s="187">
        <f t="shared" ref="H209:H210" si="21">F209*G209</f>
        <v>0</v>
      </c>
    </row>
    <row r="210" spans="1:11" ht="34.5" customHeight="1">
      <c r="A210" s="136">
        <v>177</v>
      </c>
      <c r="B210" s="137" t="s">
        <v>427</v>
      </c>
      <c r="C210" s="137" t="s">
        <v>433</v>
      </c>
      <c r="D210" s="190" t="s">
        <v>434</v>
      </c>
      <c r="E210" s="137" t="s">
        <v>272</v>
      </c>
      <c r="F210" s="187">
        <v>18.215</v>
      </c>
      <c r="G210" s="188">
        <v>0</v>
      </c>
      <c r="H210" s="187">
        <f t="shared" si="21"/>
        <v>0</v>
      </c>
    </row>
    <row r="211" spans="1:11" s="132" customFormat="1" ht="31.5" customHeight="1">
      <c r="C211" s="132" t="s">
        <v>435</v>
      </c>
      <c r="D211" s="132" t="s">
        <v>436</v>
      </c>
      <c r="H211" s="170">
        <f>SUM(H212:H216)</f>
        <v>0</v>
      </c>
    </row>
    <row r="212" spans="1:11" ht="34.5" customHeight="1">
      <c r="A212" s="136">
        <v>178</v>
      </c>
      <c r="B212" s="137" t="s">
        <v>412</v>
      </c>
      <c r="C212" s="137" t="s">
        <v>437</v>
      </c>
      <c r="D212" s="190" t="s">
        <v>438</v>
      </c>
      <c r="E212" s="137" t="s">
        <v>55</v>
      </c>
      <c r="F212" s="187">
        <v>44.826999999999998</v>
      </c>
      <c r="G212" s="188">
        <v>0</v>
      </c>
      <c r="H212" s="187">
        <f t="shared" ref="H212" si="22">F212*G212</f>
        <v>0</v>
      </c>
    </row>
    <row r="213" spans="1:11" ht="34.5" customHeight="1">
      <c r="A213" s="138">
        <v>204</v>
      </c>
      <c r="B213" s="139" t="s">
        <v>420</v>
      </c>
      <c r="C213" s="139" t="s">
        <v>439</v>
      </c>
      <c r="D213" s="194" t="s">
        <v>440</v>
      </c>
      <c r="E213" s="139" t="s">
        <v>55</v>
      </c>
      <c r="F213" s="187">
        <v>46.171999999999997</v>
      </c>
      <c r="G213" s="188">
        <v>0</v>
      </c>
      <c r="H213" s="187">
        <f t="shared" ref="H213:H216" si="23">F213*G213</f>
        <v>0</v>
      </c>
    </row>
    <row r="214" spans="1:11" ht="34.5" customHeight="1">
      <c r="A214" s="136">
        <v>180</v>
      </c>
      <c r="B214" s="137" t="s">
        <v>412</v>
      </c>
      <c r="C214" s="137" t="s">
        <v>441</v>
      </c>
      <c r="D214" s="190" t="s">
        <v>442</v>
      </c>
      <c r="E214" s="137" t="s">
        <v>55</v>
      </c>
      <c r="F214" s="187">
        <v>133.99799999999999</v>
      </c>
      <c r="G214" s="188">
        <v>0</v>
      </c>
      <c r="H214" s="187">
        <f t="shared" si="23"/>
        <v>0</v>
      </c>
    </row>
    <row r="215" spans="1:11" ht="13.5" customHeight="1">
      <c r="A215" s="138">
        <v>181</v>
      </c>
      <c r="B215" s="139" t="s">
        <v>443</v>
      </c>
      <c r="C215" s="139" t="s">
        <v>444</v>
      </c>
      <c r="D215" s="194" t="s">
        <v>445</v>
      </c>
      <c r="E215" s="139" t="s">
        <v>55</v>
      </c>
      <c r="F215" s="187">
        <v>138.018</v>
      </c>
      <c r="G215" s="188">
        <v>0</v>
      </c>
      <c r="H215" s="187">
        <f t="shared" si="23"/>
        <v>0</v>
      </c>
    </row>
    <row r="216" spans="1:11" ht="24" customHeight="1">
      <c r="A216" s="136">
        <v>182</v>
      </c>
      <c r="B216" s="137" t="s">
        <v>412</v>
      </c>
      <c r="C216" s="137" t="s">
        <v>446</v>
      </c>
      <c r="D216" s="190" t="s">
        <v>447</v>
      </c>
      <c r="E216" s="137" t="s">
        <v>272</v>
      </c>
      <c r="F216" s="187">
        <v>66.728999999999999</v>
      </c>
      <c r="G216" s="188">
        <v>0</v>
      </c>
      <c r="H216" s="187">
        <f t="shared" si="23"/>
        <v>0</v>
      </c>
    </row>
    <row r="217" spans="1:11" s="132" customFormat="1" ht="31.5" customHeight="1">
      <c r="C217" s="132" t="s">
        <v>448</v>
      </c>
      <c r="D217" s="132" t="s">
        <v>449</v>
      </c>
      <c r="H217" s="170">
        <f>SUM(H218:H219)</f>
        <v>0</v>
      </c>
    </row>
    <row r="218" spans="1:11" ht="34.5" customHeight="1">
      <c r="A218" s="136">
        <v>184</v>
      </c>
      <c r="B218" s="137" t="s">
        <v>448</v>
      </c>
      <c r="C218" s="137" t="s">
        <v>450</v>
      </c>
      <c r="D218" s="190" t="s">
        <v>451</v>
      </c>
      <c r="E218" s="137" t="s">
        <v>55</v>
      </c>
      <c r="F218" s="187">
        <v>0.51800000000000002</v>
      </c>
      <c r="G218" s="188">
        <v>0</v>
      </c>
      <c r="H218" s="187">
        <f t="shared" ref="H218:H219" si="24">F218*G218</f>
        <v>0</v>
      </c>
    </row>
    <row r="219" spans="1:11" ht="34.5" customHeight="1">
      <c r="A219" s="136">
        <v>185</v>
      </c>
      <c r="B219" s="137" t="s">
        <v>448</v>
      </c>
      <c r="C219" s="137" t="s">
        <v>452</v>
      </c>
      <c r="D219" s="190" t="s">
        <v>453</v>
      </c>
      <c r="E219" s="137" t="s">
        <v>55</v>
      </c>
      <c r="F219" s="187">
        <v>2.347</v>
      </c>
      <c r="G219" s="188">
        <v>0</v>
      </c>
      <c r="H219" s="187">
        <f t="shared" si="24"/>
        <v>0</v>
      </c>
    </row>
    <row r="220" spans="1:11" s="132" customFormat="1" ht="31.5" customHeight="1">
      <c r="C220" s="132" t="s">
        <v>454</v>
      </c>
      <c r="D220" s="132" t="s">
        <v>455</v>
      </c>
      <c r="H220" s="170">
        <f>SUM(H221:H222)</f>
        <v>0</v>
      </c>
    </row>
    <row r="221" spans="1:11" ht="34.5" customHeight="1">
      <c r="A221" s="136">
        <v>200</v>
      </c>
      <c r="B221" s="137" t="s">
        <v>454</v>
      </c>
      <c r="C221" s="137" t="s">
        <v>456</v>
      </c>
      <c r="D221" s="190" t="s">
        <v>457</v>
      </c>
      <c r="E221" s="137" t="s">
        <v>55</v>
      </c>
      <c r="F221" s="187">
        <v>641.97</v>
      </c>
      <c r="G221" s="188">
        <v>0</v>
      </c>
      <c r="H221" s="187">
        <f t="shared" ref="H221:H222" si="25">F221*G221</f>
        <v>0</v>
      </c>
    </row>
    <row r="222" spans="1:11" ht="34.5" customHeight="1">
      <c r="A222" s="136">
        <v>187</v>
      </c>
      <c r="B222" s="137" t="s">
        <v>454</v>
      </c>
      <c r="C222" s="137" t="s">
        <v>458</v>
      </c>
      <c r="D222" s="190" t="s">
        <v>459</v>
      </c>
      <c r="E222" s="137" t="s">
        <v>55</v>
      </c>
      <c r="F222" s="187">
        <v>641.97</v>
      </c>
      <c r="G222" s="188">
        <v>0</v>
      </c>
      <c r="H222" s="187">
        <f t="shared" si="25"/>
        <v>0</v>
      </c>
    </row>
    <row r="223" spans="1:11" ht="9" customHeight="1">
      <c r="A223" s="129"/>
      <c r="B223" s="119"/>
      <c r="C223" s="119"/>
      <c r="D223" s="191"/>
      <c r="E223" s="119"/>
      <c r="F223" s="119"/>
      <c r="G223" s="119"/>
      <c r="H223" s="119"/>
    </row>
    <row r="224" spans="1:11" ht="15" customHeight="1">
      <c r="A224" s="130"/>
      <c r="B224" s="131"/>
      <c r="C224" s="132" t="s">
        <v>460</v>
      </c>
      <c r="D224" s="132" t="s">
        <v>461</v>
      </c>
      <c r="E224" s="131"/>
      <c r="F224" s="133"/>
      <c r="G224" s="134"/>
      <c r="H224" s="170">
        <f>H225</f>
        <v>1523.3333333333333</v>
      </c>
      <c r="K224" s="170" t="b">
        <f>K225</f>
        <v>0</v>
      </c>
    </row>
    <row r="225" spans="1:11" s="132" customFormat="1" ht="25.05" customHeight="1">
      <c r="C225" s="132" t="s">
        <v>462</v>
      </c>
      <c r="D225" s="132" t="s">
        <v>463</v>
      </c>
      <c r="H225" s="170">
        <f>SUM(H226:H234)</f>
        <v>1523.3333333333333</v>
      </c>
      <c r="K225" s="170" t="b">
        <f>K235=SUM(K226:K234)</f>
        <v>0</v>
      </c>
    </row>
    <row r="226" spans="1:11" ht="13.5" customHeight="1">
      <c r="A226" s="195">
        <v>188</v>
      </c>
      <c r="B226" s="196" t="s">
        <v>464</v>
      </c>
      <c r="C226" s="196" t="s">
        <v>465</v>
      </c>
      <c r="D226" s="197" t="s">
        <v>572</v>
      </c>
      <c r="E226" s="196" t="s">
        <v>466</v>
      </c>
      <c r="F226" s="198">
        <v>110</v>
      </c>
      <c r="G226" s="198">
        <v>10</v>
      </c>
      <c r="H226" s="199">
        <f t="shared" ref="H226" si="26">F226*G226</f>
        <v>1100</v>
      </c>
    </row>
    <row r="227" spans="1:11" ht="13.5" customHeight="1">
      <c r="A227" s="200"/>
      <c r="B227" s="201"/>
      <c r="C227" s="201"/>
      <c r="D227" s="202" t="s">
        <v>573</v>
      </c>
      <c r="E227" s="201" t="s">
        <v>466</v>
      </c>
      <c r="F227" s="203">
        <v>2</v>
      </c>
      <c r="G227" s="203">
        <v>150</v>
      </c>
      <c r="H227" s="204">
        <f t="shared" ref="H227" si="27">F227*G227</f>
        <v>300</v>
      </c>
    </row>
    <row r="228" spans="1:11" ht="13.5" customHeight="1">
      <c r="A228" s="200"/>
      <c r="B228" s="201"/>
      <c r="C228" s="201"/>
      <c r="D228" s="202" t="s">
        <v>574</v>
      </c>
      <c r="E228" s="201" t="s">
        <v>466</v>
      </c>
      <c r="F228" s="203">
        <v>1</v>
      </c>
      <c r="G228" s="203">
        <v>50</v>
      </c>
      <c r="H228" s="204">
        <f t="shared" ref="H228" si="28">F228*G228</f>
        <v>50</v>
      </c>
    </row>
    <row r="229" spans="1:11" ht="13.5" customHeight="1">
      <c r="A229" s="200"/>
      <c r="B229" s="201"/>
      <c r="C229" s="201"/>
      <c r="D229" s="202" t="s">
        <v>581</v>
      </c>
      <c r="E229" s="201" t="s">
        <v>466</v>
      </c>
      <c r="F229" s="203">
        <v>1</v>
      </c>
      <c r="G229" s="204">
        <f>440/6</f>
        <v>73.333333333333329</v>
      </c>
      <c r="H229" s="204">
        <f t="shared" ref="H229" si="29">F229*G229</f>
        <v>73.333333333333329</v>
      </c>
    </row>
    <row r="230" spans="1:11" ht="12" customHeight="1">
      <c r="A230" s="200"/>
      <c r="B230" s="201"/>
      <c r="C230" s="201"/>
      <c r="D230" s="202" t="s">
        <v>575</v>
      </c>
      <c r="E230" s="201" t="s">
        <v>466</v>
      </c>
      <c r="I230" s="203">
        <v>500</v>
      </c>
      <c r="J230" s="203">
        <v>1</v>
      </c>
      <c r="K230" s="204">
        <f t="shared" ref="K230:K234" si="30">I230*J230</f>
        <v>500</v>
      </c>
    </row>
    <row r="231" spans="1:11" ht="12" customHeight="1">
      <c r="A231" s="200"/>
      <c r="B231" s="201"/>
      <c r="C231" s="201"/>
      <c r="D231" s="202" t="s">
        <v>576</v>
      </c>
      <c r="E231" s="201" t="s">
        <v>466</v>
      </c>
      <c r="I231" s="203">
        <v>400</v>
      </c>
      <c r="J231" s="203">
        <v>1</v>
      </c>
      <c r="K231" s="204">
        <f t="shared" si="30"/>
        <v>400</v>
      </c>
    </row>
    <row r="232" spans="1:11" ht="12" customHeight="1">
      <c r="A232" s="200"/>
      <c r="B232" s="201"/>
      <c r="C232" s="201"/>
      <c r="D232" s="202" t="s">
        <v>577</v>
      </c>
      <c r="E232" s="201" t="s">
        <v>466</v>
      </c>
      <c r="I232" s="203">
        <v>110</v>
      </c>
      <c r="J232" s="203">
        <v>1</v>
      </c>
      <c r="K232" s="204">
        <f t="shared" si="30"/>
        <v>110</v>
      </c>
    </row>
    <row r="233" spans="1:11" ht="12" customHeight="1">
      <c r="A233" s="200"/>
      <c r="B233" s="201"/>
      <c r="C233" s="201"/>
      <c r="D233" s="205" t="s">
        <v>578</v>
      </c>
      <c r="E233" s="201" t="s">
        <v>466</v>
      </c>
      <c r="I233" s="203">
        <v>100</v>
      </c>
      <c r="J233" s="203">
        <v>1</v>
      </c>
      <c r="K233" s="204">
        <f t="shared" si="30"/>
        <v>100</v>
      </c>
    </row>
    <row r="234" spans="1:11" ht="12" customHeight="1">
      <c r="A234" s="206"/>
      <c r="B234" s="206"/>
      <c r="C234" s="206"/>
      <c r="D234" s="205" t="s">
        <v>579</v>
      </c>
      <c r="E234" s="201" t="s">
        <v>466</v>
      </c>
      <c r="I234" s="203">
        <v>100</v>
      </c>
      <c r="J234" s="203">
        <v>1</v>
      </c>
      <c r="K234" s="204">
        <f t="shared" si="30"/>
        <v>100</v>
      </c>
    </row>
    <row r="235" spans="1:11" ht="12" customHeight="1">
      <c r="A235" s="206"/>
      <c r="B235" s="206"/>
      <c r="C235" s="206"/>
      <c r="D235" s="205" t="s">
        <v>580</v>
      </c>
      <c r="E235" s="201" t="s">
        <v>466</v>
      </c>
      <c r="I235" s="203">
        <v>1</v>
      </c>
      <c r="J235" s="204">
        <f>1000/6</f>
        <v>166.66666666666666</v>
      </c>
      <c r="K235" s="204">
        <f t="shared" ref="K235" si="31">I235*J235</f>
        <v>166.66666666666666</v>
      </c>
    </row>
  </sheetData>
  <pageMargins left="0.98425196850393704" right="0.39370078740157477" top="0.39370078740157477" bottom="0.39370078740157477" header="0.27559055118110232" footer="0.27559055118110232"/>
  <pageSetup paperSize="9" scale="80" fitToHeight="100" orientation="portrait" r:id="rId1"/>
  <headerFooter alignWithMargins="0">
    <oddFooter>&amp;L&amp;6Spracované systémom CENKROS, http://www.kros.sk/cenkrosplus , tel. 041/ 707 10 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5"/>
  <sheetViews>
    <sheetView tabSelected="1" zoomScaleNormal="100" workbookViewId="0">
      <selection activeCell="F32" sqref="F32"/>
    </sheetView>
  </sheetViews>
  <sheetFormatPr defaultColWidth="10.42578125" defaultRowHeight="13.2"/>
  <cols>
    <col min="1" max="1" width="3" style="237" customWidth="1"/>
    <col min="2" max="2" width="10" style="237" customWidth="1"/>
    <col min="3" max="3" width="101.5703125" style="237" customWidth="1"/>
    <col min="4" max="4" width="12.7109375" style="237" customWidth="1"/>
    <col min="5" max="5" width="14" style="237" customWidth="1"/>
    <col min="6" max="6" width="20.140625" style="237" customWidth="1"/>
    <col min="7" max="7" width="15" style="237" customWidth="1"/>
    <col min="8" max="8" width="47.7109375" style="237" customWidth="1"/>
    <col min="9" max="16384" width="10.42578125" style="237"/>
  </cols>
  <sheetData>
    <row r="2" spans="2:3" ht="22.8">
      <c r="B2" s="239" t="s">
        <v>685</v>
      </c>
    </row>
    <row r="3" spans="2:3">
      <c r="B3" s="238"/>
    </row>
    <row r="4" spans="2:3" ht="22.8">
      <c r="B4" s="239" t="s">
        <v>681</v>
      </c>
    </row>
    <row r="5" spans="2:3" ht="17.399999999999999">
      <c r="B5" s="240" t="s">
        <v>686</v>
      </c>
    </row>
    <row r="6" spans="2:3" ht="17.399999999999999">
      <c r="B6" s="240" t="s">
        <v>682</v>
      </c>
    </row>
    <row r="8" spans="2:3" ht="15.6">
      <c r="B8" s="241" t="s">
        <v>697</v>
      </c>
      <c r="C8" s="238"/>
    </row>
    <row r="9" spans="2:3" ht="15.6">
      <c r="B9" s="241" t="s">
        <v>699</v>
      </c>
      <c r="C9" s="238"/>
    </row>
    <row r="10" spans="2:3" ht="15">
      <c r="B10" s="242"/>
    </row>
    <row r="11" spans="2:3" ht="15.6">
      <c r="B11" s="241" t="s">
        <v>700</v>
      </c>
    </row>
    <row r="12" spans="2:3" ht="15.6">
      <c r="B12" s="241" t="s">
        <v>683</v>
      </c>
    </row>
    <row r="13" spans="2:3" ht="15.6">
      <c r="B13" s="241"/>
    </row>
    <row r="14" spans="2:3" s="261" customFormat="1" ht="17.399999999999999">
      <c r="B14" s="240" t="s">
        <v>702</v>
      </c>
    </row>
    <row r="15" spans="2:3" ht="15.6">
      <c r="B15" s="241" t="s">
        <v>696</v>
      </c>
    </row>
    <row r="17" spans="2:8">
      <c r="C17" s="243"/>
    </row>
    <row r="18" spans="2:8" ht="15.6">
      <c r="B18" s="241" t="s">
        <v>698</v>
      </c>
    </row>
    <row r="19" spans="2:8" ht="15.6">
      <c r="B19" s="241" t="s">
        <v>703</v>
      </c>
    </row>
    <row r="20" spans="2:8">
      <c r="B20" s="244"/>
    </row>
    <row r="21" spans="2:8" s="245" customFormat="1" ht="10.8" thickBot="1"/>
    <row r="22" spans="2:8" ht="34.200000000000003" customHeight="1" thickBot="1">
      <c r="B22" s="225"/>
      <c r="C22" s="236" t="s">
        <v>672</v>
      </c>
      <c r="D22" s="227" t="s">
        <v>634</v>
      </c>
      <c r="E22" s="228"/>
      <c r="F22" s="228"/>
      <c r="G22" s="229">
        <f>G23*5</f>
        <v>0</v>
      </c>
      <c r="H22" s="230" t="s">
        <v>596</v>
      </c>
    </row>
    <row r="23" spans="2:8" ht="34.200000000000003" customHeight="1">
      <c r="B23" s="225"/>
      <c r="C23" s="226" t="s">
        <v>671</v>
      </c>
      <c r="D23" s="227" t="s">
        <v>673</v>
      </c>
      <c r="E23" s="228"/>
      <c r="F23" s="228"/>
      <c r="G23" s="229">
        <f>G25+G46+G51+G60+G69+G78+G83+G87+G91+G96+G100+G108</f>
        <v>0</v>
      </c>
      <c r="H23" s="230" t="s">
        <v>596</v>
      </c>
    </row>
    <row r="24" spans="2:8" ht="29.4" customHeight="1" thickBot="1">
      <c r="B24" s="231" t="s">
        <v>597</v>
      </c>
      <c r="C24" s="232" t="s">
        <v>11</v>
      </c>
      <c r="D24" s="232" t="s">
        <v>598</v>
      </c>
      <c r="E24" s="232" t="s">
        <v>13</v>
      </c>
      <c r="F24" s="232" t="s">
        <v>684</v>
      </c>
      <c r="G24" s="232" t="s">
        <v>599</v>
      </c>
      <c r="H24" s="233" t="s">
        <v>600</v>
      </c>
    </row>
    <row r="25" spans="2:8" ht="16.2" customHeight="1">
      <c r="B25" s="212">
        <v>1</v>
      </c>
      <c r="C25" s="213" t="s">
        <v>616</v>
      </c>
      <c r="D25" s="214"/>
      <c r="E25" s="215"/>
      <c r="F25" s="246"/>
      <c r="G25" s="234">
        <f>SUM(G26:G44)</f>
        <v>0</v>
      </c>
      <c r="H25" s="247"/>
    </row>
    <row r="26" spans="2:8">
      <c r="B26" s="219">
        <v>44562</v>
      </c>
      <c r="C26" s="207" t="s">
        <v>601</v>
      </c>
      <c r="D26" s="210" t="s">
        <v>602</v>
      </c>
      <c r="E26" s="209">
        <v>5</v>
      </c>
      <c r="F26" s="262"/>
      <c r="G26" s="209">
        <f t="shared" ref="G26:G44" si="0">E26*F26</f>
        <v>0</v>
      </c>
      <c r="H26" s="248" t="s">
        <v>687</v>
      </c>
    </row>
    <row r="27" spans="2:8">
      <c r="B27" s="219">
        <v>44593</v>
      </c>
      <c r="C27" s="207" t="s">
        <v>603</v>
      </c>
      <c r="D27" s="210" t="s">
        <v>30</v>
      </c>
      <c r="E27" s="209">
        <f>(26+24+2)*0.6*0.1</f>
        <v>3.12</v>
      </c>
      <c r="F27" s="262"/>
      <c r="G27" s="209">
        <f t="shared" si="0"/>
        <v>0</v>
      </c>
      <c r="H27" s="249"/>
    </row>
    <row r="28" spans="2:8">
      <c r="B28" s="219">
        <v>44621</v>
      </c>
      <c r="C28" s="207" t="s">
        <v>604</v>
      </c>
      <c r="D28" s="210" t="s">
        <v>583</v>
      </c>
      <c r="E28" s="209">
        <f>(7.65+12.92)*2+(3.42*3)</f>
        <v>51.4</v>
      </c>
      <c r="F28" s="262"/>
      <c r="G28" s="209">
        <f t="shared" si="0"/>
        <v>0</v>
      </c>
      <c r="H28" s="249"/>
    </row>
    <row r="29" spans="2:8">
      <c r="B29" s="219">
        <v>44652</v>
      </c>
      <c r="C29" s="207" t="s">
        <v>584</v>
      </c>
      <c r="D29" s="210" t="s">
        <v>90</v>
      </c>
      <c r="E29" s="209">
        <v>12</v>
      </c>
      <c r="F29" s="262"/>
      <c r="G29" s="209">
        <f t="shared" si="0"/>
        <v>0</v>
      </c>
      <c r="H29" s="249"/>
    </row>
    <row r="30" spans="2:8">
      <c r="B30" s="219">
        <v>44682</v>
      </c>
      <c r="C30" s="207" t="s">
        <v>633</v>
      </c>
      <c r="D30" s="210" t="s">
        <v>112</v>
      </c>
      <c r="E30" s="209">
        <v>0.35</v>
      </c>
      <c r="F30" s="262"/>
      <c r="G30" s="209">
        <f t="shared" si="0"/>
        <v>0</v>
      </c>
      <c r="H30" s="249"/>
    </row>
    <row r="31" spans="2:8">
      <c r="B31" s="219">
        <v>44713</v>
      </c>
      <c r="C31" s="207" t="s">
        <v>605</v>
      </c>
      <c r="D31" s="210" t="s">
        <v>90</v>
      </c>
      <c r="E31" s="209">
        <v>2</v>
      </c>
      <c r="F31" s="262"/>
      <c r="G31" s="209">
        <f t="shared" si="0"/>
        <v>0</v>
      </c>
      <c r="H31" s="249"/>
    </row>
    <row r="32" spans="2:8">
      <c r="B32" s="219">
        <v>44743</v>
      </c>
      <c r="C32" s="207" t="s">
        <v>606</v>
      </c>
      <c r="D32" s="210" t="s">
        <v>30</v>
      </c>
      <c r="E32" s="209">
        <f>E28*0.7*0.6</f>
        <v>21.587999999999997</v>
      </c>
      <c r="F32" s="262"/>
      <c r="G32" s="209">
        <f t="shared" si="0"/>
        <v>0</v>
      </c>
      <c r="H32" s="248" t="s">
        <v>688</v>
      </c>
    </row>
    <row r="33" spans="2:8">
      <c r="B33" s="235" t="s">
        <v>617</v>
      </c>
      <c r="C33" s="207" t="s">
        <v>607</v>
      </c>
      <c r="D33" s="210" t="s">
        <v>252</v>
      </c>
      <c r="E33" s="209">
        <f>200*0.62</f>
        <v>124</v>
      </c>
      <c r="F33" s="262"/>
      <c r="G33" s="209">
        <f t="shared" si="0"/>
        <v>0</v>
      </c>
      <c r="H33" s="249"/>
    </row>
    <row r="34" spans="2:8">
      <c r="B34" s="235" t="s">
        <v>618</v>
      </c>
      <c r="C34" s="207" t="s">
        <v>608</v>
      </c>
      <c r="D34" s="210" t="s">
        <v>55</v>
      </c>
      <c r="E34" s="209">
        <f>81/8*2</f>
        <v>20.25</v>
      </c>
      <c r="F34" s="262"/>
      <c r="G34" s="209">
        <f t="shared" si="0"/>
        <v>0</v>
      </c>
      <c r="H34" s="249"/>
    </row>
    <row r="35" spans="2:8">
      <c r="B35" s="235" t="s">
        <v>619</v>
      </c>
      <c r="C35" s="207" t="s">
        <v>609</v>
      </c>
      <c r="D35" s="210" t="s">
        <v>55</v>
      </c>
      <c r="E35" s="209">
        <f>25/8*2</f>
        <v>6.25</v>
      </c>
      <c r="F35" s="262"/>
      <c r="G35" s="209">
        <f t="shared" si="0"/>
        <v>0</v>
      </c>
      <c r="H35" s="249"/>
    </row>
    <row r="36" spans="2:8">
      <c r="B36" s="235" t="s">
        <v>620</v>
      </c>
      <c r="C36" s="207" t="s">
        <v>635</v>
      </c>
      <c r="D36" s="210" t="s">
        <v>30</v>
      </c>
      <c r="E36" s="209">
        <f>0.027*81*2</f>
        <v>4.3739999999999997</v>
      </c>
      <c r="F36" s="262"/>
      <c r="G36" s="209">
        <f t="shared" si="0"/>
        <v>0</v>
      </c>
      <c r="H36" s="248" t="s">
        <v>689</v>
      </c>
    </row>
    <row r="37" spans="2:8">
      <c r="B37" s="235" t="s">
        <v>621</v>
      </c>
      <c r="C37" s="207" t="s">
        <v>636</v>
      </c>
      <c r="D37" s="210" t="s">
        <v>30</v>
      </c>
      <c r="E37" s="209">
        <f>0.021*29*2</f>
        <v>1.218</v>
      </c>
      <c r="F37" s="262"/>
      <c r="G37" s="209">
        <f t="shared" si="0"/>
        <v>0</v>
      </c>
      <c r="H37" s="248" t="s">
        <v>688</v>
      </c>
    </row>
    <row r="38" spans="2:8">
      <c r="B38" s="235" t="s">
        <v>622</v>
      </c>
      <c r="C38" s="207" t="s">
        <v>610</v>
      </c>
      <c r="D38" s="210" t="s">
        <v>30</v>
      </c>
      <c r="E38" s="209">
        <v>3.6</v>
      </c>
      <c r="F38" s="262"/>
      <c r="G38" s="209">
        <f t="shared" si="0"/>
        <v>0</v>
      </c>
      <c r="H38" s="248" t="s">
        <v>690</v>
      </c>
    </row>
    <row r="39" spans="2:8">
      <c r="B39" s="235" t="s">
        <v>623</v>
      </c>
      <c r="C39" s="207" t="s">
        <v>611</v>
      </c>
      <c r="D39" s="210" t="s">
        <v>80</v>
      </c>
      <c r="E39" s="209">
        <v>20.5</v>
      </c>
      <c r="F39" s="262"/>
      <c r="G39" s="209">
        <f t="shared" si="0"/>
        <v>0</v>
      </c>
      <c r="H39" s="249"/>
    </row>
    <row r="40" spans="2:8">
      <c r="B40" s="235" t="s">
        <v>624</v>
      </c>
      <c r="C40" s="207" t="s">
        <v>612</v>
      </c>
      <c r="D40" s="210" t="s">
        <v>30</v>
      </c>
      <c r="E40" s="209">
        <v>2.6</v>
      </c>
      <c r="F40" s="262"/>
      <c r="G40" s="209">
        <f t="shared" si="0"/>
        <v>0</v>
      </c>
      <c r="H40" s="249"/>
    </row>
    <row r="41" spans="2:8">
      <c r="B41" s="235" t="s">
        <v>625</v>
      </c>
      <c r="C41" s="207" t="s">
        <v>613</v>
      </c>
      <c r="D41" s="210" t="s">
        <v>30</v>
      </c>
      <c r="E41" s="209">
        <f>91*0.2</f>
        <v>18.2</v>
      </c>
      <c r="F41" s="262"/>
      <c r="G41" s="209">
        <f t="shared" si="0"/>
        <v>0</v>
      </c>
      <c r="H41" s="248" t="s">
        <v>691</v>
      </c>
    </row>
    <row r="42" spans="2:8">
      <c r="B42" s="235" t="s">
        <v>626</v>
      </c>
      <c r="C42" s="207" t="s">
        <v>614</v>
      </c>
      <c r="D42" s="210" t="s">
        <v>55</v>
      </c>
      <c r="E42" s="209">
        <v>17.2</v>
      </c>
      <c r="F42" s="262"/>
      <c r="G42" s="209">
        <f t="shared" si="0"/>
        <v>0</v>
      </c>
      <c r="H42" s="248" t="s">
        <v>628</v>
      </c>
    </row>
    <row r="43" spans="2:8">
      <c r="B43" s="235" t="s">
        <v>627</v>
      </c>
      <c r="C43" s="207" t="s">
        <v>615</v>
      </c>
      <c r="D43" s="211" t="s">
        <v>112</v>
      </c>
      <c r="E43" s="209">
        <f>20*18.2/1000</f>
        <v>0.36399999999999999</v>
      </c>
      <c r="F43" s="262"/>
      <c r="G43" s="209">
        <f t="shared" si="0"/>
        <v>0</v>
      </c>
      <c r="H43" s="249"/>
    </row>
    <row r="44" spans="2:8">
      <c r="B44" s="235" t="s">
        <v>644</v>
      </c>
      <c r="C44" s="207" t="s">
        <v>660</v>
      </c>
      <c r="D44" s="210" t="s">
        <v>55</v>
      </c>
      <c r="E44" s="209">
        <v>101</v>
      </c>
      <c r="F44" s="262"/>
      <c r="G44" s="209">
        <f t="shared" si="0"/>
        <v>0</v>
      </c>
      <c r="H44" s="249" t="s">
        <v>692</v>
      </c>
    </row>
    <row r="45" spans="2:8">
      <c r="B45" s="235"/>
      <c r="C45" s="207"/>
      <c r="D45" s="210"/>
      <c r="E45" s="209"/>
      <c r="F45" s="209"/>
      <c r="G45" s="209"/>
      <c r="H45" s="249"/>
    </row>
    <row r="46" spans="2:8">
      <c r="B46" s="216">
        <v>2</v>
      </c>
      <c r="C46" s="207" t="s">
        <v>592</v>
      </c>
      <c r="D46" s="217"/>
      <c r="E46" s="218"/>
      <c r="F46" s="250"/>
      <c r="G46" s="251">
        <f>SUM(G47:G49)</f>
        <v>0</v>
      </c>
      <c r="H46" s="249"/>
    </row>
    <row r="47" spans="2:8">
      <c r="B47" s="219">
        <v>44563</v>
      </c>
      <c r="C47" s="207" t="s">
        <v>655</v>
      </c>
      <c r="D47" s="210" t="s">
        <v>55</v>
      </c>
      <c r="E47" s="209">
        <f>(13.26+13.26+8.15+8.15)*0.6</f>
        <v>25.692</v>
      </c>
      <c r="F47" s="262"/>
      <c r="G47" s="209">
        <f>E47*F47</f>
        <v>0</v>
      </c>
      <c r="H47" s="249"/>
    </row>
    <row r="48" spans="2:8">
      <c r="B48" s="219">
        <v>44594</v>
      </c>
      <c r="C48" s="252" t="s">
        <v>656</v>
      </c>
      <c r="D48" s="210" t="s">
        <v>30</v>
      </c>
      <c r="E48" s="209">
        <v>26.64</v>
      </c>
      <c r="F48" s="262"/>
      <c r="G48" s="209">
        <f>E48*F48</f>
        <v>0</v>
      </c>
      <c r="H48" s="249"/>
    </row>
    <row r="49" spans="2:8">
      <c r="B49" s="219">
        <v>44622</v>
      </c>
      <c r="C49" s="207" t="s">
        <v>631</v>
      </c>
      <c r="D49" s="210" t="s">
        <v>90</v>
      </c>
      <c r="E49" s="209">
        <v>18</v>
      </c>
      <c r="F49" s="262"/>
      <c r="G49" s="209">
        <f>E49*F49</f>
        <v>0</v>
      </c>
      <c r="H49" s="249"/>
    </row>
    <row r="50" spans="2:8">
      <c r="B50" s="216"/>
      <c r="C50" s="207"/>
      <c r="D50" s="210"/>
      <c r="E50" s="220"/>
      <c r="F50" s="250"/>
      <c r="G50" s="250"/>
      <c r="H50" s="249"/>
    </row>
    <row r="51" spans="2:8">
      <c r="B51" s="216">
        <v>3</v>
      </c>
      <c r="C51" s="207" t="s">
        <v>591</v>
      </c>
      <c r="D51" s="217"/>
      <c r="E51" s="218"/>
      <c r="F51" s="250"/>
      <c r="G51" s="251">
        <f>SUM(G52:G58)</f>
        <v>0</v>
      </c>
      <c r="H51" s="249"/>
    </row>
    <row r="52" spans="2:8">
      <c r="B52" s="219">
        <v>44564</v>
      </c>
      <c r="C52" s="207" t="s">
        <v>655</v>
      </c>
      <c r="D52" s="210" t="s">
        <v>55</v>
      </c>
      <c r="E52" s="209">
        <f>(13.26-0.6)*0.6+(9.279*0.6)</f>
        <v>13.163399999999999</v>
      </c>
      <c r="F52" s="262"/>
      <c r="G52" s="209">
        <f t="shared" ref="G52:G58" si="1">E52*F52</f>
        <v>0</v>
      </c>
      <c r="H52" s="249"/>
    </row>
    <row r="53" spans="2:8">
      <c r="B53" s="219">
        <v>44595</v>
      </c>
      <c r="C53" s="207" t="s">
        <v>661</v>
      </c>
      <c r="D53" s="210" t="s">
        <v>30</v>
      </c>
      <c r="E53" s="209">
        <v>11</v>
      </c>
      <c r="F53" s="262"/>
      <c r="G53" s="209">
        <f t="shared" si="1"/>
        <v>0</v>
      </c>
      <c r="H53" s="249"/>
    </row>
    <row r="54" spans="2:8">
      <c r="B54" s="219">
        <v>44623</v>
      </c>
      <c r="C54" s="207" t="s">
        <v>662</v>
      </c>
      <c r="D54" s="210" t="s">
        <v>30</v>
      </c>
      <c r="E54" s="209">
        <v>3.9</v>
      </c>
      <c r="F54" s="262"/>
      <c r="G54" s="209">
        <f t="shared" si="1"/>
        <v>0</v>
      </c>
      <c r="H54" s="249"/>
    </row>
    <row r="55" spans="2:8">
      <c r="B55" s="219">
        <v>44654</v>
      </c>
      <c r="C55" s="207" t="s">
        <v>631</v>
      </c>
      <c r="D55" s="210" t="s">
        <v>90</v>
      </c>
      <c r="E55" s="209">
        <v>9</v>
      </c>
      <c r="F55" s="262"/>
      <c r="G55" s="209">
        <f t="shared" si="1"/>
        <v>0</v>
      </c>
      <c r="H55" s="249"/>
    </row>
    <row r="56" spans="2:8">
      <c r="B56" s="253">
        <v>44684</v>
      </c>
      <c r="C56" s="254" t="s">
        <v>674</v>
      </c>
      <c r="D56" s="211" t="s">
        <v>55</v>
      </c>
      <c r="E56" s="255">
        <f>2.5*0.3*0.25*3</f>
        <v>0.5625</v>
      </c>
      <c r="F56" s="262"/>
      <c r="G56" s="209">
        <f t="shared" si="1"/>
        <v>0</v>
      </c>
      <c r="H56" s="249"/>
    </row>
    <row r="57" spans="2:8">
      <c r="B57" s="253">
        <v>44715</v>
      </c>
      <c r="C57" s="254" t="s">
        <v>637</v>
      </c>
      <c r="D57" s="211" t="s">
        <v>112</v>
      </c>
      <c r="E57" s="255">
        <v>0.1</v>
      </c>
      <c r="F57" s="262"/>
      <c r="G57" s="209">
        <f t="shared" si="1"/>
        <v>0</v>
      </c>
      <c r="H57" s="249"/>
    </row>
    <row r="58" spans="2:8">
      <c r="B58" s="253">
        <v>44745</v>
      </c>
      <c r="C58" s="207" t="s">
        <v>638</v>
      </c>
      <c r="D58" s="211" t="s">
        <v>30</v>
      </c>
      <c r="E58" s="255">
        <f>2.5*0.3*0.25*3</f>
        <v>0.5625</v>
      </c>
      <c r="F58" s="262"/>
      <c r="G58" s="209">
        <f t="shared" si="1"/>
        <v>0</v>
      </c>
      <c r="H58" s="249"/>
    </row>
    <row r="59" spans="2:8">
      <c r="B59" s="221"/>
      <c r="C59" s="207"/>
      <c r="D59" s="210"/>
      <c r="E59" s="209"/>
      <c r="F59" s="250"/>
      <c r="G59" s="250"/>
      <c r="H59" s="249"/>
    </row>
    <row r="60" spans="2:8">
      <c r="B60" s="216">
        <v>4</v>
      </c>
      <c r="C60" s="207" t="s">
        <v>586</v>
      </c>
      <c r="D60" s="217"/>
      <c r="E60" s="218"/>
      <c r="F60" s="250"/>
      <c r="G60" s="251">
        <f>SUM(G61:G67)</f>
        <v>0</v>
      </c>
      <c r="H60" s="249"/>
    </row>
    <row r="61" spans="2:8">
      <c r="B61" s="219">
        <v>44565</v>
      </c>
      <c r="C61" s="207" t="s">
        <v>679</v>
      </c>
      <c r="D61" s="210" t="s">
        <v>55</v>
      </c>
      <c r="E61" s="209">
        <f>(13.26+13.26+8.15+8.15)*0.25*2</f>
        <v>21.41</v>
      </c>
      <c r="F61" s="262"/>
      <c r="G61" s="209">
        <f t="shared" ref="G61:G67" si="2">E61*F61</f>
        <v>0</v>
      </c>
      <c r="H61" s="249" t="s">
        <v>693</v>
      </c>
    </row>
    <row r="62" spans="2:8">
      <c r="B62" s="219">
        <v>44596</v>
      </c>
      <c r="C62" s="207" t="s">
        <v>680</v>
      </c>
      <c r="D62" s="210" t="s">
        <v>55</v>
      </c>
      <c r="E62" s="209">
        <f>12.66*0.25*2</f>
        <v>6.33</v>
      </c>
      <c r="F62" s="262"/>
      <c r="G62" s="209">
        <f t="shared" si="2"/>
        <v>0</v>
      </c>
      <c r="H62" s="249" t="s">
        <v>693</v>
      </c>
    </row>
    <row r="63" spans="2:8">
      <c r="B63" s="219">
        <v>44624</v>
      </c>
      <c r="C63" s="207" t="s">
        <v>669</v>
      </c>
      <c r="D63" s="210" t="s">
        <v>112</v>
      </c>
      <c r="E63" s="209">
        <v>0.1</v>
      </c>
      <c r="F63" s="262"/>
      <c r="G63" s="209">
        <f t="shared" si="2"/>
        <v>0</v>
      </c>
      <c r="H63" s="249"/>
    </row>
    <row r="64" spans="2:8">
      <c r="B64" s="219">
        <v>44655</v>
      </c>
      <c r="C64" s="207" t="s">
        <v>670</v>
      </c>
      <c r="D64" s="210" t="s">
        <v>112</v>
      </c>
      <c r="E64" s="209">
        <v>0.05</v>
      </c>
      <c r="F64" s="262"/>
      <c r="G64" s="209">
        <f t="shared" si="2"/>
        <v>0</v>
      </c>
      <c r="H64" s="249"/>
    </row>
    <row r="65" spans="2:11">
      <c r="B65" s="219">
        <v>44685</v>
      </c>
      <c r="C65" s="207" t="s">
        <v>594</v>
      </c>
      <c r="D65" s="210" t="s">
        <v>30</v>
      </c>
      <c r="E65" s="209">
        <f>(13.26+13.26+8.15+8.15)*0.25*0.3</f>
        <v>3.2115</v>
      </c>
      <c r="F65" s="262"/>
      <c r="G65" s="209">
        <f t="shared" si="2"/>
        <v>0</v>
      </c>
      <c r="H65" s="249"/>
    </row>
    <row r="66" spans="2:11">
      <c r="B66" s="219">
        <v>44716</v>
      </c>
      <c r="C66" s="207" t="s">
        <v>595</v>
      </c>
      <c r="D66" s="210" t="s">
        <v>30</v>
      </c>
      <c r="E66" s="209">
        <f>(12.66)*0.25*0.25</f>
        <v>0.79125000000000001</v>
      </c>
      <c r="F66" s="262"/>
      <c r="G66" s="209">
        <f t="shared" si="2"/>
        <v>0</v>
      </c>
      <c r="H66" s="249"/>
    </row>
    <row r="67" spans="2:11">
      <c r="B67" s="219">
        <v>44746</v>
      </c>
      <c r="C67" s="207" t="s">
        <v>639</v>
      </c>
      <c r="D67" s="210" t="s">
        <v>55</v>
      </c>
      <c r="E67" s="209">
        <f>E61+E62</f>
        <v>27.740000000000002</v>
      </c>
      <c r="F67" s="262"/>
      <c r="G67" s="209">
        <f t="shared" si="2"/>
        <v>0</v>
      </c>
      <c r="H67" s="249"/>
    </row>
    <row r="68" spans="2:11">
      <c r="B68" s="221"/>
      <c r="C68" s="207"/>
      <c r="D68" s="250"/>
      <c r="E68" s="209"/>
      <c r="F68" s="250"/>
      <c r="G68" s="250"/>
      <c r="H68" s="249"/>
    </row>
    <row r="69" spans="2:11">
      <c r="B69" s="216">
        <v>5</v>
      </c>
      <c r="C69" s="207" t="s">
        <v>585</v>
      </c>
      <c r="D69" s="217"/>
      <c r="E69" s="218"/>
      <c r="F69" s="250"/>
      <c r="G69" s="251">
        <f>SUM(G70:G76)</f>
        <v>0</v>
      </c>
      <c r="H69" s="249"/>
    </row>
    <row r="70" spans="2:11">
      <c r="B70" s="219">
        <v>44566</v>
      </c>
      <c r="C70" s="207" t="s">
        <v>651</v>
      </c>
      <c r="D70" s="210" t="s">
        <v>648</v>
      </c>
      <c r="E70" s="209">
        <v>2</v>
      </c>
      <c r="F70" s="262"/>
      <c r="G70" s="209">
        <f t="shared" ref="G70:G74" si="3">E70*F70</f>
        <v>0</v>
      </c>
      <c r="H70" s="249" t="s">
        <v>695</v>
      </c>
    </row>
    <row r="71" spans="2:11">
      <c r="B71" s="219">
        <v>44597</v>
      </c>
      <c r="C71" s="207" t="s">
        <v>666</v>
      </c>
      <c r="D71" s="210" t="s">
        <v>90</v>
      </c>
      <c r="E71" s="209">
        <v>18</v>
      </c>
      <c r="F71" s="262"/>
      <c r="G71" s="209">
        <f t="shared" si="3"/>
        <v>0</v>
      </c>
      <c r="H71" s="249"/>
    </row>
    <row r="72" spans="2:11">
      <c r="B72" s="219">
        <v>44625</v>
      </c>
      <c r="C72" s="207" t="s">
        <v>649</v>
      </c>
      <c r="D72" s="210" t="s">
        <v>90</v>
      </c>
      <c r="E72" s="209">
        <v>452</v>
      </c>
      <c r="F72" s="262"/>
      <c r="G72" s="209">
        <f t="shared" si="3"/>
        <v>0</v>
      </c>
      <c r="H72" s="249" t="s">
        <v>695</v>
      </c>
    </row>
    <row r="73" spans="2:11">
      <c r="B73" s="219">
        <v>44656</v>
      </c>
      <c r="C73" s="207" t="s">
        <v>650</v>
      </c>
      <c r="D73" s="210" t="s">
        <v>90</v>
      </c>
      <c r="E73" s="209">
        <v>452</v>
      </c>
      <c r="F73" s="262"/>
      <c r="G73" s="209">
        <f t="shared" si="3"/>
        <v>0</v>
      </c>
      <c r="H73" s="249"/>
    </row>
    <row r="74" spans="2:11">
      <c r="B74" s="219">
        <v>44686</v>
      </c>
      <c r="C74" s="207" t="s">
        <v>665</v>
      </c>
      <c r="D74" s="210" t="s">
        <v>55</v>
      </c>
      <c r="E74" s="209">
        <f>(13.26+13.26+8.15+8.15)*0.25*2</f>
        <v>21.41</v>
      </c>
      <c r="F74" s="262"/>
      <c r="G74" s="209">
        <f t="shared" si="3"/>
        <v>0</v>
      </c>
      <c r="H74" s="249"/>
    </row>
    <row r="75" spans="2:11">
      <c r="B75" s="219">
        <v>44717</v>
      </c>
      <c r="C75" s="207" t="s">
        <v>668</v>
      </c>
      <c r="D75" s="210" t="s">
        <v>55</v>
      </c>
      <c r="E75" s="209">
        <v>114</v>
      </c>
      <c r="F75" s="262"/>
      <c r="G75" s="209">
        <f>E75*F75</f>
        <v>0</v>
      </c>
      <c r="H75" s="249"/>
    </row>
    <row r="76" spans="2:11">
      <c r="B76" s="219">
        <v>44747</v>
      </c>
      <c r="C76" s="207" t="s">
        <v>667</v>
      </c>
      <c r="D76" s="210" t="s">
        <v>55</v>
      </c>
      <c r="E76" s="209">
        <v>101</v>
      </c>
      <c r="F76" s="262"/>
      <c r="G76" s="209">
        <f>E76*F76</f>
        <v>0</v>
      </c>
      <c r="H76" s="248" t="s">
        <v>689</v>
      </c>
    </row>
    <row r="77" spans="2:11">
      <c r="B77" s="256"/>
      <c r="C77" s="254"/>
      <c r="D77" s="211"/>
      <c r="E77" s="257"/>
      <c r="F77" s="250"/>
      <c r="G77" s="250"/>
      <c r="H77" s="249"/>
    </row>
    <row r="78" spans="2:11">
      <c r="B78" s="216">
        <v>6</v>
      </c>
      <c r="C78" s="207" t="s">
        <v>589</v>
      </c>
      <c r="D78" s="217"/>
      <c r="E78" s="218"/>
      <c r="F78" s="250"/>
      <c r="G78" s="251">
        <f>SUM(G79:G81)</f>
        <v>0</v>
      </c>
      <c r="H78" s="249"/>
    </row>
    <row r="79" spans="2:11">
      <c r="B79" s="219">
        <v>44567</v>
      </c>
      <c r="C79" s="207" t="s">
        <v>657</v>
      </c>
      <c r="D79" s="210" t="s">
        <v>55</v>
      </c>
      <c r="E79" s="209">
        <f>(2.85)*0.5</f>
        <v>1.425</v>
      </c>
      <c r="F79" s="262"/>
      <c r="G79" s="209">
        <f>E79*F79</f>
        <v>0</v>
      </c>
      <c r="H79" s="249"/>
    </row>
    <row r="80" spans="2:11">
      <c r="B80" s="219">
        <v>44626</v>
      </c>
      <c r="C80" s="207" t="s">
        <v>658</v>
      </c>
      <c r="D80" s="210" t="s">
        <v>55</v>
      </c>
      <c r="E80" s="209">
        <v>25.85</v>
      </c>
      <c r="F80" s="262"/>
      <c r="G80" s="209">
        <f>E80*F80</f>
        <v>0</v>
      </c>
      <c r="H80" s="249"/>
      <c r="K80" s="278"/>
    </row>
    <row r="81" spans="2:8">
      <c r="B81" s="219">
        <v>44687</v>
      </c>
      <c r="C81" s="207" t="s">
        <v>632</v>
      </c>
      <c r="D81" s="210" t="s">
        <v>90</v>
      </c>
      <c r="E81" s="209">
        <v>4</v>
      </c>
      <c r="F81" s="262"/>
      <c r="G81" s="209">
        <f>E81*F81</f>
        <v>0</v>
      </c>
      <c r="H81" s="249"/>
    </row>
    <row r="82" spans="2:8">
      <c r="B82" s="256"/>
      <c r="C82" s="254"/>
      <c r="D82" s="211"/>
      <c r="E82" s="257"/>
      <c r="F82" s="250"/>
      <c r="G82" s="250"/>
      <c r="H82" s="249"/>
    </row>
    <row r="83" spans="2:8">
      <c r="B83" s="216">
        <v>7</v>
      </c>
      <c r="C83" s="207" t="s">
        <v>588</v>
      </c>
      <c r="D83" s="217"/>
      <c r="E83" s="218"/>
      <c r="F83" s="250"/>
      <c r="G83" s="251">
        <f>SUM(G84:G85)</f>
        <v>0</v>
      </c>
      <c r="H83" s="249"/>
    </row>
    <row r="84" spans="2:8">
      <c r="B84" s="219">
        <v>44568</v>
      </c>
      <c r="C84" s="207" t="s">
        <v>647</v>
      </c>
      <c r="D84" s="210" t="s">
        <v>30</v>
      </c>
      <c r="E84" s="209">
        <v>29.15</v>
      </c>
      <c r="F84" s="262"/>
      <c r="G84" s="209">
        <f>E84*F84</f>
        <v>0</v>
      </c>
      <c r="H84" s="249"/>
    </row>
    <row r="85" spans="2:8">
      <c r="B85" s="219">
        <v>44599</v>
      </c>
      <c r="C85" s="207" t="s">
        <v>631</v>
      </c>
      <c r="D85" s="210" t="s">
        <v>90</v>
      </c>
      <c r="E85" s="209">
        <v>18</v>
      </c>
      <c r="F85" s="262"/>
      <c r="G85" s="209">
        <f>E85*F85</f>
        <v>0</v>
      </c>
      <c r="H85" s="249"/>
    </row>
    <row r="86" spans="2:8">
      <c r="B86" s="256"/>
      <c r="C86" s="254"/>
      <c r="D86" s="211"/>
      <c r="E86" s="257"/>
      <c r="F86" s="250"/>
      <c r="G86" s="250"/>
      <c r="H86" s="249"/>
    </row>
    <row r="87" spans="2:8">
      <c r="B87" s="216">
        <v>8</v>
      </c>
      <c r="C87" s="207" t="s">
        <v>587</v>
      </c>
      <c r="D87" s="217"/>
      <c r="E87" s="218"/>
      <c r="F87" s="250"/>
      <c r="G87" s="251">
        <f>SUM(G88:G89)</f>
        <v>0</v>
      </c>
      <c r="H87" s="249"/>
    </row>
    <row r="88" spans="2:8">
      <c r="B88" s="235" t="s">
        <v>663</v>
      </c>
      <c r="C88" s="207" t="s">
        <v>646</v>
      </c>
      <c r="D88" s="210" t="s">
        <v>30</v>
      </c>
      <c r="E88" s="209">
        <v>6.71</v>
      </c>
      <c r="F88" s="262"/>
      <c r="G88" s="209">
        <f>E88*F88</f>
        <v>0</v>
      </c>
      <c r="H88" s="249"/>
    </row>
    <row r="89" spans="2:8">
      <c r="B89" s="235" t="s">
        <v>664</v>
      </c>
      <c r="C89" s="207" t="s">
        <v>631</v>
      </c>
      <c r="D89" s="210" t="s">
        <v>90</v>
      </c>
      <c r="E89" s="209">
        <v>6</v>
      </c>
      <c r="F89" s="262"/>
      <c r="G89" s="209">
        <f>E89*F89</f>
        <v>0</v>
      </c>
      <c r="H89" s="249"/>
    </row>
    <row r="90" spans="2:8">
      <c r="B90" s="221"/>
      <c r="C90" s="207"/>
      <c r="D90" s="210"/>
      <c r="E90" s="209"/>
      <c r="F90" s="250"/>
      <c r="G90" s="250"/>
      <c r="H90" s="249"/>
    </row>
    <row r="91" spans="2:8">
      <c r="B91" s="216">
        <v>9</v>
      </c>
      <c r="C91" s="207" t="s">
        <v>590</v>
      </c>
      <c r="D91" s="217"/>
      <c r="E91" s="218"/>
      <c r="F91" s="250"/>
      <c r="G91" s="251">
        <f>SUM(G92:G94)</f>
        <v>0</v>
      </c>
      <c r="H91" s="249"/>
    </row>
    <row r="92" spans="2:8">
      <c r="B92" s="219">
        <v>44570</v>
      </c>
      <c r="C92" s="207" t="s">
        <v>678</v>
      </c>
      <c r="D92" s="211" t="s">
        <v>55</v>
      </c>
      <c r="E92" s="255">
        <f>3.8+(16*0.25)</f>
        <v>7.8</v>
      </c>
      <c r="F92" s="262"/>
      <c r="G92" s="209">
        <f>E92*F92</f>
        <v>0</v>
      </c>
      <c r="H92" s="249"/>
    </row>
    <row r="93" spans="2:8">
      <c r="B93" s="219">
        <v>44601</v>
      </c>
      <c r="C93" s="254" t="s">
        <v>637</v>
      </c>
      <c r="D93" s="211" t="s">
        <v>112</v>
      </c>
      <c r="E93" s="255">
        <v>0.05</v>
      </c>
      <c r="F93" s="262"/>
      <c r="G93" s="209">
        <f>E93*F93</f>
        <v>0</v>
      </c>
      <c r="H93" s="249"/>
    </row>
    <row r="94" spans="2:8">
      <c r="B94" s="219">
        <v>44629</v>
      </c>
      <c r="C94" s="207" t="s">
        <v>643</v>
      </c>
      <c r="D94" s="211" t="s">
        <v>30</v>
      </c>
      <c r="E94" s="255">
        <v>0.6</v>
      </c>
      <c r="F94" s="262"/>
      <c r="G94" s="209">
        <f>E94*F94</f>
        <v>0</v>
      </c>
      <c r="H94" s="249"/>
    </row>
    <row r="95" spans="2:8">
      <c r="B95" s="256"/>
      <c r="C95" s="207"/>
      <c r="D95" s="211"/>
      <c r="E95" s="257"/>
      <c r="F95" s="250"/>
      <c r="G95" s="250"/>
      <c r="H95" s="249"/>
    </row>
    <row r="96" spans="2:8">
      <c r="B96" s="216">
        <v>10</v>
      </c>
      <c r="C96" s="207" t="s">
        <v>653</v>
      </c>
      <c r="D96" s="217"/>
      <c r="E96" s="218"/>
      <c r="F96" s="250"/>
      <c r="G96" s="251">
        <f>SUM(G97:G98)</f>
        <v>0</v>
      </c>
      <c r="H96" s="249"/>
    </row>
    <row r="97" spans="2:8">
      <c r="B97" s="219">
        <v>44571</v>
      </c>
      <c r="C97" s="207" t="s">
        <v>659</v>
      </c>
      <c r="D97" s="210" t="s">
        <v>55</v>
      </c>
      <c r="E97" s="209">
        <v>51.48</v>
      </c>
      <c r="F97" s="262"/>
      <c r="G97" s="209">
        <f>E97*F97</f>
        <v>0</v>
      </c>
      <c r="H97" s="249"/>
    </row>
    <row r="98" spans="2:8">
      <c r="B98" s="219">
        <v>44602</v>
      </c>
      <c r="C98" s="207" t="s">
        <v>630</v>
      </c>
      <c r="D98" s="210" t="s">
        <v>90</v>
      </c>
      <c r="E98" s="209">
        <v>7</v>
      </c>
      <c r="F98" s="262"/>
      <c r="G98" s="209">
        <f>E98*F98</f>
        <v>0</v>
      </c>
      <c r="H98" s="249"/>
    </row>
    <row r="99" spans="2:8">
      <c r="B99" s="256"/>
      <c r="C99" s="254"/>
      <c r="D99" s="211"/>
      <c r="E99" s="257"/>
      <c r="F99" s="250"/>
      <c r="G99" s="250"/>
      <c r="H99" s="249"/>
    </row>
    <row r="100" spans="2:8">
      <c r="B100" s="216">
        <v>11</v>
      </c>
      <c r="C100" s="207" t="s">
        <v>593</v>
      </c>
      <c r="D100" s="217"/>
      <c r="E100" s="218"/>
      <c r="F100" s="250"/>
      <c r="G100" s="251">
        <f>SUM(G101:G106)</f>
        <v>0</v>
      </c>
      <c r="H100" s="249"/>
    </row>
    <row r="101" spans="2:8">
      <c r="B101" s="219">
        <v>44572</v>
      </c>
      <c r="C101" s="207" t="s">
        <v>676</v>
      </c>
      <c r="D101" s="210" t="s">
        <v>55</v>
      </c>
      <c r="E101" s="209">
        <f>(13.26+13.26+8.15+8.15)*0.25*2</f>
        <v>21.41</v>
      </c>
      <c r="F101" s="262"/>
      <c r="G101" s="209">
        <f t="shared" ref="G101:G106" si="4">E101*F101</f>
        <v>0</v>
      </c>
      <c r="H101" s="249" t="s">
        <v>693</v>
      </c>
    </row>
    <row r="102" spans="2:8">
      <c r="B102" s="219">
        <v>44603</v>
      </c>
      <c r="C102" s="207" t="s">
        <v>677</v>
      </c>
      <c r="D102" s="210" t="s">
        <v>55</v>
      </c>
      <c r="E102" s="209">
        <f>12.66*0.25*2</f>
        <v>6.33</v>
      </c>
      <c r="F102" s="262"/>
      <c r="G102" s="209">
        <f t="shared" si="4"/>
        <v>0</v>
      </c>
      <c r="H102" s="249" t="s">
        <v>693</v>
      </c>
    </row>
    <row r="103" spans="2:8">
      <c r="B103" s="219">
        <v>44631</v>
      </c>
      <c r="C103" s="207" t="s">
        <v>669</v>
      </c>
      <c r="D103" s="210" t="s">
        <v>112</v>
      </c>
      <c r="E103" s="209">
        <v>0.1</v>
      </c>
      <c r="F103" s="262"/>
      <c r="G103" s="209">
        <f t="shared" si="4"/>
        <v>0</v>
      </c>
      <c r="H103" s="249"/>
    </row>
    <row r="104" spans="2:8">
      <c r="B104" s="219">
        <v>44662</v>
      </c>
      <c r="C104" s="207" t="s">
        <v>670</v>
      </c>
      <c r="D104" s="210" t="s">
        <v>112</v>
      </c>
      <c r="E104" s="209">
        <v>0.1</v>
      </c>
      <c r="F104" s="262"/>
      <c r="G104" s="209">
        <f t="shared" si="4"/>
        <v>0</v>
      </c>
      <c r="H104" s="249"/>
    </row>
    <row r="105" spans="2:8">
      <c r="B105" s="219">
        <v>44692</v>
      </c>
      <c r="C105" s="207" t="s">
        <v>640</v>
      </c>
      <c r="D105" s="210" t="s">
        <v>30</v>
      </c>
      <c r="E105" s="209">
        <f>(13.26+13.26+8.15+8.15)*0.25*0.3</f>
        <v>3.2115</v>
      </c>
      <c r="F105" s="262"/>
      <c r="G105" s="209">
        <f t="shared" si="4"/>
        <v>0</v>
      </c>
      <c r="H105" s="249"/>
    </row>
    <row r="106" spans="2:8">
      <c r="B106" s="219">
        <v>44723</v>
      </c>
      <c r="C106" s="207" t="s">
        <v>641</v>
      </c>
      <c r="D106" s="210" t="s">
        <v>30</v>
      </c>
      <c r="E106" s="209">
        <f>(12.66)*0.25*0.25</f>
        <v>0.79125000000000001</v>
      </c>
      <c r="F106" s="262"/>
      <c r="G106" s="209">
        <f t="shared" si="4"/>
        <v>0</v>
      </c>
      <c r="H106" s="249"/>
    </row>
    <row r="107" spans="2:8">
      <c r="B107" s="258"/>
      <c r="C107" s="250"/>
      <c r="D107" s="250"/>
      <c r="E107" s="250"/>
      <c r="F107" s="250"/>
      <c r="G107" s="250"/>
      <c r="H107" s="249"/>
    </row>
    <row r="108" spans="2:8">
      <c r="B108" s="216">
        <v>12</v>
      </c>
      <c r="C108" s="207" t="s">
        <v>629</v>
      </c>
      <c r="D108" s="217"/>
      <c r="E108" s="218"/>
      <c r="F108" s="250"/>
      <c r="G108" s="251">
        <f>SUM(G109:G113)</f>
        <v>0</v>
      </c>
      <c r="H108" s="249"/>
    </row>
    <row r="109" spans="2:8">
      <c r="B109" s="219">
        <v>44573</v>
      </c>
      <c r="C109" s="207" t="s">
        <v>675</v>
      </c>
      <c r="D109" s="210" t="s">
        <v>55</v>
      </c>
      <c r="E109" s="209">
        <f>(13.26+13.26+8.15+8.15)*0.2*2</f>
        <v>17.128</v>
      </c>
      <c r="F109" s="262"/>
      <c r="G109" s="209">
        <f t="shared" ref="G109:G113" si="5">E109*F109</f>
        <v>0</v>
      </c>
      <c r="H109" s="249" t="s">
        <v>693</v>
      </c>
    </row>
    <row r="110" spans="2:8">
      <c r="B110" s="219">
        <v>44604</v>
      </c>
      <c r="C110" s="207" t="s">
        <v>642</v>
      </c>
      <c r="D110" s="210" t="s">
        <v>55</v>
      </c>
      <c r="E110" s="209">
        <f>(13.26+13.26+8.15+8.15)*0.25</f>
        <v>10.705</v>
      </c>
      <c r="F110" s="262"/>
      <c r="G110" s="209">
        <f t="shared" si="5"/>
        <v>0</v>
      </c>
      <c r="H110" s="249"/>
    </row>
    <row r="111" spans="2:8">
      <c r="B111" s="219">
        <v>44632</v>
      </c>
      <c r="C111" s="207" t="s">
        <v>645</v>
      </c>
      <c r="D111" s="210" t="s">
        <v>30</v>
      </c>
      <c r="E111" s="209">
        <f>E113</f>
        <v>0.98486000000000018</v>
      </c>
      <c r="F111" s="262"/>
      <c r="G111" s="209">
        <f t="shared" si="5"/>
        <v>0</v>
      </c>
      <c r="H111" s="249" t="s">
        <v>694</v>
      </c>
    </row>
    <row r="112" spans="2:8">
      <c r="B112" s="219">
        <v>44663</v>
      </c>
      <c r="C112" s="207" t="s">
        <v>652</v>
      </c>
      <c r="D112" s="210" t="s">
        <v>112</v>
      </c>
      <c r="E112" s="209">
        <f>0.226*100/1000</f>
        <v>2.2600000000000002E-2</v>
      </c>
      <c r="F112" s="262"/>
      <c r="G112" s="209">
        <f t="shared" si="5"/>
        <v>0</v>
      </c>
      <c r="H112" s="249"/>
    </row>
    <row r="113" spans="2:8" ht="13.8" thickBot="1">
      <c r="B113" s="222">
        <v>44693</v>
      </c>
      <c r="C113" s="208" t="s">
        <v>654</v>
      </c>
      <c r="D113" s="223" t="s">
        <v>30</v>
      </c>
      <c r="E113" s="224">
        <f>(13.26+13.26+8.15+8.15)*0.115*0.2</f>
        <v>0.98486000000000018</v>
      </c>
      <c r="F113" s="263"/>
      <c r="G113" s="224">
        <f t="shared" si="5"/>
        <v>0</v>
      </c>
      <c r="H113" s="259"/>
    </row>
    <row r="115" spans="2:8" ht="15.6">
      <c r="B115" s="241" t="s">
        <v>701</v>
      </c>
    </row>
    <row r="116" spans="2:8">
      <c r="B116" s="260"/>
    </row>
    <row r="117" spans="2:8">
      <c r="B117" s="264"/>
      <c r="C117" s="265"/>
      <c r="D117" s="265"/>
      <c r="E117" s="265"/>
      <c r="F117" s="265"/>
      <c r="G117" s="265"/>
      <c r="H117" s="265"/>
    </row>
    <row r="118" spans="2:8">
      <c r="B118" s="264"/>
      <c r="C118" s="265"/>
      <c r="D118" s="265"/>
      <c r="E118" s="265"/>
      <c r="F118" s="265"/>
      <c r="G118" s="265"/>
      <c r="H118" s="265"/>
    </row>
    <row r="119" spans="2:8">
      <c r="B119" s="264"/>
      <c r="C119" s="279"/>
      <c r="D119" s="265"/>
      <c r="E119" s="265"/>
      <c r="F119" s="265"/>
      <c r="G119" s="265"/>
      <c r="H119" s="265"/>
    </row>
    <row r="120" spans="2:8">
      <c r="B120" s="264"/>
      <c r="C120" s="265"/>
      <c r="D120" s="265"/>
      <c r="E120" s="265"/>
      <c r="F120" s="265"/>
      <c r="G120" s="265"/>
      <c r="H120" s="265"/>
    </row>
    <row r="121" spans="2:8">
      <c r="B121" s="264"/>
      <c r="C121" s="265"/>
      <c r="D121" s="265"/>
      <c r="E121" s="265"/>
      <c r="F121" s="265"/>
      <c r="G121" s="265"/>
      <c r="H121" s="265"/>
    </row>
    <row r="122" spans="2:8">
      <c r="B122" s="265"/>
      <c r="C122" s="265"/>
      <c r="D122" s="265"/>
      <c r="E122" s="265"/>
      <c r="F122" s="265"/>
      <c r="G122" s="265"/>
      <c r="H122" s="265"/>
    </row>
    <row r="123" spans="2:8">
      <c r="B123" s="265"/>
      <c r="C123" s="265"/>
      <c r="D123" s="265"/>
      <c r="E123" s="265"/>
      <c r="F123" s="265"/>
      <c r="G123" s="265"/>
      <c r="H123" s="265"/>
    </row>
    <row r="124" spans="2:8">
      <c r="B124" s="265"/>
      <c r="C124" s="265"/>
      <c r="D124" s="265"/>
      <c r="E124" s="265"/>
      <c r="F124" s="265"/>
      <c r="G124" s="265"/>
      <c r="H124" s="265"/>
    </row>
    <row r="125" spans="2:8">
      <c r="B125" s="265"/>
      <c r="C125" s="265"/>
      <c r="D125" s="265"/>
      <c r="E125" s="265"/>
      <c r="F125" s="265"/>
      <c r="G125" s="265"/>
      <c r="H125" s="265"/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  <ignoredErrors>
    <ignoredError sqref="E105 E65" formula="1"/>
    <ignoredError sqref="G108 G96 G87 E56 E58 E92 G91 G78 G83 G100 G69 G60 G51 G46" unlockedFormula="1"/>
    <ignoredError sqref="B43:B44 B38:B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Sheet4</vt:lpstr>
      <vt:lpstr>Sheet5</vt:lpstr>
      <vt:lpstr>STAVEBNÉ PRÁCE HSV A PSV - Líni</vt:lpstr>
      <vt:lpstr>VYKAZ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Jozef Filip</cp:lastModifiedBy>
  <dcterms:created xsi:type="dcterms:W3CDTF">2017-03-01T13:07:50Z</dcterms:created>
  <dcterms:modified xsi:type="dcterms:W3CDTF">2022-02-17T11:56:20Z</dcterms:modified>
</cp:coreProperties>
</file>