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15" windowWidth="20730" windowHeight="11760" activeTab="1"/>
  </bookViews>
  <sheets>
    <sheet name="Rekapitulácia stavby" sheetId="1" r:id="rId1"/>
    <sheet name="fasada - Oprava fasády na..." sheetId="2" r:id="rId2"/>
  </sheets>
  <definedNames>
    <definedName name="_xlnm.Print_Titles" localSheetId="1">'fasada - Oprava fasády na...'!$113:$113</definedName>
    <definedName name="_xlnm.Print_Titles" localSheetId="0">'Rekapitulácia stavby'!$85:$85</definedName>
    <definedName name="_xlnm.Print_Area" localSheetId="1">'fasada - Oprava fasády na...'!$C$4:$Q$70,'fasada - Oprava fasády na...'!$C$76:$Q$98,'fasada - Oprava fasády na...'!$C$104:$Q$137</definedName>
    <definedName name="_xlnm.Print_Area" localSheetId="0">'Rekapitulácia stavby'!$C$4:$AP$70,'Rekapitulácia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37" i="2"/>
  <c r="BH137" i="2"/>
  <c r="BG137" i="2"/>
  <c r="BE137" i="2"/>
  <c r="AA137" i="2"/>
  <c r="AA136" i="2" s="1"/>
  <c r="Y137" i="2"/>
  <c r="Y136" i="2" s="1"/>
  <c r="W137" i="2"/>
  <c r="W136" i="2" s="1"/>
  <c r="BK137" i="2"/>
  <c r="BK136" i="2" s="1"/>
  <c r="N91" i="2" s="1"/>
  <c r="BF137" i="2"/>
  <c r="BI135" i="2"/>
  <c r="BH135" i="2"/>
  <c r="BG135" i="2"/>
  <c r="BE135" i="2"/>
  <c r="AA135" i="2"/>
  <c r="Y135" i="2"/>
  <c r="W135" i="2"/>
  <c r="BK135" i="2"/>
  <c r="BF135" i="2"/>
  <c r="BI134" i="2"/>
  <c r="BH134" i="2"/>
  <c r="BG134" i="2"/>
  <c r="BF134" i="2"/>
  <c r="BE134" i="2"/>
  <c r="AA134" i="2"/>
  <c r="Y134" i="2"/>
  <c r="W134" i="2"/>
  <c r="BK134" i="2"/>
  <c r="BI133" i="2"/>
  <c r="BH133" i="2"/>
  <c r="BG133" i="2"/>
  <c r="BE133" i="2"/>
  <c r="AA133" i="2"/>
  <c r="Y133" i="2"/>
  <c r="W133" i="2"/>
  <c r="BK133" i="2"/>
  <c r="BF133" i="2"/>
  <c r="BI132" i="2"/>
  <c r="BH132" i="2"/>
  <c r="BG132" i="2"/>
  <c r="BF132" i="2"/>
  <c r="BE132" i="2"/>
  <c r="AA132" i="2"/>
  <c r="Y132" i="2"/>
  <c r="W132" i="2"/>
  <c r="BK132" i="2"/>
  <c r="BI131" i="2"/>
  <c r="BH131" i="2"/>
  <c r="BG131" i="2"/>
  <c r="BE131" i="2"/>
  <c r="AA131" i="2"/>
  <c r="Y131" i="2"/>
  <c r="W131" i="2"/>
  <c r="BK131" i="2"/>
  <c r="BF131" i="2"/>
  <c r="BI130" i="2"/>
  <c r="BH130" i="2"/>
  <c r="BG130" i="2"/>
  <c r="BE130" i="2"/>
  <c r="AA130" i="2"/>
  <c r="Y130" i="2"/>
  <c r="W130" i="2"/>
  <c r="BK130" i="2"/>
  <c r="BF130" i="2"/>
  <c r="BI129" i="2"/>
  <c r="BH129" i="2"/>
  <c r="BG129" i="2"/>
  <c r="BE129" i="2"/>
  <c r="AA129" i="2"/>
  <c r="Y129" i="2"/>
  <c r="W129" i="2"/>
  <c r="BK129" i="2"/>
  <c r="BF129" i="2"/>
  <c r="BI128" i="2"/>
  <c r="BH128" i="2"/>
  <c r="BG128" i="2"/>
  <c r="BE128" i="2"/>
  <c r="AA128" i="2"/>
  <c r="Y128" i="2"/>
  <c r="W128" i="2"/>
  <c r="BK128" i="2"/>
  <c r="BF128" i="2"/>
  <c r="BI127" i="2"/>
  <c r="BH127" i="2"/>
  <c r="BG127" i="2"/>
  <c r="BE127" i="2"/>
  <c r="AA127" i="2"/>
  <c r="Y127" i="2"/>
  <c r="W127" i="2"/>
  <c r="BK127" i="2"/>
  <c r="BF127" i="2"/>
  <c r="BI126" i="2"/>
  <c r="BH126" i="2"/>
  <c r="BG126" i="2"/>
  <c r="BE126" i="2"/>
  <c r="AA126" i="2"/>
  <c r="Y126" i="2"/>
  <c r="W126" i="2"/>
  <c r="BK126" i="2"/>
  <c r="BF126" i="2"/>
  <c r="BI125" i="2"/>
  <c r="BH125" i="2"/>
  <c r="BG125" i="2"/>
  <c r="BE125" i="2"/>
  <c r="AA125" i="2"/>
  <c r="Y125" i="2"/>
  <c r="W125" i="2"/>
  <c r="BK125" i="2"/>
  <c r="BF125" i="2"/>
  <c r="BI124" i="2"/>
  <c r="BH124" i="2"/>
  <c r="BG124" i="2"/>
  <c r="BF124" i="2"/>
  <c r="BE124" i="2"/>
  <c r="AA124" i="2"/>
  <c r="Y124" i="2"/>
  <c r="W124" i="2"/>
  <c r="BK124" i="2"/>
  <c r="BI123" i="2"/>
  <c r="BH123" i="2"/>
  <c r="BG123" i="2"/>
  <c r="BE123" i="2"/>
  <c r="AA123" i="2"/>
  <c r="Y123" i="2"/>
  <c r="Y122" i="2" s="1"/>
  <c r="W123" i="2"/>
  <c r="BK123" i="2"/>
  <c r="BF123" i="2"/>
  <c r="BI121" i="2"/>
  <c r="BH121" i="2"/>
  <c r="BG121" i="2"/>
  <c r="BF121" i="2"/>
  <c r="BE121" i="2"/>
  <c r="AA121" i="2"/>
  <c r="Y121" i="2"/>
  <c r="W121" i="2"/>
  <c r="BK121" i="2"/>
  <c r="BI120" i="2"/>
  <c r="BH120" i="2"/>
  <c r="BG120" i="2"/>
  <c r="BE120" i="2"/>
  <c r="AA120" i="2"/>
  <c r="Y120" i="2"/>
  <c r="W120" i="2"/>
  <c r="BK120" i="2"/>
  <c r="BF120" i="2"/>
  <c r="BI119" i="2"/>
  <c r="BH119" i="2"/>
  <c r="BG119" i="2"/>
  <c r="BE119" i="2"/>
  <c r="AA119" i="2"/>
  <c r="Y119" i="2"/>
  <c r="W119" i="2"/>
  <c r="BK119" i="2"/>
  <c r="BF119" i="2"/>
  <c r="BI118" i="2"/>
  <c r="BH118" i="2"/>
  <c r="BG118" i="2"/>
  <c r="BE118" i="2"/>
  <c r="AA118" i="2"/>
  <c r="Y118" i="2"/>
  <c r="W118" i="2"/>
  <c r="BK118" i="2"/>
  <c r="BF118" i="2"/>
  <c r="BI117" i="2"/>
  <c r="BH117" i="2"/>
  <c r="BG117" i="2"/>
  <c r="BE117" i="2"/>
  <c r="AA117" i="2"/>
  <c r="Y117" i="2"/>
  <c r="Y116" i="2" s="1"/>
  <c r="Y115" i="2" s="1"/>
  <c r="Y114" i="2" s="1"/>
  <c r="W117" i="2"/>
  <c r="BK117" i="2"/>
  <c r="BF117" i="2"/>
  <c r="F108" i="2"/>
  <c r="F106" i="2"/>
  <c r="BI96" i="2"/>
  <c r="BH96" i="2"/>
  <c r="BG96" i="2"/>
  <c r="BF96" i="2"/>
  <c r="BE96" i="2"/>
  <c r="BI95" i="2"/>
  <c r="BH95" i="2"/>
  <c r="BG95" i="2"/>
  <c r="BF95" i="2"/>
  <c r="BE95" i="2"/>
  <c r="BI94" i="2"/>
  <c r="BH94" i="2"/>
  <c r="BG94" i="2"/>
  <c r="BF94" i="2"/>
  <c r="BE94" i="2"/>
  <c r="AS88" i="1"/>
  <c r="AS87" i="1" s="1"/>
  <c r="F80" i="2"/>
  <c r="F78" i="2"/>
  <c r="O17" i="2"/>
  <c r="E17" i="2"/>
  <c r="M82" i="2" s="1"/>
  <c r="O16" i="2"/>
  <c r="O11" i="2"/>
  <c r="E11" i="2"/>
  <c r="F110" i="2" s="1"/>
  <c r="O10" i="2"/>
  <c r="AK27" i="1"/>
  <c r="AM83" i="1"/>
  <c r="L83" i="1"/>
  <c r="AM82" i="1"/>
  <c r="L82" i="1"/>
  <c r="AM80" i="1"/>
  <c r="L80" i="1"/>
  <c r="L78" i="1"/>
  <c r="L77" i="1"/>
  <c r="H34" i="2" l="1"/>
  <c r="BC88" i="1" s="1"/>
  <c r="BC87" i="1" s="1"/>
  <c r="W34" i="1" s="1"/>
  <c r="H33" i="2"/>
  <c r="BB88" i="1" s="1"/>
  <c r="BB87" i="1" s="1"/>
  <c r="W116" i="2"/>
  <c r="W122" i="2"/>
  <c r="AV88" i="1"/>
  <c r="H35" i="2"/>
  <c r="BD88" i="1" s="1"/>
  <c r="BD87" i="1" s="1"/>
  <c r="W35" i="1" s="1"/>
  <c r="AA116" i="2"/>
  <c r="AA122" i="2"/>
  <c r="BA88" i="1"/>
  <c r="BA87" i="1" s="1"/>
  <c r="AW87" i="1" s="1"/>
  <c r="AK32" i="1" s="1"/>
  <c r="BK116" i="2"/>
  <c r="BK122" i="2"/>
  <c r="N90" i="2" s="1"/>
  <c r="N89" i="2"/>
  <c r="AY87" i="1"/>
  <c r="AX87" i="1"/>
  <c r="W33" i="1"/>
  <c r="F82" i="2"/>
  <c r="AZ88" i="1"/>
  <c r="AZ87" i="1" s="1"/>
  <c r="M110" i="2"/>
  <c r="AW88" i="1"/>
  <c r="W32" i="1" l="1"/>
  <c r="AT88" i="1"/>
  <c r="BK115" i="2"/>
  <c r="BK114" i="2" s="1"/>
  <c r="N87" i="2" s="1"/>
  <c r="AA115" i="2"/>
  <c r="AA114" i="2" s="1"/>
  <c r="W115" i="2"/>
  <c r="W114" i="2" s="1"/>
  <c r="AU88" i="1" s="1"/>
  <c r="AU87" i="1" s="1"/>
  <c r="W31" i="1"/>
  <c r="AV87" i="1"/>
  <c r="N88" i="2"/>
  <c r="AK31" i="1" l="1"/>
  <c r="AT87" i="1"/>
  <c r="AG88" i="1" l="1"/>
  <c r="AN88" i="1" l="1"/>
  <c r="AG87" i="1"/>
  <c r="AK26" i="1" l="1"/>
  <c r="AK29" i="1" s="1"/>
  <c r="AK37" i="1" s="1"/>
  <c r="AG92" i="1"/>
  <c r="AN87" i="1"/>
  <c r="AN92" i="1" s="1"/>
</calcChain>
</file>

<file path=xl/sharedStrings.xml><?xml version="1.0" encoding="utf-8"?>
<sst xmlns="http://schemas.openxmlformats.org/spreadsheetml/2006/main" count="557" uniqueCount="200">
  <si>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</si>
  <si>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</si>
  <si>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</si>
  <si>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</si>
  <si>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</si>
  <si>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</si>
  <si>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</si>
  <si>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</si>
  <si>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</si>
  <si>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</si>
  <si>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</si>
  <si>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</si>
  <si>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</si>
  <si>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</si>
  <si>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fasada</t>
  </si>
  <si>
    <t>Stavba:</t>
  </si>
  <si>
    <t>Oprava fasády na Kúpelnej ul., Bratislava</t>
  </si>
  <si>
    <t>JKSO:</t>
  </si>
  <si>
    <t>KS:</t>
  </si>
  <si>
    <t>Miesto:</t>
  </si>
  <si>
    <t>Bratislava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</si>
  <si>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</si>
  <si>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</si>
  <si>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</si>
  <si>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</si>
  <si>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</si>
  <si>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</si>
  <si>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</si>
  <si>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True</t>
  </si>
  <si>
    <t>0,01</t>
  </si>
  <si>
    <t>Spracovateľ:</t>
  </si>
  <si>
    <t>Miroslav Balún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</si>
  <si>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</si>
  <si>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</si>
  <si>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</si>
  <si>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</si>
  <si>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</si>
  <si>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</si>
  <si>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</si>
  <si>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</si>
  <si>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</si>
  <si>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</si>
  <si>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</si>
  <si>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</si>
  <si>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</si>
  <si>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</si>
  <si>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</si>
  <si>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</si>
  <si>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</si>
  <si>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</si>
  <si>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</si>
  <si>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</si>
  <si>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</si>
  <si>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</si>
  <si>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</si>
  <si>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</si>
  <si>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</si>
  <si>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</si>
  <si>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</si>
  <si>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</si>
  <si>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</si>
  <si>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</si>
  <si>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</si>
  <si>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</si>
  <si>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</si>
  <si>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</si>
  <si>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</si>
  <si>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</si>
  <si>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</si>
  <si>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</si>
  <si>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</si>
  <si>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</si>
  <si>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</si>
  <si>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</si>
  <si>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{c546c2f9-3600-4410-a61b-aeb2ecfb3065}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</si>
  <si>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</si>
  <si>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</si>
  <si>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</si>
  <si>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</si>
  <si>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</si>
  <si>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</si>
  <si>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</si>
  <si>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</si>
  <si>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</si>
  <si>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</si>
  <si>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</si>
  <si>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</si>
  <si>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</si>
  <si>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</si>
  <si>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</si>
  <si>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</si>
  <si>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</si>
  <si>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</si>
  <si>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</si>
  <si>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</si>
  <si>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</si>
  <si>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</si>
  <si>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</si>
  <si>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</si>
  <si>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</si>
  <si>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2) Ostatné náklady</t>
  </si>
  <si>
    <t>GZS</t>
  </si>
  <si>
    <t>VRN</t>
  </si>
  <si>
    <t>2</t>
  </si>
  <si>
    <t>Doprava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</si>
  <si>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</si>
  <si>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</si>
  <si>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</si>
  <si>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</si>
  <si>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</si>
  <si>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</si>
  <si>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</si>
  <si>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</si>
  <si>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</si>
  <si>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</si>
  <si>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</si>
  <si>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</si>
  <si>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</si>
  <si>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</si>
  <si>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</si>
  <si>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</si>
  <si>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</si>
  <si>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</si>
  <si>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622401917</t>
  </si>
  <si>
    <t>Príplatok podhoz - špric pod omietku</t>
  </si>
  <si>
    <t>m2</t>
  </si>
  <si>
    <t>4</t>
  </si>
  <si>
    <t>625944337</t>
  </si>
  <si>
    <t>622401935</t>
  </si>
  <si>
    <t>Príplatok k omietke vonk. stien za farbu zlož. I-II šľachtenej striekanej (brizolit)</t>
  </si>
  <si>
    <t>-564384387</t>
  </si>
  <si>
    <t>3</t>
  </si>
  <si>
    <t>622421143</t>
  </si>
  <si>
    <t>Vonkajšia omietka vápenná stien štuková v stupni zložitosti 1-2</t>
  </si>
  <si>
    <t>-1019200610</t>
  </si>
  <si>
    <t>622463257</t>
  </si>
  <si>
    <t>Čistenie fasády</t>
  </si>
  <si>
    <t>-1326262956</t>
  </si>
  <si>
    <t>5</t>
  </si>
  <si>
    <t>622491301</t>
  </si>
  <si>
    <t>Náter fasádny dvojnásobný</t>
  </si>
  <si>
    <t>-349394374</t>
  </si>
  <si>
    <t>6</t>
  </si>
  <si>
    <t>941941042</t>
  </si>
  <si>
    <t>Montáž lešenia ľahkého pracovného radového s podlahami šírky nad 1,00 do 1,20 m, výšky nad 10 do 30 m</t>
  </si>
  <si>
    <t>-322621852</t>
  </si>
  <si>
    <t>7</t>
  </si>
  <si>
    <t>941941292</t>
  </si>
  <si>
    <t>Príplatok za prvý a každý ďalší i začatý mesiac použitia lešenia ľahkého pracovného radového s podlahami šírky nad 1,00 do 1,20 m, v. nad 10 do 30 m</t>
  </si>
  <si>
    <t>1293564467</t>
  </si>
  <si>
    <t>8</t>
  </si>
  <si>
    <t>941941842</t>
  </si>
  <si>
    <t>Demontáž lešenia ľahkého pracovného radového s podlahami šírky nad 1,00 do 1,20 m, výšky nad 10 do 30 m</t>
  </si>
  <si>
    <t>1425915318</t>
  </si>
  <si>
    <t>9</t>
  </si>
  <si>
    <t>944944103</t>
  </si>
  <si>
    <t xml:space="preserve">Ochranná sieť  lešenia </t>
  </si>
  <si>
    <t>-1836912326</t>
  </si>
  <si>
    <t>10</t>
  </si>
  <si>
    <t>944944803</t>
  </si>
  <si>
    <t xml:space="preserve">Demontáž ochrannej siete lešenia </t>
  </si>
  <si>
    <t>79137315</t>
  </si>
  <si>
    <t>11</t>
  </si>
  <si>
    <t>978036191</t>
  </si>
  <si>
    <t>Otlčenie omietky na 100%</t>
  </si>
  <si>
    <t>302060979</t>
  </si>
  <si>
    <t>12</t>
  </si>
  <si>
    <t>979011111</t>
  </si>
  <si>
    <t>Zvislá doprava sutiny a vybúraných hmôt za prvé podlažie nad alebo pod základným podlažím</t>
  </si>
  <si>
    <t>t</t>
  </si>
  <si>
    <t>-545714834</t>
  </si>
  <si>
    <t>13</t>
  </si>
  <si>
    <t>979011121</t>
  </si>
  <si>
    <t>Zvislá doprava sutiny a vybúraných hmôt za každé ďalšie podlažie</t>
  </si>
  <si>
    <t>1162533593</t>
  </si>
  <si>
    <t>14</t>
  </si>
  <si>
    <t>979081111</t>
  </si>
  <si>
    <t>Odvoz sutiny a vybúraných hmôt na skládku do 1 km</t>
  </si>
  <si>
    <t>-1588855161</t>
  </si>
  <si>
    <t>15</t>
  </si>
  <si>
    <t>979081121</t>
  </si>
  <si>
    <t>Odvoz sutiny a vybúraných hmôt na skládku za každý ďalší 1 km</t>
  </si>
  <si>
    <t>1136753925</t>
  </si>
  <si>
    <t>16</t>
  </si>
  <si>
    <t>979082111</t>
  </si>
  <si>
    <t>Vnútrostavenisková doprava sutiny a vybúraných hmôt do 10 m</t>
  </si>
  <si>
    <t>-1536591393</t>
  </si>
  <si>
    <t>17</t>
  </si>
  <si>
    <t>979082121</t>
  </si>
  <si>
    <t>Vnútrostavenisková doprava sutiny a vybúraných hmôt za každých ďalších 5 m</t>
  </si>
  <si>
    <t>-324223873</t>
  </si>
  <si>
    <t>18</t>
  </si>
  <si>
    <t>979089012</t>
  </si>
  <si>
    <t>Poplatok za skladovanie - betón, tehly, dlaždice (17 01 ), ostatné</t>
  </si>
  <si>
    <t>-173498783</t>
  </si>
  <si>
    <t>19</t>
  </si>
  <si>
    <t>999281111</t>
  </si>
  <si>
    <t>Presun hmôt pre opravy a údržbu objektov vrátane vonkajších plášťov výšky do 25 m</t>
  </si>
  <si>
    <t>1629146830</t>
  </si>
  <si>
    <t>R.T.A. s.r.o., Voderadská 54, 919 35 Hrnčiarovce nad Parnou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</si>
</sst>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b/>
      <sz val="11"/>
      <name val="Trebuchet MS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2" activePane="bottomLeft" state="frozen"/>
      <selection pane="bottomLeft" activeCell="BE94" sqref="BE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91" t="s">
        <v>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R2" s="159" t="s">
        <v>8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82" t="s">
        <v>11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22"/>
      <c r="AS4" s="23" t="s">
        <v>12</v>
      </c>
      <c r="BS4" s="17" t="s">
        <v>9</v>
      </c>
    </row>
    <row r="5" spans="1:73" ht="14.45" customHeight="1">
      <c r="B5" s="21"/>
      <c r="C5" s="24"/>
      <c r="D5" s="25" t="s">
        <v>13</v>
      </c>
      <c r="E5" s="24"/>
      <c r="F5" s="24"/>
      <c r="G5" s="24"/>
      <c r="H5" s="24"/>
      <c r="I5" s="24"/>
      <c r="J5" s="24"/>
      <c r="K5" s="193" t="s">
        <v>14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15</v>
      </c>
      <c r="E6" s="24"/>
      <c r="F6" s="24"/>
      <c r="G6" s="24"/>
      <c r="H6" s="24"/>
      <c r="I6" s="24"/>
      <c r="J6" s="24"/>
      <c r="K6" s="194" t="s">
        <v>16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24"/>
      <c r="AQ6" s="22"/>
      <c r="BS6" s="17" t="s">
        <v>9</v>
      </c>
    </row>
    <row r="7" spans="1:73" ht="14.45" customHeight="1">
      <c r="B7" s="21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154">
        <v>42906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23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25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23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6.5">
      <c r="B14" s="21"/>
      <c r="C14" s="24"/>
      <c r="D14" s="24"/>
      <c r="E14" s="155" t="s">
        <v>199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25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23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24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25</v>
      </c>
      <c r="AL17" s="24"/>
      <c r="AM17" s="24"/>
      <c r="AN17" s="26" t="s">
        <v>5</v>
      </c>
      <c r="AO17" s="24"/>
      <c r="AP17" s="24"/>
      <c r="AQ17" s="22"/>
      <c r="BS17" s="17" t="s">
        <v>28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29</v>
      </c>
    </row>
    <row r="19" spans="2:71" ht="14.45" customHeight="1">
      <c r="B19" s="21"/>
      <c r="C19" s="24"/>
      <c r="D19" s="28" t="s">
        <v>30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23</v>
      </c>
      <c r="AL19" s="24"/>
      <c r="AM19" s="24"/>
      <c r="AN19" s="26" t="s">
        <v>5</v>
      </c>
      <c r="AO19" s="24"/>
      <c r="AP19" s="24"/>
      <c r="AQ19" s="22"/>
      <c r="BS19" s="17" t="s">
        <v>29</v>
      </c>
    </row>
    <row r="20" spans="2:71" ht="18.399999999999999" customHeight="1">
      <c r="B20" s="21"/>
      <c r="C20" s="24"/>
      <c r="D20" s="24"/>
      <c r="E20" s="26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25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95" t="s">
        <v>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63">
        <f>ROUND(AG87,2)</f>
        <v>0</v>
      </c>
      <c r="AL26" s="164"/>
      <c r="AM26" s="164"/>
      <c r="AN26" s="164"/>
      <c r="AO26" s="164"/>
      <c r="AP26" s="24"/>
      <c r="AQ26" s="22"/>
    </row>
    <row r="27" spans="2:71" ht="14.45" customHeight="1">
      <c r="B27" s="21"/>
      <c r="C27" s="24"/>
      <c r="D27" s="30" t="s">
        <v>34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63">
        <f>ROUND(AG90,2)</f>
        <v>0</v>
      </c>
      <c r="AL27" s="163"/>
      <c r="AM27" s="163"/>
      <c r="AN27" s="163"/>
      <c r="AO27" s="163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5">
        <f>ROUND(AK26+AK27,2)</f>
        <v>0</v>
      </c>
      <c r="AL29" s="166"/>
      <c r="AM29" s="166"/>
      <c r="AN29" s="166"/>
      <c r="AO29" s="166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36</v>
      </c>
      <c r="E31" s="37"/>
      <c r="F31" s="38" t="s">
        <v>37</v>
      </c>
      <c r="G31" s="37"/>
      <c r="H31" s="37"/>
      <c r="I31" s="37"/>
      <c r="J31" s="37"/>
      <c r="K31" s="37"/>
      <c r="L31" s="188">
        <v>0.2</v>
      </c>
      <c r="M31" s="189"/>
      <c r="N31" s="189"/>
      <c r="O31" s="189"/>
      <c r="P31" s="37"/>
      <c r="Q31" s="37"/>
      <c r="R31" s="37"/>
      <c r="S31" s="37"/>
      <c r="T31" s="40" t="s">
        <v>38</v>
      </c>
      <c r="U31" s="37"/>
      <c r="V31" s="37"/>
      <c r="W31" s="190">
        <f>ROUND(AZ87+SUM(CD91),2)</f>
        <v>0</v>
      </c>
      <c r="X31" s="189"/>
      <c r="Y31" s="189"/>
      <c r="Z31" s="189"/>
      <c r="AA31" s="189"/>
      <c r="AB31" s="189"/>
      <c r="AC31" s="189"/>
      <c r="AD31" s="189"/>
      <c r="AE31" s="189"/>
      <c r="AF31" s="37"/>
      <c r="AG31" s="37"/>
      <c r="AH31" s="37"/>
      <c r="AI31" s="37"/>
      <c r="AJ31" s="37"/>
      <c r="AK31" s="190">
        <f>ROUND(AV87+SUM(BY91),2)</f>
        <v>0</v>
      </c>
      <c r="AL31" s="189"/>
      <c r="AM31" s="189"/>
      <c r="AN31" s="189"/>
      <c r="AO31" s="189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39</v>
      </c>
      <c r="G32" s="37"/>
      <c r="H32" s="37"/>
      <c r="I32" s="37"/>
      <c r="J32" s="37"/>
      <c r="K32" s="37"/>
      <c r="L32" s="188">
        <v>0.2</v>
      </c>
      <c r="M32" s="189"/>
      <c r="N32" s="189"/>
      <c r="O32" s="189"/>
      <c r="P32" s="37"/>
      <c r="Q32" s="37"/>
      <c r="R32" s="37"/>
      <c r="S32" s="37"/>
      <c r="T32" s="40" t="s">
        <v>38</v>
      </c>
      <c r="U32" s="37"/>
      <c r="V32" s="37"/>
      <c r="W32" s="190">
        <f>ROUND(BA87+SUM(CE91),2)</f>
        <v>0</v>
      </c>
      <c r="X32" s="189"/>
      <c r="Y32" s="189"/>
      <c r="Z32" s="189"/>
      <c r="AA32" s="189"/>
      <c r="AB32" s="189"/>
      <c r="AC32" s="189"/>
      <c r="AD32" s="189"/>
      <c r="AE32" s="189"/>
      <c r="AF32" s="37"/>
      <c r="AG32" s="37"/>
      <c r="AH32" s="37"/>
      <c r="AI32" s="37"/>
      <c r="AJ32" s="37"/>
      <c r="AK32" s="190">
        <f>ROUND(AW87+SUM(BZ91),2)</f>
        <v>0</v>
      </c>
      <c r="AL32" s="189"/>
      <c r="AM32" s="189"/>
      <c r="AN32" s="189"/>
      <c r="AO32" s="189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40</v>
      </c>
      <c r="G33" s="37"/>
      <c r="H33" s="37"/>
      <c r="I33" s="37"/>
      <c r="J33" s="37"/>
      <c r="K33" s="37"/>
      <c r="L33" s="188">
        <v>0.2</v>
      </c>
      <c r="M33" s="189"/>
      <c r="N33" s="189"/>
      <c r="O33" s="189"/>
      <c r="P33" s="37"/>
      <c r="Q33" s="37"/>
      <c r="R33" s="37"/>
      <c r="S33" s="37"/>
      <c r="T33" s="40" t="s">
        <v>38</v>
      </c>
      <c r="U33" s="37"/>
      <c r="V33" s="37"/>
      <c r="W33" s="190">
        <f>ROUND(BB87+SUM(CF91),2)</f>
        <v>0</v>
      </c>
      <c r="X33" s="189"/>
      <c r="Y33" s="189"/>
      <c r="Z33" s="189"/>
      <c r="AA33" s="189"/>
      <c r="AB33" s="189"/>
      <c r="AC33" s="189"/>
      <c r="AD33" s="189"/>
      <c r="AE33" s="189"/>
      <c r="AF33" s="37"/>
      <c r="AG33" s="37"/>
      <c r="AH33" s="37"/>
      <c r="AI33" s="37"/>
      <c r="AJ33" s="37"/>
      <c r="AK33" s="190">
        <v>0</v>
      </c>
      <c r="AL33" s="189"/>
      <c r="AM33" s="189"/>
      <c r="AN33" s="189"/>
      <c r="AO33" s="189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41</v>
      </c>
      <c r="G34" s="37"/>
      <c r="H34" s="37"/>
      <c r="I34" s="37"/>
      <c r="J34" s="37"/>
      <c r="K34" s="37"/>
      <c r="L34" s="188">
        <v>0.2</v>
      </c>
      <c r="M34" s="189"/>
      <c r="N34" s="189"/>
      <c r="O34" s="189"/>
      <c r="P34" s="37"/>
      <c r="Q34" s="37"/>
      <c r="R34" s="37"/>
      <c r="S34" s="37"/>
      <c r="T34" s="40" t="s">
        <v>38</v>
      </c>
      <c r="U34" s="37"/>
      <c r="V34" s="37"/>
      <c r="W34" s="190">
        <f>ROUND(BC87+SUM(CG91),2)</f>
        <v>0</v>
      </c>
      <c r="X34" s="189"/>
      <c r="Y34" s="189"/>
      <c r="Z34" s="189"/>
      <c r="AA34" s="189"/>
      <c r="AB34" s="189"/>
      <c r="AC34" s="189"/>
      <c r="AD34" s="189"/>
      <c r="AE34" s="189"/>
      <c r="AF34" s="37"/>
      <c r="AG34" s="37"/>
      <c r="AH34" s="37"/>
      <c r="AI34" s="37"/>
      <c r="AJ34" s="37"/>
      <c r="AK34" s="190">
        <v>0</v>
      </c>
      <c r="AL34" s="189"/>
      <c r="AM34" s="189"/>
      <c r="AN34" s="189"/>
      <c r="AO34" s="189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42</v>
      </c>
      <c r="G35" s="37"/>
      <c r="H35" s="37"/>
      <c r="I35" s="37"/>
      <c r="J35" s="37"/>
      <c r="K35" s="37"/>
      <c r="L35" s="188">
        <v>0</v>
      </c>
      <c r="M35" s="189"/>
      <c r="N35" s="189"/>
      <c r="O35" s="189"/>
      <c r="P35" s="37"/>
      <c r="Q35" s="37"/>
      <c r="R35" s="37"/>
      <c r="S35" s="37"/>
      <c r="T35" s="40" t="s">
        <v>38</v>
      </c>
      <c r="U35" s="37"/>
      <c r="V35" s="37"/>
      <c r="W35" s="190">
        <f>ROUND(BD87+SUM(CH91),2)</f>
        <v>0</v>
      </c>
      <c r="X35" s="189"/>
      <c r="Y35" s="189"/>
      <c r="Z35" s="189"/>
      <c r="AA35" s="189"/>
      <c r="AB35" s="189"/>
      <c r="AC35" s="189"/>
      <c r="AD35" s="189"/>
      <c r="AE35" s="189"/>
      <c r="AF35" s="37"/>
      <c r="AG35" s="37"/>
      <c r="AH35" s="37"/>
      <c r="AI35" s="37"/>
      <c r="AJ35" s="37"/>
      <c r="AK35" s="190">
        <v>0</v>
      </c>
      <c r="AL35" s="189"/>
      <c r="AM35" s="189"/>
      <c r="AN35" s="189"/>
      <c r="AO35" s="189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44</v>
      </c>
      <c r="U37" s="44"/>
      <c r="V37" s="44"/>
      <c r="W37" s="44"/>
      <c r="X37" s="178" t="s">
        <v>45</v>
      </c>
      <c r="Y37" s="179"/>
      <c r="Z37" s="179"/>
      <c r="AA37" s="179"/>
      <c r="AB37" s="179"/>
      <c r="AC37" s="44"/>
      <c r="AD37" s="44"/>
      <c r="AE37" s="44"/>
      <c r="AF37" s="44"/>
      <c r="AG37" s="44"/>
      <c r="AH37" s="44"/>
      <c r="AI37" s="44"/>
      <c r="AJ37" s="44"/>
      <c r="AK37" s="180">
        <f>SUM(AK29:AK35)</f>
        <v>0</v>
      </c>
      <c r="AL37" s="179"/>
      <c r="AM37" s="179"/>
      <c r="AN37" s="179"/>
      <c r="AO37" s="181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47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48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49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48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49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51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48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49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48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49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82" t="s">
        <v>52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fasada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84" t="str">
        <f>K6</f>
        <v>Oprava fasády na Kúpelnej ul., Bratislava</v>
      </c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19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Bratislava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21</v>
      </c>
      <c r="AJ80" s="32"/>
      <c r="AK80" s="32"/>
      <c r="AL80" s="32"/>
      <c r="AM80" s="186">
        <f>IF(AN8= "","",AN8)</f>
        <v>42906</v>
      </c>
      <c r="AN80" s="187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22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27</v>
      </c>
      <c r="AJ82" s="32"/>
      <c r="AK82" s="32"/>
      <c r="AL82" s="32"/>
      <c r="AM82" s="173" t="str">
        <f>IF(E17="","",E17)</f>
        <v xml:space="preserve"> </v>
      </c>
      <c r="AN82" s="173"/>
      <c r="AO82" s="173"/>
      <c r="AP82" s="173"/>
      <c r="AQ82" s="33"/>
      <c r="AS82" s="169" t="s">
        <v>53</v>
      </c>
      <c r="AT82" s="170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26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>R.T.A. s.r.o., Voderadská 54, 919 35 Hrnčiarovce nad Parnou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30</v>
      </c>
      <c r="AJ83" s="32"/>
      <c r="AK83" s="32"/>
      <c r="AL83" s="32"/>
      <c r="AM83" s="173" t="str">
        <f>IF(E20="","",E20)</f>
        <v>Miroslav Balún</v>
      </c>
      <c r="AN83" s="173"/>
      <c r="AO83" s="173"/>
      <c r="AP83" s="173"/>
      <c r="AQ83" s="33"/>
      <c r="AS83" s="171"/>
      <c r="AT83" s="172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1"/>
      <c r="AT84" s="172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174" t="s">
        <v>54</v>
      </c>
      <c r="D85" s="175"/>
      <c r="E85" s="175"/>
      <c r="F85" s="175"/>
      <c r="G85" s="175"/>
      <c r="H85" s="70"/>
      <c r="I85" s="176" t="s">
        <v>55</v>
      </c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6" t="s">
        <v>56</v>
      </c>
      <c r="AH85" s="175"/>
      <c r="AI85" s="175"/>
      <c r="AJ85" s="175"/>
      <c r="AK85" s="175"/>
      <c r="AL85" s="175"/>
      <c r="AM85" s="175"/>
      <c r="AN85" s="176" t="s">
        <v>57</v>
      </c>
      <c r="AO85" s="175"/>
      <c r="AP85" s="177"/>
      <c r="AQ85" s="33"/>
      <c r="AS85" s="71" t="s">
        <v>58</v>
      </c>
      <c r="AT85" s="72" t="s">
        <v>59</v>
      </c>
      <c r="AU85" s="72" t="s">
        <v>60</v>
      </c>
      <c r="AV85" s="72" t="s">
        <v>61</v>
      </c>
      <c r="AW85" s="72" t="s">
        <v>62</v>
      </c>
      <c r="AX85" s="72" t="s">
        <v>63</v>
      </c>
      <c r="AY85" s="72" t="s">
        <v>64</v>
      </c>
      <c r="AZ85" s="72" t="s">
        <v>65</v>
      </c>
      <c r="BA85" s="72" t="s">
        <v>66</v>
      </c>
      <c r="BB85" s="72" t="s">
        <v>67</v>
      </c>
      <c r="BC85" s="72" t="s">
        <v>68</v>
      </c>
      <c r="BD85" s="73" t="s">
        <v>69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70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168">
        <f>ROUND(AG88,2)</f>
        <v>0</v>
      </c>
      <c r="AH87" s="168"/>
      <c r="AI87" s="168"/>
      <c r="AJ87" s="168"/>
      <c r="AK87" s="168"/>
      <c r="AL87" s="168"/>
      <c r="AM87" s="168"/>
      <c r="AN87" s="157">
        <f>SUM(AG87,AT87)</f>
        <v>0</v>
      </c>
      <c r="AO87" s="157"/>
      <c r="AP87" s="157"/>
      <c r="AQ87" s="67"/>
      <c r="AS87" s="77">
        <f>ROUND(AS88,2)</f>
        <v>0</v>
      </c>
      <c r="AT87" s="78">
        <f>ROUND(SUM(AV87:AW87),2)</f>
        <v>0</v>
      </c>
      <c r="AU87" s="79">
        <f>ROUND(AU88,5)</f>
        <v>2399.18426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ROUND(AZ88,2)</f>
        <v>0</v>
      </c>
      <c r="BA87" s="78">
        <f>ROUND(BA88,2)</f>
        <v>0</v>
      </c>
      <c r="BB87" s="78">
        <f>ROUND(BB88,2)</f>
        <v>0</v>
      </c>
      <c r="BC87" s="78">
        <f>ROUND(BC88,2)</f>
        <v>0</v>
      </c>
      <c r="BD87" s="80">
        <f>ROUND(BD88,2)</f>
        <v>0</v>
      </c>
      <c r="BS87" s="81" t="s">
        <v>71</v>
      </c>
      <c r="BT87" s="81" t="s">
        <v>72</v>
      </c>
      <c r="BV87" s="81" t="s">
        <v>73</v>
      </c>
      <c r="BW87" s="81" t="s">
        <v>74</v>
      </c>
      <c r="BX87" s="81" t="s">
        <v>75</v>
      </c>
    </row>
    <row r="88" spans="1:76" s="5" customFormat="1" ht="22.5" customHeight="1">
      <c r="A88" s="82" t="s">
        <v>76</v>
      </c>
      <c r="B88" s="83"/>
      <c r="C88" s="84"/>
      <c r="D88" s="167" t="s">
        <v>14</v>
      </c>
      <c r="E88" s="167"/>
      <c r="F88" s="167"/>
      <c r="G88" s="167"/>
      <c r="H88" s="167"/>
      <c r="I88" s="85"/>
      <c r="J88" s="167" t="s">
        <v>16</v>
      </c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1">
        <f>'fasada - Oprava fasády na...'!M29</f>
        <v>0</v>
      </c>
      <c r="AH88" s="162"/>
      <c r="AI88" s="162"/>
      <c r="AJ88" s="162"/>
      <c r="AK88" s="162"/>
      <c r="AL88" s="162"/>
      <c r="AM88" s="162"/>
      <c r="AN88" s="161">
        <f>SUM(AG88,AT88)</f>
        <v>0</v>
      </c>
      <c r="AO88" s="162"/>
      <c r="AP88" s="162"/>
      <c r="AQ88" s="86"/>
      <c r="AS88" s="87">
        <f>'fasada - Oprava fasády na...'!M27</f>
        <v>0</v>
      </c>
      <c r="AT88" s="88">
        <f>ROUND(SUM(AV88:AW88),2)</f>
        <v>0</v>
      </c>
      <c r="AU88" s="89">
        <f>'fasada - Oprava fasády na...'!W114</f>
        <v>2399.1842609999999</v>
      </c>
      <c r="AV88" s="88">
        <f>'fasada - Oprava fasády na...'!M31</f>
        <v>0</v>
      </c>
      <c r="AW88" s="88">
        <f>'fasada - Oprava fasády na...'!M32</f>
        <v>0</v>
      </c>
      <c r="AX88" s="88">
        <f>'fasada - Oprava fasády na...'!M33</f>
        <v>0</v>
      </c>
      <c r="AY88" s="88">
        <f>'fasada - Oprava fasády na...'!M34</f>
        <v>0</v>
      </c>
      <c r="AZ88" s="88">
        <f>'fasada - Oprava fasády na...'!H31</f>
        <v>0</v>
      </c>
      <c r="BA88" s="88">
        <f>'fasada - Oprava fasády na...'!H32</f>
        <v>0</v>
      </c>
      <c r="BB88" s="88">
        <f>'fasada - Oprava fasády na...'!H33</f>
        <v>0</v>
      </c>
      <c r="BC88" s="88">
        <f>'fasada - Oprava fasády na...'!H34</f>
        <v>0</v>
      </c>
      <c r="BD88" s="90">
        <f>'fasada - Oprava fasády na...'!H35</f>
        <v>0</v>
      </c>
      <c r="BT88" s="91" t="s">
        <v>77</v>
      </c>
      <c r="BU88" s="91" t="s">
        <v>78</v>
      </c>
      <c r="BV88" s="91" t="s">
        <v>73</v>
      </c>
      <c r="BW88" s="91" t="s">
        <v>74</v>
      </c>
      <c r="BX88" s="91" t="s">
        <v>75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5" t="s">
        <v>79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57">
        <v>0</v>
      </c>
      <c r="AH90" s="157"/>
      <c r="AI90" s="157"/>
      <c r="AJ90" s="157"/>
      <c r="AK90" s="157"/>
      <c r="AL90" s="157"/>
      <c r="AM90" s="157"/>
      <c r="AN90" s="157">
        <v>0</v>
      </c>
      <c r="AO90" s="157"/>
      <c r="AP90" s="157"/>
      <c r="AQ90" s="33"/>
      <c r="AS90" s="71" t="s">
        <v>80</v>
      </c>
      <c r="AT90" s="72" t="s">
        <v>81</v>
      </c>
      <c r="AU90" s="72" t="s">
        <v>36</v>
      </c>
      <c r="AV90" s="73" t="s">
        <v>59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2"/>
      <c r="AT91" s="52"/>
      <c r="AU91" s="52"/>
      <c r="AV91" s="54"/>
    </row>
    <row r="92" spans="1:76" s="1" customFormat="1" ht="30" customHeight="1">
      <c r="B92" s="31"/>
      <c r="C92" s="93" t="s">
        <v>82</v>
      </c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158">
        <f>ROUND(AG87+AG90,2)</f>
        <v>0</v>
      </c>
      <c r="AH92" s="158"/>
      <c r="AI92" s="158"/>
      <c r="AJ92" s="158"/>
      <c r="AK92" s="158"/>
      <c r="AL92" s="158"/>
      <c r="AM92" s="158"/>
      <c r="AN92" s="158">
        <f>AN87+AN90</f>
        <v>0</v>
      </c>
      <c r="AO92" s="158"/>
      <c r="AP92" s="158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6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M80:AN80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8" location="'fasada - Oprava fasády na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8"/>
  <sheetViews>
    <sheetView showGridLines="0" tabSelected="1" workbookViewId="0">
      <pane ySplit="1" topLeftCell="A2" activePane="bottomLeft" state="frozen"/>
      <selection pane="bottomLeft" activeCell="N93" sqref="L93:Q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5"/>
      <c r="B1" s="11"/>
      <c r="C1" s="11"/>
      <c r="D1" s="12" t="s">
        <v>1</v>
      </c>
      <c r="E1" s="11"/>
      <c r="F1" s="13" t="s">
        <v>83</v>
      </c>
      <c r="G1" s="13"/>
      <c r="H1" s="206" t="s">
        <v>84</v>
      </c>
      <c r="I1" s="206"/>
      <c r="J1" s="206"/>
      <c r="K1" s="206"/>
      <c r="L1" s="13" t="s">
        <v>85</v>
      </c>
      <c r="M1" s="11"/>
      <c r="N1" s="11"/>
      <c r="O1" s="12" t="s">
        <v>86</v>
      </c>
      <c r="P1" s="11"/>
      <c r="Q1" s="11"/>
      <c r="R1" s="11"/>
      <c r="S1" s="13" t="s">
        <v>87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1" t="s">
        <v>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S2" s="159" t="s">
        <v>8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17" t="s">
        <v>74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72</v>
      </c>
    </row>
    <row r="4" spans="1:66" ht="36.950000000000003" customHeight="1">
      <c r="B4" s="21"/>
      <c r="C4" s="182" t="s">
        <v>88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15</v>
      </c>
      <c r="E6" s="32"/>
      <c r="F6" s="194" t="s">
        <v>16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32"/>
      <c r="R6" s="33"/>
    </row>
    <row r="7" spans="1:66" s="1" customFormat="1" ht="14.45" customHeight="1">
      <c r="B7" s="31"/>
      <c r="C7" s="32"/>
      <c r="D7" s="28" t="s">
        <v>17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18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20</v>
      </c>
      <c r="G8" s="32"/>
      <c r="H8" s="32"/>
      <c r="I8" s="32"/>
      <c r="J8" s="32"/>
      <c r="K8" s="32"/>
      <c r="L8" s="32"/>
      <c r="M8" s="28" t="s">
        <v>21</v>
      </c>
      <c r="N8" s="32"/>
      <c r="O8" s="186"/>
      <c r="P8" s="186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22</v>
      </c>
      <c r="E10" s="32"/>
      <c r="F10" s="32"/>
      <c r="G10" s="32"/>
      <c r="H10" s="32"/>
      <c r="I10" s="32"/>
      <c r="J10" s="32"/>
      <c r="K10" s="32"/>
      <c r="L10" s="32"/>
      <c r="M10" s="28" t="s">
        <v>23</v>
      </c>
      <c r="N10" s="32"/>
      <c r="O10" s="193" t="str">
        <f>IF('Rekapitulácia stavby'!AN10="","",'Rekapitulácia stavby'!AN10)</f>
        <v/>
      </c>
      <c r="P10" s="193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IF('Rekapitulácia stavby'!E11="","",'Rekapitulácia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93" t="str">
        <f>IF('Rekapitulácia stavby'!AN11="","",'Rekapitulácia stavby'!AN11)</f>
        <v/>
      </c>
      <c r="P11" s="193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26</v>
      </c>
      <c r="E13" s="32"/>
      <c r="F13" s="32"/>
      <c r="G13" s="32"/>
      <c r="H13" s="32"/>
      <c r="I13" s="32"/>
      <c r="J13" s="32"/>
      <c r="K13" s="32"/>
      <c r="L13" s="32"/>
      <c r="M13" s="28" t="s">
        <v>23</v>
      </c>
      <c r="N13" s="32"/>
      <c r="O13" s="193" t="s">
        <v>5</v>
      </c>
      <c r="P13" s="193"/>
      <c r="Q13" s="32"/>
      <c r="R13" s="33"/>
    </row>
    <row r="14" spans="1:66" s="1" customFormat="1" ht="18" customHeight="1">
      <c r="B14" s="31"/>
      <c r="C14" s="32"/>
      <c r="D14" s="32"/>
      <c r="E14" s="156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93" t="s">
        <v>5</v>
      </c>
      <c r="P14" s="193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27</v>
      </c>
      <c r="E16" s="32"/>
      <c r="F16" s="32"/>
      <c r="G16" s="32"/>
      <c r="H16" s="32"/>
      <c r="I16" s="32"/>
      <c r="J16" s="32"/>
      <c r="K16" s="32"/>
      <c r="L16" s="32"/>
      <c r="M16" s="28" t="s">
        <v>23</v>
      </c>
      <c r="N16" s="32"/>
      <c r="O16" s="193" t="str">
        <f>IF('Rekapitulácia stavby'!AN16="","",'Rekapitulácia stavby'!AN16)</f>
        <v/>
      </c>
      <c r="P16" s="193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IF('Rekapitulácia stavby'!E17="","",'Rekapitulácia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93" t="str">
        <f>IF('Rekapitulácia stavby'!AN17="","",'Rekapitulácia stavby'!AN17)</f>
        <v/>
      </c>
      <c r="P17" s="193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30</v>
      </c>
      <c r="E19" s="32"/>
      <c r="F19" s="32"/>
      <c r="G19" s="32"/>
      <c r="H19" s="32"/>
      <c r="I19" s="32"/>
      <c r="J19" s="32"/>
      <c r="K19" s="32"/>
      <c r="L19" s="32"/>
      <c r="M19" s="28" t="s">
        <v>23</v>
      </c>
      <c r="N19" s="32"/>
      <c r="O19" s="193" t="s">
        <v>5</v>
      </c>
      <c r="P19" s="193"/>
      <c r="Q19" s="32"/>
      <c r="R19" s="33"/>
    </row>
    <row r="20" spans="2:18" s="1" customFormat="1" ht="18" customHeight="1">
      <c r="B20" s="31"/>
      <c r="C20" s="32"/>
      <c r="D20" s="32"/>
      <c r="E20" s="26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93" t="s">
        <v>5</v>
      </c>
      <c r="P20" s="193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2.5" customHeight="1">
      <c r="B23" s="31"/>
      <c r="C23" s="32"/>
      <c r="D23" s="32"/>
      <c r="E23" s="195" t="s">
        <v>5</v>
      </c>
      <c r="F23" s="195"/>
      <c r="G23" s="195"/>
      <c r="H23" s="195"/>
      <c r="I23" s="195"/>
      <c r="J23" s="195"/>
      <c r="K23" s="195"/>
      <c r="L23" s="195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6" t="s">
        <v>89</v>
      </c>
      <c r="E26" s="32"/>
      <c r="F26" s="32"/>
      <c r="G26" s="32"/>
      <c r="H26" s="32"/>
      <c r="I26" s="32"/>
      <c r="J26" s="32"/>
      <c r="K26" s="32"/>
      <c r="L26" s="32"/>
      <c r="M26" s="163"/>
      <c r="N26" s="163"/>
      <c r="O26" s="163"/>
      <c r="P26" s="163"/>
      <c r="Q26" s="32"/>
      <c r="R26" s="33"/>
    </row>
    <row r="27" spans="2:18" s="1" customFormat="1" ht="14.45" customHeight="1">
      <c r="B27" s="31"/>
      <c r="C27" s="32"/>
      <c r="D27" s="30" t="s">
        <v>90</v>
      </c>
      <c r="E27" s="32"/>
      <c r="F27" s="32"/>
      <c r="G27" s="32"/>
      <c r="H27" s="32"/>
      <c r="I27" s="32"/>
      <c r="J27" s="32"/>
      <c r="K27" s="32"/>
      <c r="L27" s="32"/>
      <c r="M27" s="163"/>
      <c r="N27" s="163"/>
      <c r="O27" s="163"/>
      <c r="P27" s="163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7" t="s">
        <v>35</v>
      </c>
      <c r="E29" s="32"/>
      <c r="F29" s="32"/>
      <c r="G29" s="32"/>
      <c r="H29" s="32"/>
      <c r="I29" s="32"/>
      <c r="J29" s="32"/>
      <c r="K29" s="32"/>
      <c r="L29" s="32"/>
      <c r="M29" s="224"/>
      <c r="N29" s="207"/>
      <c r="O29" s="207"/>
      <c r="P29" s="207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36</v>
      </c>
      <c r="E31" s="38" t="s">
        <v>37</v>
      </c>
      <c r="F31" s="39">
        <v>0.2</v>
      </c>
      <c r="G31" s="98" t="s">
        <v>38</v>
      </c>
      <c r="H31" s="221"/>
      <c r="I31" s="207"/>
      <c r="J31" s="207"/>
      <c r="K31" s="32"/>
      <c r="L31" s="32"/>
      <c r="M31" s="221"/>
      <c r="N31" s="207"/>
      <c r="O31" s="207"/>
      <c r="P31" s="207"/>
      <c r="Q31" s="32"/>
      <c r="R31" s="33"/>
    </row>
    <row r="32" spans="2:18" s="1" customFormat="1" ht="14.45" customHeight="1">
      <c r="B32" s="31"/>
      <c r="C32" s="32"/>
      <c r="D32" s="32"/>
      <c r="E32" s="38" t="s">
        <v>39</v>
      </c>
      <c r="F32" s="39">
        <v>0.2</v>
      </c>
      <c r="G32" s="98" t="s">
        <v>38</v>
      </c>
      <c r="H32" s="221"/>
      <c r="I32" s="207"/>
      <c r="J32" s="207"/>
      <c r="K32" s="32"/>
      <c r="L32" s="32"/>
      <c r="M32" s="221"/>
      <c r="N32" s="207"/>
      <c r="O32" s="207"/>
      <c r="P32" s="207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40</v>
      </c>
      <c r="F33" s="39">
        <v>0.2</v>
      </c>
      <c r="G33" s="98" t="s">
        <v>38</v>
      </c>
      <c r="H33" s="221">
        <f>ROUND((SUM(BG93:BG97)+SUM(BG114:BG137)), 2)</f>
        <v>0</v>
      </c>
      <c r="I33" s="207"/>
      <c r="J33" s="207"/>
      <c r="K33" s="32"/>
      <c r="L33" s="32"/>
      <c r="M33" s="221">
        <v>0</v>
      </c>
      <c r="N33" s="207"/>
      <c r="O33" s="207"/>
      <c r="P33" s="207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98" t="s">
        <v>38</v>
      </c>
      <c r="H34" s="221">
        <f>ROUND((SUM(BH93:BH97)+SUM(BH114:BH137)), 2)</f>
        <v>0</v>
      </c>
      <c r="I34" s="207"/>
      <c r="J34" s="207"/>
      <c r="K34" s="32"/>
      <c r="L34" s="32"/>
      <c r="M34" s="221">
        <v>0</v>
      </c>
      <c r="N34" s="207"/>
      <c r="O34" s="207"/>
      <c r="P34" s="207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</v>
      </c>
      <c r="G35" s="98" t="s">
        <v>38</v>
      </c>
      <c r="H35" s="221">
        <f>ROUND((SUM(BI93:BI97)+SUM(BI114:BI137)), 2)</f>
        <v>0</v>
      </c>
      <c r="I35" s="207"/>
      <c r="J35" s="207"/>
      <c r="K35" s="32"/>
      <c r="L35" s="32"/>
      <c r="M35" s="221">
        <v>0</v>
      </c>
      <c r="N35" s="207"/>
      <c r="O35" s="207"/>
      <c r="P35" s="207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4"/>
      <c r="D37" s="99" t="s">
        <v>43</v>
      </c>
      <c r="E37" s="70"/>
      <c r="F37" s="70"/>
      <c r="G37" s="100" t="s">
        <v>44</v>
      </c>
      <c r="H37" s="101" t="s">
        <v>45</v>
      </c>
      <c r="I37" s="70"/>
      <c r="J37" s="70"/>
      <c r="K37" s="70"/>
      <c r="L37" s="222"/>
      <c r="M37" s="222"/>
      <c r="N37" s="222"/>
      <c r="O37" s="222"/>
      <c r="P37" s="223"/>
      <c r="Q37" s="94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46</v>
      </c>
      <c r="E50" s="47"/>
      <c r="F50" s="47"/>
      <c r="G50" s="47"/>
      <c r="H50" s="48"/>
      <c r="I50" s="32"/>
      <c r="J50" s="46" t="s">
        <v>47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48</v>
      </c>
      <c r="E59" s="52"/>
      <c r="F59" s="52"/>
      <c r="G59" s="53" t="s">
        <v>49</v>
      </c>
      <c r="H59" s="54"/>
      <c r="I59" s="32"/>
      <c r="J59" s="51" t="s">
        <v>48</v>
      </c>
      <c r="K59" s="52"/>
      <c r="L59" s="52"/>
      <c r="M59" s="52"/>
      <c r="N59" s="53" t="s">
        <v>49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50</v>
      </c>
      <c r="E61" s="47"/>
      <c r="F61" s="47"/>
      <c r="G61" s="47"/>
      <c r="H61" s="48"/>
      <c r="I61" s="32"/>
      <c r="J61" s="46" t="s">
        <v>51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48</v>
      </c>
      <c r="E70" s="52"/>
      <c r="F70" s="52"/>
      <c r="G70" s="53" t="s">
        <v>49</v>
      </c>
      <c r="H70" s="54"/>
      <c r="I70" s="32"/>
      <c r="J70" s="51" t="s">
        <v>48</v>
      </c>
      <c r="K70" s="52"/>
      <c r="L70" s="52"/>
      <c r="M70" s="52"/>
      <c r="N70" s="53" t="s">
        <v>49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2" t="s">
        <v>91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15</v>
      </c>
      <c r="D78" s="32"/>
      <c r="E78" s="32"/>
      <c r="F78" s="184" t="str">
        <f>F6</f>
        <v>Oprava fasády na Kúpelnej ul., Bratislava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19</v>
      </c>
      <c r="D80" s="32"/>
      <c r="E80" s="32"/>
      <c r="F80" s="26" t="str">
        <f>F8</f>
        <v>Bratislava</v>
      </c>
      <c r="G80" s="32"/>
      <c r="H80" s="32"/>
      <c r="I80" s="32"/>
      <c r="J80" s="32"/>
      <c r="K80" s="28" t="s">
        <v>21</v>
      </c>
      <c r="L80" s="32"/>
      <c r="M80" s="186"/>
      <c r="N80" s="186"/>
      <c r="O80" s="186"/>
      <c r="P80" s="186"/>
      <c r="Q80" s="32"/>
      <c r="R80" s="33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65" s="1" customFormat="1" ht="15">
      <c r="B82" s="31"/>
      <c r="C82" s="28" t="s">
        <v>22</v>
      </c>
      <c r="D82" s="32"/>
      <c r="E82" s="32"/>
      <c r="F82" s="26" t="str">
        <f>E11</f>
        <v xml:space="preserve"> </v>
      </c>
      <c r="G82" s="32"/>
      <c r="H82" s="32"/>
      <c r="I82" s="32"/>
      <c r="J82" s="32"/>
      <c r="K82" s="28" t="s">
        <v>27</v>
      </c>
      <c r="L82" s="32"/>
      <c r="M82" s="193" t="str">
        <f>E17</f>
        <v xml:space="preserve"> </v>
      </c>
      <c r="N82" s="193"/>
      <c r="O82" s="193"/>
      <c r="P82" s="193"/>
      <c r="Q82" s="193"/>
      <c r="R82" s="33"/>
    </row>
    <row r="83" spans="2:65" s="1" customFormat="1" ht="14.45" customHeight="1">
      <c r="B83" s="31"/>
      <c r="C83" s="28" t="s">
        <v>26</v>
      </c>
      <c r="D83" s="32"/>
      <c r="E83" s="32"/>
      <c r="F83" s="26"/>
      <c r="G83" s="32"/>
      <c r="H83" s="32"/>
      <c r="I83" s="32"/>
      <c r="J83" s="32"/>
      <c r="K83" s="28" t="s">
        <v>30</v>
      </c>
      <c r="L83" s="32"/>
      <c r="M83" s="193"/>
      <c r="N83" s="193"/>
      <c r="O83" s="193"/>
      <c r="P83" s="193"/>
      <c r="Q83" s="193"/>
      <c r="R83" s="33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65" s="1" customFormat="1" ht="29.25" customHeight="1">
      <c r="B85" s="31"/>
      <c r="C85" s="217" t="s">
        <v>92</v>
      </c>
      <c r="D85" s="218"/>
      <c r="E85" s="218"/>
      <c r="F85" s="218"/>
      <c r="G85" s="218"/>
      <c r="H85" s="94"/>
      <c r="I85" s="94"/>
      <c r="J85" s="94"/>
      <c r="K85" s="94"/>
      <c r="L85" s="94"/>
      <c r="M85" s="94"/>
      <c r="N85" s="217" t="s">
        <v>93</v>
      </c>
      <c r="O85" s="218"/>
      <c r="P85" s="218"/>
      <c r="Q85" s="218"/>
      <c r="R85" s="33"/>
    </row>
    <row r="86" spans="2:65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65" s="1" customFormat="1" ht="29.25" customHeight="1">
      <c r="B87" s="31"/>
      <c r="C87" s="102" t="s">
        <v>94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57">
        <f>N114</f>
        <v>0</v>
      </c>
      <c r="O87" s="213"/>
      <c r="P87" s="213"/>
      <c r="Q87" s="213"/>
      <c r="R87" s="33"/>
      <c r="AU87" s="17" t="s">
        <v>95</v>
      </c>
    </row>
    <row r="88" spans="2:65" s="6" customFormat="1" ht="24.95" customHeight="1">
      <c r="B88" s="103"/>
      <c r="C88" s="104"/>
      <c r="D88" s="105" t="s">
        <v>96</v>
      </c>
      <c r="E88" s="104"/>
      <c r="F88" s="104"/>
      <c r="G88" s="104"/>
      <c r="H88" s="104"/>
      <c r="I88" s="104"/>
      <c r="J88" s="104"/>
      <c r="K88" s="104"/>
      <c r="L88" s="104"/>
      <c r="M88" s="104"/>
      <c r="N88" s="219">
        <f>N115</f>
        <v>0</v>
      </c>
      <c r="O88" s="220"/>
      <c r="P88" s="220"/>
      <c r="Q88" s="220"/>
      <c r="R88" s="106"/>
    </row>
    <row r="89" spans="2:65" s="7" customFormat="1" ht="19.899999999999999" customHeight="1">
      <c r="B89" s="107"/>
      <c r="C89" s="108"/>
      <c r="D89" s="109" t="s">
        <v>97</v>
      </c>
      <c r="E89" s="108"/>
      <c r="F89" s="108"/>
      <c r="G89" s="108"/>
      <c r="H89" s="108"/>
      <c r="I89" s="108"/>
      <c r="J89" s="108"/>
      <c r="K89" s="108"/>
      <c r="L89" s="108"/>
      <c r="M89" s="108"/>
      <c r="N89" s="211">
        <f>N116</f>
        <v>0</v>
      </c>
      <c r="O89" s="212"/>
      <c r="P89" s="212"/>
      <c r="Q89" s="212"/>
      <c r="R89" s="110"/>
    </row>
    <row r="90" spans="2:65" s="7" customFormat="1" ht="19.899999999999999" customHeight="1">
      <c r="B90" s="107"/>
      <c r="C90" s="108"/>
      <c r="D90" s="109" t="s">
        <v>98</v>
      </c>
      <c r="E90" s="108"/>
      <c r="F90" s="108"/>
      <c r="G90" s="108"/>
      <c r="H90" s="108"/>
      <c r="I90" s="108"/>
      <c r="J90" s="108"/>
      <c r="K90" s="108"/>
      <c r="L90" s="108"/>
      <c r="M90" s="108"/>
      <c r="N90" s="211">
        <f>N122</f>
        <v>0</v>
      </c>
      <c r="O90" s="212"/>
      <c r="P90" s="212"/>
      <c r="Q90" s="212"/>
      <c r="R90" s="110"/>
    </row>
    <row r="91" spans="2:65" s="7" customFormat="1" ht="19.899999999999999" customHeight="1">
      <c r="B91" s="107"/>
      <c r="C91" s="108"/>
      <c r="D91" s="109" t="s">
        <v>99</v>
      </c>
      <c r="E91" s="108"/>
      <c r="F91" s="108"/>
      <c r="G91" s="108"/>
      <c r="H91" s="108"/>
      <c r="I91" s="108"/>
      <c r="J91" s="108"/>
      <c r="K91" s="108"/>
      <c r="L91" s="108"/>
      <c r="M91" s="108"/>
      <c r="N91" s="211">
        <f>N136</f>
        <v>0</v>
      </c>
      <c r="O91" s="212"/>
      <c r="P91" s="212"/>
      <c r="Q91" s="212"/>
      <c r="R91" s="110"/>
    </row>
    <row r="92" spans="2:65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65" s="1" customFormat="1" ht="29.25" customHeight="1">
      <c r="B93" s="31"/>
      <c r="C93" s="102" t="s">
        <v>100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13"/>
      <c r="O93" s="214"/>
      <c r="P93" s="214"/>
      <c r="Q93" s="214"/>
      <c r="R93" s="33"/>
      <c r="T93" s="111"/>
      <c r="U93" s="112" t="s">
        <v>36</v>
      </c>
    </row>
    <row r="94" spans="2:65" s="1" customFormat="1" ht="18" customHeight="1">
      <c r="B94" s="113"/>
      <c r="C94" s="114"/>
      <c r="D94" s="215" t="s">
        <v>101</v>
      </c>
      <c r="E94" s="215"/>
      <c r="F94" s="215"/>
      <c r="G94" s="215"/>
      <c r="H94" s="215"/>
      <c r="I94" s="114"/>
      <c r="J94" s="114"/>
      <c r="K94" s="114"/>
      <c r="L94" s="114"/>
      <c r="M94" s="114"/>
      <c r="N94" s="216"/>
      <c r="O94" s="216"/>
      <c r="P94" s="216"/>
      <c r="Q94" s="216"/>
      <c r="R94" s="116"/>
      <c r="S94" s="114"/>
      <c r="T94" s="117"/>
      <c r="U94" s="118" t="s">
        <v>39</v>
      </c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20" t="s">
        <v>102</v>
      </c>
      <c r="AZ94" s="119"/>
      <c r="BA94" s="119"/>
      <c r="BB94" s="119"/>
      <c r="BC94" s="119"/>
      <c r="BD94" s="119"/>
      <c r="BE94" s="121">
        <f>IF(U94="základná",N94,0)</f>
        <v>0</v>
      </c>
      <c r="BF94" s="121">
        <f>IF(U94="znížená",N94,0)</f>
        <v>0</v>
      </c>
      <c r="BG94" s="121">
        <f>IF(U94="zákl. prenesená",N94,0)</f>
        <v>0</v>
      </c>
      <c r="BH94" s="121">
        <f>IF(U94="zníž. prenesená",N94,0)</f>
        <v>0</v>
      </c>
      <c r="BI94" s="121">
        <f>IF(U94="nulová",N94,0)</f>
        <v>0</v>
      </c>
      <c r="BJ94" s="120" t="s">
        <v>103</v>
      </c>
      <c r="BK94" s="119"/>
      <c r="BL94" s="119"/>
      <c r="BM94" s="119"/>
    </row>
    <row r="95" spans="2:65" s="1" customFormat="1" ht="18" customHeight="1">
      <c r="B95" s="113"/>
      <c r="C95" s="114"/>
      <c r="D95" s="215" t="s">
        <v>104</v>
      </c>
      <c r="E95" s="215"/>
      <c r="F95" s="215"/>
      <c r="G95" s="215"/>
      <c r="H95" s="215"/>
      <c r="I95" s="114"/>
      <c r="J95" s="114"/>
      <c r="K95" s="114"/>
      <c r="L95" s="114"/>
      <c r="M95" s="114"/>
      <c r="N95" s="216"/>
      <c r="O95" s="216"/>
      <c r="P95" s="216"/>
      <c r="Q95" s="216"/>
      <c r="R95" s="116"/>
      <c r="S95" s="114"/>
      <c r="T95" s="117"/>
      <c r="U95" s="118" t="s">
        <v>39</v>
      </c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20" t="s">
        <v>102</v>
      </c>
      <c r="AZ95" s="119"/>
      <c r="BA95" s="119"/>
      <c r="BB95" s="119"/>
      <c r="BC95" s="119"/>
      <c r="BD95" s="119"/>
      <c r="BE95" s="121">
        <f>IF(U95="základná",N95,0)</f>
        <v>0</v>
      </c>
      <c r="BF95" s="121">
        <f>IF(U95="znížená",N95,0)</f>
        <v>0</v>
      </c>
      <c r="BG95" s="121">
        <f>IF(U95="zákl. prenesená",N95,0)</f>
        <v>0</v>
      </c>
      <c r="BH95" s="121">
        <f>IF(U95="zníž. prenesená",N95,0)</f>
        <v>0</v>
      </c>
      <c r="BI95" s="121">
        <f>IF(U95="nulová",N95,0)</f>
        <v>0</v>
      </c>
      <c r="BJ95" s="120" t="s">
        <v>103</v>
      </c>
      <c r="BK95" s="119"/>
      <c r="BL95" s="119"/>
      <c r="BM95" s="119"/>
    </row>
    <row r="96" spans="2:65" s="1" customFormat="1" ht="18" customHeight="1">
      <c r="B96" s="113"/>
      <c r="C96" s="114"/>
      <c r="D96" s="115" t="s">
        <v>105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16"/>
      <c r="O96" s="216"/>
      <c r="P96" s="216"/>
      <c r="Q96" s="216"/>
      <c r="R96" s="116"/>
      <c r="S96" s="114"/>
      <c r="T96" s="122"/>
      <c r="U96" s="123" t="s">
        <v>39</v>
      </c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20" t="s">
        <v>106</v>
      </c>
      <c r="AZ96" s="119"/>
      <c r="BA96" s="119"/>
      <c r="BB96" s="119"/>
      <c r="BC96" s="119"/>
      <c r="BD96" s="119"/>
      <c r="BE96" s="121">
        <f>IF(U96="základná",N96,0)</f>
        <v>0</v>
      </c>
      <c r="BF96" s="121">
        <f>IF(U96="znížená",N96,0)</f>
        <v>0</v>
      </c>
      <c r="BG96" s="121">
        <f>IF(U96="zákl. prenesená",N96,0)</f>
        <v>0</v>
      </c>
      <c r="BH96" s="121">
        <f>IF(U96="zníž. prenesená",N96,0)</f>
        <v>0</v>
      </c>
      <c r="BI96" s="121">
        <f>IF(U96="nulová",N96,0)</f>
        <v>0</v>
      </c>
      <c r="BJ96" s="120" t="s">
        <v>103</v>
      </c>
      <c r="BK96" s="119"/>
      <c r="BL96" s="119"/>
      <c r="BM96" s="119"/>
    </row>
    <row r="97" spans="2:18" s="1" customForma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3" t="s">
        <v>82</v>
      </c>
      <c r="D98" s="94"/>
      <c r="E98" s="94"/>
      <c r="F98" s="94"/>
      <c r="G98" s="94"/>
      <c r="H98" s="94"/>
      <c r="I98" s="94"/>
      <c r="J98" s="94"/>
      <c r="K98" s="94"/>
      <c r="L98" s="158"/>
      <c r="M98" s="158"/>
      <c r="N98" s="158"/>
      <c r="O98" s="158"/>
      <c r="P98" s="158"/>
      <c r="Q98" s="158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82" t="s">
        <v>107</v>
      </c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6.950000000000003" customHeight="1">
      <c r="B106" s="31"/>
      <c r="C106" s="65" t="s">
        <v>15</v>
      </c>
      <c r="D106" s="32"/>
      <c r="E106" s="32"/>
      <c r="F106" s="184" t="str">
        <f>F6</f>
        <v>Oprava fasády na Kúpelnej ul., Bratislava</v>
      </c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19</v>
      </c>
      <c r="D108" s="32"/>
      <c r="E108" s="32"/>
      <c r="F108" s="26" t="str">
        <f>F8</f>
        <v>Bratislava</v>
      </c>
      <c r="G108" s="32"/>
      <c r="H108" s="32"/>
      <c r="I108" s="32"/>
      <c r="J108" s="32"/>
      <c r="K108" s="28" t="s">
        <v>21</v>
      </c>
      <c r="L108" s="32"/>
      <c r="M108" s="186"/>
      <c r="N108" s="186"/>
      <c r="O108" s="186"/>
      <c r="P108" s="186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22</v>
      </c>
      <c r="D110" s="32"/>
      <c r="E110" s="32"/>
      <c r="F110" s="26" t="str">
        <f>E11</f>
        <v xml:space="preserve"> </v>
      </c>
      <c r="G110" s="32"/>
      <c r="H110" s="32"/>
      <c r="I110" s="32"/>
      <c r="J110" s="32"/>
      <c r="K110" s="28" t="s">
        <v>27</v>
      </c>
      <c r="L110" s="32"/>
      <c r="M110" s="193" t="str">
        <f>E17</f>
        <v xml:space="preserve"> </v>
      </c>
      <c r="N110" s="193"/>
      <c r="O110" s="193"/>
      <c r="P110" s="193"/>
      <c r="Q110" s="193"/>
      <c r="R110" s="33"/>
    </row>
    <row r="111" spans="2:18" s="1" customFormat="1" ht="14.45" customHeight="1">
      <c r="B111" s="31"/>
      <c r="C111" s="28" t="s">
        <v>26</v>
      </c>
      <c r="D111" s="32"/>
      <c r="E111" s="32"/>
      <c r="F111" s="26"/>
      <c r="G111" s="32"/>
      <c r="H111" s="32"/>
      <c r="I111" s="32"/>
      <c r="J111" s="32"/>
      <c r="K111" s="28" t="s">
        <v>30</v>
      </c>
      <c r="L111" s="32"/>
      <c r="M111" s="193"/>
      <c r="N111" s="193"/>
      <c r="O111" s="193"/>
      <c r="P111" s="193"/>
      <c r="Q111" s="193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24"/>
      <c r="C113" s="125" t="s">
        <v>108</v>
      </c>
      <c r="D113" s="126" t="s">
        <v>109</v>
      </c>
      <c r="E113" s="126" t="s">
        <v>54</v>
      </c>
      <c r="F113" s="208" t="s">
        <v>110</v>
      </c>
      <c r="G113" s="208"/>
      <c r="H113" s="208"/>
      <c r="I113" s="208"/>
      <c r="J113" s="126" t="s">
        <v>111</v>
      </c>
      <c r="K113" s="126" t="s">
        <v>112</v>
      </c>
      <c r="L113" s="209" t="s">
        <v>113</v>
      </c>
      <c r="M113" s="209"/>
      <c r="N113" s="208" t="s">
        <v>93</v>
      </c>
      <c r="O113" s="208"/>
      <c r="P113" s="208"/>
      <c r="Q113" s="210"/>
      <c r="R113" s="127"/>
      <c r="T113" s="71" t="s">
        <v>114</v>
      </c>
      <c r="U113" s="72" t="s">
        <v>36</v>
      </c>
      <c r="V113" s="72" t="s">
        <v>115</v>
      </c>
      <c r="W113" s="72" t="s">
        <v>116</v>
      </c>
      <c r="X113" s="72" t="s">
        <v>117</v>
      </c>
      <c r="Y113" s="72" t="s">
        <v>118</v>
      </c>
      <c r="Z113" s="72" t="s">
        <v>119</v>
      </c>
      <c r="AA113" s="73" t="s">
        <v>120</v>
      </c>
    </row>
    <row r="114" spans="2:65" s="1" customFormat="1" ht="29.25" customHeight="1">
      <c r="B114" s="31"/>
      <c r="C114" s="75" t="s">
        <v>89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198"/>
      <c r="O114" s="199"/>
      <c r="P114" s="199"/>
      <c r="Q114" s="199"/>
      <c r="R114" s="33"/>
      <c r="T114" s="74"/>
      <c r="U114" s="47"/>
      <c r="V114" s="47"/>
      <c r="W114" s="128">
        <f>W115</f>
        <v>2399.1842609999999</v>
      </c>
      <c r="X114" s="47"/>
      <c r="Y114" s="128">
        <f>Y115</f>
        <v>104.69745</v>
      </c>
      <c r="Z114" s="47"/>
      <c r="AA114" s="129">
        <f>AA115</f>
        <v>51.75</v>
      </c>
      <c r="AT114" s="17" t="s">
        <v>71</v>
      </c>
      <c r="AU114" s="17" t="s">
        <v>95</v>
      </c>
      <c r="BK114" s="130">
        <f>BK115</f>
        <v>0</v>
      </c>
    </row>
    <row r="115" spans="2:65" s="9" customFormat="1" ht="37.35" customHeight="1">
      <c r="B115" s="131"/>
      <c r="C115" s="132"/>
      <c r="D115" s="133" t="s">
        <v>96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200"/>
      <c r="O115" s="201"/>
      <c r="P115" s="201"/>
      <c r="Q115" s="201"/>
      <c r="R115" s="134"/>
      <c r="T115" s="135"/>
      <c r="U115" s="132"/>
      <c r="V115" s="132"/>
      <c r="W115" s="136">
        <f>W116+W122+W136</f>
        <v>2399.1842609999999</v>
      </c>
      <c r="X115" s="132"/>
      <c r="Y115" s="136">
        <f>Y116+Y122+Y136</f>
        <v>104.69745</v>
      </c>
      <c r="Z115" s="132"/>
      <c r="AA115" s="137">
        <f>AA116+AA122+AA136</f>
        <v>51.75</v>
      </c>
      <c r="AR115" s="138" t="s">
        <v>77</v>
      </c>
      <c r="AT115" s="139" t="s">
        <v>71</v>
      </c>
      <c r="AU115" s="139" t="s">
        <v>72</v>
      </c>
      <c r="AY115" s="138" t="s">
        <v>121</v>
      </c>
      <c r="BK115" s="140">
        <f>BK116+BK122+BK136</f>
        <v>0</v>
      </c>
    </row>
    <row r="116" spans="2:65" s="9" customFormat="1" ht="19.899999999999999" customHeight="1">
      <c r="B116" s="131"/>
      <c r="C116" s="132"/>
      <c r="D116" s="141" t="s">
        <v>97</v>
      </c>
      <c r="E116" s="141"/>
      <c r="F116" s="141"/>
      <c r="G116" s="141"/>
      <c r="H116" s="141"/>
      <c r="I116" s="141"/>
      <c r="J116" s="141"/>
      <c r="K116" s="141"/>
      <c r="L116" s="141"/>
      <c r="M116" s="141"/>
      <c r="N116" s="202"/>
      <c r="O116" s="203"/>
      <c r="P116" s="203"/>
      <c r="Q116" s="203"/>
      <c r="R116" s="134"/>
      <c r="T116" s="135"/>
      <c r="U116" s="132"/>
      <c r="V116" s="132"/>
      <c r="W116" s="136">
        <f>SUM(W117:W121)</f>
        <v>1296.4823999999999</v>
      </c>
      <c r="X116" s="132"/>
      <c r="Y116" s="136">
        <f>SUM(Y117:Y121)</f>
        <v>47.061450000000001</v>
      </c>
      <c r="Z116" s="132"/>
      <c r="AA116" s="137">
        <f>SUM(AA117:AA121)</f>
        <v>0</v>
      </c>
      <c r="AR116" s="138" t="s">
        <v>77</v>
      </c>
      <c r="AT116" s="139" t="s">
        <v>71</v>
      </c>
      <c r="AU116" s="139" t="s">
        <v>77</v>
      </c>
      <c r="AY116" s="138" t="s">
        <v>121</v>
      </c>
      <c r="BK116" s="140">
        <f>SUM(BK117:BK121)</f>
        <v>0</v>
      </c>
    </row>
    <row r="117" spans="2:65" s="1" customFormat="1" ht="22.5" customHeight="1">
      <c r="B117" s="113"/>
      <c r="C117" s="142" t="s">
        <v>77</v>
      </c>
      <c r="D117" s="142" t="s">
        <v>122</v>
      </c>
      <c r="E117" s="143" t="s">
        <v>123</v>
      </c>
      <c r="F117" s="196" t="s">
        <v>124</v>
      </c>
      <c r="G117" s="196"/>
      <c r="H117" s="196"/>
      <c r="I117" s="196"/>
      <c r="J117" s="144" t="s">
        <v>125</v>
      </c>
      <c r="K117" s="145">
        <v>1035</v>
      </c>
      <c r="L117" s="197"/>
      <c r="M117" s="197"/>
      <c r="N117" s="197"/>
      <c r="O117" s="197"/>
      <c r="P117" s="197"/>
      <c r="Q117" s="197"/>
      <c r="R117" s="116"/>
      <c r="T117" s="146" t="s">
        <v>5</v>
      </c>
      <c r="U117" s="40" t="s">
        <v>39</v>
      </c>
      <c r="V117" s="147">
        <v>6.9000000000000006E-2</v>
      </c>
      <c r="W117" s="147">
        <f>V117*K117</f>
        <v>71.415000000000006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17" t="s">
        <v>126</v>
      </c>
      <c r="AT117" s="17" t="s">
        <v>122</v>
      </c>
      <c r="AU117" s="17" t="s">
        <v>103</v>
      </c>
      <c r="AY117" s="17" t="s">
        <v>121</v>
      </c>
      <c r="BE117" s="149">
        <f>IF(U117="základná",N117,0)</f>
        <v>0</v>
      </c>
      <c r="BF117" s="149">
        <f>IF(U117="znížená",N117,0)</f>
        <v>0</v>
      </c>
      <c r="BG117" s="149">
        <f>IF(U117="zákl. prenesená",N117,0)</f>
        <v>0</v>
      </c>
      <c r="BH117" s="149">
        <f>IF(U117="zníž. prenesená",N117,0)</f>
        <v>0</v>
      </c>
      <c r="BI117" s="149">
        <f>IF(U117="nulová",N117,0)</f>
        <v>0</v>
      </c>
      <c r="BJ117" s="17" t="s">
        <v>103</v>
      </c>
      <c r="BK117" s="150">
        <f>ROUND(L117*K117,3)</f>
        <v>0</v>
      </c>
      <c r="BL117" s="17" t="s">
        <v>126</v>
      </c>
      <c r="BM117" s="17" t="s">
        <v>127</v>
      </c>
    </row>
    <row r="118" spans="2:65" s="1" customFormat="1" ht="31.5" customHeight="1">
      <c r="B118" s="113"/>
      <c r="C118" s="142" t="s">
        <v>103</v>
      </c>
      <c r="D118" s="142" t="s">
        <v>122</v>
      </c>
      <c r="E118" s="143" t="s">
        <v>128</v>
      </c>
      <c r="F118" s="196" t="s">
        <v>129</v>
      </c>
      <c r="G118" s="196"/>
      <c r="H118" s="196"/>
      <c r="I118" s="196"/>
      <c r="J118" s="144" t="s">
        <v>125</v>
      </c>
      <c r="K118" s="145">
        <v>1035</v>
      </c>
      <c r="L118" s="197"/>
      <c r="M118" s="197"/>
      <c r="N118" s="197"/>
      <c r="O118" s="197"/>
      <c r="P118" s="197"/>
      <c r="Q118" s="197"/>
      <c r="R118" s="116"/>
      <c r="T118" s="146" t="s">
        <v>5</v>
      </c>
      <c r="U118" s="40" t="s">
        <v>39</v>
      </c>
      <c r="V118" s="147">
        <v>0.11600000000000001</v>
      </c>
      <c r="W118" s="147">
        <f>V118*K118</f>
        <v>120.06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17" t="s">
        <v>126</v>
      </c>
      <c r="AT118" s="17" t="s">
        <v>122</v>
      </c>
      <c r="AU118" s="17" t="s">
        <v>103</v>
      </c>
      <c r="AY118" s="17" t="s">
        <v>121</v>
      </c>
      <c r="BE118" s="149">
        <f>IF(U118="základná",N118,0)</f>
        <v>0</v>
      </c>
      <c r="BF118" s="149">
        <f>IF(U118="znížená",N118,0)</f>
        <v>0</v>
      </c>
      <c r="BG118" s="149">
        <f>IF(U118="zákl. prenesená",N118,0)</f>
        <v>0</v>
      </c>
      <c r="BH118" s="149">
        <f>IF(U118="zníž. prenesená",N118,0)</f>
        <v>0</v>
      </c>
      <c r="BI118" s="149">
        <f>IF(U118="nulová",N118,0)</f>
        <v>0</v>
      </c>
      <c r="BJ118" s="17" t="s">
        <v>103</v>
      </c>
      <c r="BK118" s="150">
        <f>ROUND(L118*K118,3)</f>
        <v>0</v>
      </c>
      <c r="BL118" s="17" t="s">
        <v>126</v>
      </c>
      <c r="BM118" s="17" t="s">
        <v>130</v>
      </c>
    </row>
    <row r="119" spans="2:65" s="1" customFormat="1" ht="31.5" customHeight="1">
      <c r="B119" s="113"/>
      <c r="C119" s="142" t="s">
        <v>131</v>
      </c>
      <c r="D119" s="142" t="s">
        <v>122</v>
      </c>
      <c r="E119" s="143" t="s">
        <v>132</v>
      </c>
      <c r="F119" s="196" t="s">
        <v>133</v>
      </c>
      <c r="G119" s="196"/>
      <c r="H119" s="196"/>
      <c r="I119" s="196"/>
      <c r="J119" s="144" t="s">
        <v>125</v>
      </c>
      <c r="K119" s="145">
        <v>1035</v>
      </c>
      <c r="L119" s="197"/>
      <c r="M119" s="197"/>
      <c r="N119" s="197"/>
      <c r="O119" s="197"/>
      <c r="P119" s="197"/>
      <c r="Q119" s="197"/>
      <c r="R119" s="116"/>
      <c r="T119" s="146" t="s">
        <v>5</v>
      </c>
      <c r="U119" s="40" t="s">
        <v>39</v>
      </c>
      <c r="V119" s="147">
        <v>0.77739999999999998</v>
      </c>
      <c r="W119" s="147">
        <f>V119*K119</f>
        <v>804.60899999999992</v>
      </c>
      <c r="X119" s="147">
        <v>4.428E-2</v>
      </c>
      <c r="Y119" s="147">
        <f>X119*K119</f>
        <v>45.829799999999999</v>
      </c>
      <c r="Z119" s="147">
        <v>0</v>
      </c>
      <c r="AA119" s="148">
        <f>Z119*K119</f>
        <v>0</v>
      </c>
      <c r="AR119" s="17" t="s">
        <v>126</v>
      </c>
      <c r="AT119" s="17" t="s">
        <v>122</v>
      </c>
      <c r="AU119" s="17" t="s">
        <v>103</v>
      </c>
      <c r="AY119" s="17" t="s">
        <v>121</v>
      </c>
      <c r="BE119" s="149">
        <f>IF(U119="základná",N119,0)</f>
        <v>0</v>
      </c>
      <c r="BF119" s="149">
        <f>IF(U119="znížená",N119,0)</f>
        <v>0</v>
      </c>
      <c r="BG119" s="149">
        <f>IF(U119="zákl. prenesená",N119,0)</f>
        <v>0</v>
      </c>
      <c r="BH119" s="149">
        <f>IF(U119="zníž. prenesená",N119,0)</f>
        <v>0</v>
      </c>
      <c r="BI119" s="149">
        <f>IF(U119="nulová",N119,0)</f>
        <v>0</v>
      </c>
      <c r="BJ119" s="17" t="s">
        <v>103</v>
      </c>
      <c r="BK119" s="150">
        <f>ROUND(L119*K119,3)</f>
        <v>0</v>
      </c>
      <c r="BL119" s="17" t="s">
        <v>126</v>
      </c>
      <c r="BM119" s="17" t="s">
        <v>134</v>
      </c>
    </row>
    <row r="120" spans="2:65" s="1" customFormat="1" ht="22.5" customHeight="1">
      <c r="B120" s="113"/>
      <c r="C120" s="142" t="s">
        <v>126</v>
      </c>
      <c r="D120" s="142" t="s">
        <v>122</v>
      </c>
      <c r="E120" s="143" t="s">
        <v>135</v>
      </c>
      <c r="F120" s="196" t="s">
        <v>136</v>
      </c>
      <c r="G120" s="196"/>
      <c r="H120" s="196"/>
      <c r="I120" s="196"/>
      <c r="J120" s="144" t="s">
        <v>125</v>
      </c>
      <c r="K120" s="145">
        <v>1035</v>
      </c>
      <c r="L120" s="197"/>
      <c r="M120" s="197"/>
      <c r="N120" s="197"/>
      <c r="O120" s="197"/>
      <c r="P120" s="197"/>
      <c r="Q120" s="197"/>
      <c r="R120" s="116"/>
      <c r="T120" s="146" t="s">
        <v>5</v>
      </c>
      <c r="U120" s="40" t="s">
        <v>39</v>
      </c>
      <c r="V120" s="147">
        <v>9.5039999999999999E-2</v>
      </c>
      <c r="W120" s="147">
        <f>V120*K120</f>
        <v>98.366399999999999</v>
      </c>
      <c r="X120" s="147">
        <v>2.1000000000000001E-4</v>
      </c>
      <c r="Y120" s="147">
        <f>X120*K120</f>
        <v>0.21735000000000002</v>
      </c>
      <c r="Z120" s="147">
        <v>0</v>
      </c>
      <c r="AA120" s="148">
        <f>Z120*K120</f>
        <v>0</v>
      </c>
      <c r="AR120" s="17" t="s">
        <v>126</v>
      </c>
      <c r="AT120" s="17" t="s">
        <v>122</v>
      </c>
      <c r="AU120" s="17" t="s">
        <v>103</v>
      </c>
      <c r="AY120" s="17" t="s">
        <v>121</v>
      </c>
      <c r="BE120" s="149">
        <f>IF(U120="základná",N120,0)</f>
        <v>0</v>
      </c>
      <c r="BF120" s="149">
        <f>IF(U120="znížená",N120,0)</f>
        <v>0</v>
      </c>
      <c r="BG120" s="149">
        <f>IF(U120="zákl. prenesená",N120,0)</f>
        <v>0</v>
      </c>
      <c r="BH120" s="149">
        <f>IF(U120="zníž. prenesená",N120,0)</f>
        <v>0</v>
      </c>
      <c r="BI120" s="149">
        <f>IF(U120="nulová",N120,0)</f>
        <v>0</v>
      </c>
      <c r="BJ120" s="17" t="s">
        <v>103</v>
      </c>
      <c r="BK120" s="150">
        <f>ROUND(L120*K120,3)</f>
        <v>0</v>
      </c>
      <c r="BL120" s="17" t="s">
        <v>126</v>
      </c>
      <c r="BM120" s="17" t="s">
        <v>137</v>
      </c>
    </row>
    <row r="121" spans="2:65" s="1" customFormat="1" ht="22.5" customHeight="1">
      <c r="B121" s="113"/>
      <c r="C121" s="142" t="s">
        <v>138</v>
      </c>
      <c r="D121" s="142" t="s">
        <v>122</v>
      </c>
      <c r="E121" s="143" t="s">
        <v>139</v>
      </c>
      <c r="F121" s="196" t="s">
        <v>140</v>
      </c>
      <c r="G121" s="196"/>
      <c r="H121" s="196"/>
      <c r="I121" s="196"/>
      <c r="J121" s="144" t="s">
        <v>125</v>
      </c>
      <c r="K121" s="145">
        <v>1035</v>
      </c>
      <c r="L121" s="197"/>
      <c r="M121" s="197"/>
      <c r="N121" s="197"/>
      <c r="O121" s="197"/>
      <c r="P121" s="197"/>
      <c r="Q121" s="197"/>
      <c r="R121" s="116"/>
      <c r="T121" s="146" t="s">
        <v>5</v>
      </c>
      <c r="U121" s="40" t="s">
        <v>39</v>
      </c>
      <c r="V121" s="147">
        <v>0.19520000000000001</v>
      </c>
      <c r="W121" s="147">
        <f>V121*K121</f>
        <v>202.03200000000001</v>
      </c>
      <c r="X121" s="147">
        <v>9.7999999999999997E-4</v>
      </c>
      <c r="Y121" s="147">
        <f>X121*K121</f>
        <v>1.0143</v>
      </c>
      <c r="Z121" s="147">
        <v>0</v>
      </c>
      <c r="AA121" s="148">
        <f>Z121*K121</f>
        <v>0</v>
      </c>
      <c r="AR121" s="17" t="s">
        <v>126</v>
      </c>
      <c r="AT121" s="17" t="s">
        <v>122</v>
      </c>
      <c r="AU121" s="17" t="s">
        <v>103</v>
      </c>
      <c r="AY121" s="17" t="s">
        <v>121</v>
      </c>
      <c r="BE121" s="149">
        <f>IF(U121="základná",N121,0)</f>
        <v>0</v>
      </c>
      <c r="BF121" s="149">
        <f>IF(U121="znížená",N121,0)</f>
        <v>0</v>
      </c>
      <c r="BG121" s="149">
        <f>IF(U121="zákl. prenesená",N121,0)</f>
        <v>0</v>
      </c>
      <c r="BH121" s="149">
        <f>IF(U121="zníž. prenesená",N121,0)</f>
        <v>0</v>
      </c>
      <c r="BI121" s="149">
        <f>IF(U121="nulová",N121,0)</f>
        <v>0</v>
      </c>
      <c r="BJ121" s="17" t="s">
        <v>103</v>
      </c>
      <c r="BK121" s="150">
        <f>ROUND(L121*K121,3)</f>
        <v>0</v>
      </c>
      <c r="BL121" s="17" t="s">
        <v>126</v>
      </c>
      <c r="BM121" s="17" t="s">
        <v>141</v>
      </c>
    </row>
    <row r="122" spans="2:65" s="9" customFormat="1" ht="29.85" customHeight="1">
      <c r="B122" s="131"/>
      <c r="C122" s="132"/>
      <c r="D122" s="141" t="s">
        <v>98</v>
      </c>
      <c r="E122" s="141"/>
      <c r="F122" s="141"/>
      <c r="G122" s="141"/>
      <c r="H122" s="141"/>
      <c r="I122" s="141"/>
      <c r="J122" s="141"/>
      <c r="K122" s="141"/>
      <c r="L122" s="141"/>
      <c r="M122" s="141"/>
      <c r="N122" s="204"/>
      <c r="O122" s="205"/>
      <c r="P122" s="205"/>
      <c r="Q122" s="205"/>
      <c r="R122" s="134"/>
      <c r="T122" s="135"/>
      <c r="U122" s="132"/>
      <c r="V122" s="132"/>
      <c r="W122" s="136">
        <f>SUM(W123:W135)</f>
        <v>844.83314999999993</v>
      </c>
      <c r="X122" s="132"/>
      <c r="Y122" s="136">
        <f>SUM(Y123:Y135)</f>
        <v>57.636000000000003</v>
      </c>
      <c r="Z122" s="132"/>
      <c r="AA122" s="137">
        <f>SUM(AA123:AA135)</f>
        <v>51.75</v>
      </c>
      <c r="AR122" s="138" t="s">
        <v>77</v>
      </c>
      <c r="AT122" s="139" t="s">
        <v>71</v>
      </c>
      <c r="AU122" s="139" t="s">
        <v>77</v>
      </c>
      <c r="AY122" s="138" t="s">
        <v>121</v>
      </c>
      <c r="BK122" s="140">
        <f>SUM(BK123:BK135)</f>
        <v>0</v>
      </c>
    </row>
    <row r="123" spans="2:65" s="1" customFormat="1" ht="44.25" customHeight="1">
      <c r="B123" s="113"/>
      <c r="C123" s="142" t="s">
        <v>142</v>
      </c>
      <c r="D123" s="142" t="s">
        <v>122</v>
      </c>
      <c r="E123" s="143" t="s">
        <v>143</v>
      </c>
      <c r="F123" s="196" t="s">
        <v>144</v>
      </c>
      <c r="G123" s="196"/>
      <c r="H123" s="196"/>
      <c r="I123" s="196"/>
      <c r="J123" s="144" t="s">
        <v>125</v>
      </c>
      <c r="K123" s="145">
        <v>1200</v>
      </c>
      <c r="L123" s="197"/>
      <c r="M123" s="197"/>
      <c r="N123" s="197"/>
      <c r="O123" s="197"/>
      <c r="P123" s="197"/>
      <c r="Q123" s="197"/>
      <c r="R123" s="116"/>
      <c r="T123" s="146" t="s">
        <v>5</v>
      </c>
      <c r="U123" s="40" t="s">
        <v>39</v>
      </c>
      <c r="V123" s="147">
        <v>0.14099999999999999</v>
      </c>
      <c r="W123" s="147">
        <f t="shared" ref="W123:W135" si="0">V123*K123</f>
        <v>169.2</v>
      </c>
      <c r="X123" s="147">
        <v>2.3990000000000001E-2</v>
      </c>
      <c r="Y123" s="147">
        <f t="shared" ref="Y123:Y135" si="1">X123*K123</f>
        <v>28.788</v>
      </c>
      <c r="Z123" s="147">
        <v>0</v>
      </c>
      <c r="AA123" s="148">
        <f t="shared" ref="AA123:AA135" si="2">Z123*K123</f>
        <v>0</v>
      </c>
      <c r="AR123" s="17" t="s">
        <v>126</v>
      </c>
      <c r="AT123" s="17" t="s">
        <v>122</v>
      </c>
      <c r="AU123" s="17" t="s">
        <v>103</v>
      </c>
      <c r="AY123" s="17" t="s">
        <v>121</v>
      </c>
      <c r="BE123" s="149">
        <f t="shared" ref="BE123:BE135" si="3">IF(U123="základná",N123,0)</f>
        <v>0</v>
      </c>
      <c r="BF123" s="149">
        <f t="shared" ref="BF123:BF135" si="4">IF(U123="znížená",N123,0)</f>
        <v>0</v>
      </c>
      <c r="BG123" s="149">
        <f t="shared" ref="BG123:BG135" si="5">IF(U123="zákl. prenesená",N123,0)</f>
        <v>0</v>
      </c>
      <c r="BH123" s="149">
        <f t="shared" ref="BH123:BH135" si="6">IF(U123="zníž. prenesená",N123,0)</f>
        <v>0</v>
      </c>
      <c r="BI123" s="149">
        <f t="shared" ref="BI123:BI135" si="7">IF(U123="nulová",N123,0)</f>
        <v>0</v>
      </c>
      <c r="BJ123" s="17" t="s">
        <v>103</v>
      </c>
      <c r="BK123" s="150">
        <f t="shared" ref="BK123:BK135" si="8">ROUND(L123*K123,3)</f>
        <v>0</v>
      </c>
      <c r="BL123" s="17" t="s">
        <v>126</v>
      </c>
      <c r="BM123" s="17" t="s">
        <v>145</v>
      </c>
    </row>
    <row r="124" spans="2:65" s="1" customFormat="1" ht="57" customHeight="1">
      <c r="B124" s="113"/>
      <c r="C124" s="142" t="s">
        <v>146</v>
      </c>
      <c r="D124" s="142" t="s">
        <v>122</v>
      </c>
      <c r="E124" s="143" t="s">
        <v>147</v>
      </c>
      <c r="F124" s="196" t="s">
        <v>148</v>
      </c>
      <c r="G124" s="196"/>
      <c r="H124" s="196"/>
      <c r="I124" s="196"/>
      <c r="J124" s="144" t="s">
        <v>125</v>
      </c>
      <c r="K124" s="145">
        <v>2400</v>
      </c>
      <c r="L124" s="197"/>
      <c r="M124" s="197"/>
      <c r="N124" s="197"/>
      <c r="O124" s="197"/>
      <c r="P124" s="197"/>
      <c r="Q124" s="197"/>
      <c r="R124" s="116"/>
      <c r="T124" s="146" t="s">
        <v>5</v>
      </c>
      <c r="U124" s="40" t="s">
        <v>39</v>
      </c>
      <c r="V124" s="147">
        <v>7.7999999999999996E-3</v>
      </c>
      <c r="W124" s="147">
        <f t="shared" si="0"/>
        <v>18.72</v>
      </c>
      <c r="X124" s="147">
        <v>0</v>
      </c>
      <c r="Y124" s="147">
        <f t="shared" si="1"/>
        <v>0</v>
      </c>
      <c r="Z124" s="147">
        <v>0</v>
      </c>
      <c r="AA124" s="148">
        <f t="shared" si="2"/>
        <v>0</v>
      </c>
      <c r="AR124" s="17" t="s">
        <v>126</v>
      </c>
      <c r="AT124" s="17" t="s">
        <v>122</v>
      </c>
      <c r="AU124" s="17" t="s">
        <v>103</v>
      </c>
      <c r="AY124" s="17" t="s">
        <v>121</v>
      </c>
      <c r="BE124" s="149">
        <f t="shared" si="3"/>
        <v>0</v>
      </c>
      <c r="BF124" s="149">
        <f t="shared" si="4"/>
        <v>0</v>
      </c>
      <c r="BG124" s="149">
        <f t="shared" si="5"/>
        <v>0</v>
      </c>
      <c r="BH124" s="149">
        <f t="shared" si="6"/>
        <v>0</v>
      </c>
      <c r="BI124" s="149">
        <f t="shared" si="7"/>
        <v>0</v>
      </c>
      <c r="BJ124" s="17" t="s">
        <v>103</v>
      </c>
      <c r="BK124" s="150">
        <f t="shared" si="8"/>
        <v>0</v>
      </c>
      <c r="BL124" s="17" t="s">
        <v>126</v>
      </c>
      <c r="BM124" s="17" t="s">
        <v>149</v>
      </c>
    </row>
    <row r="125" spans="2:65" s="1" customFormat="1" ht="44.25" customHeight="1">
      <c r="B125" s="113"/>
      <c r="C125" s="142" t="s">
        <v>150</v>
      </c>
      <c r="D125" s="142" t="s">
        <v>122</v>
      </c>
      <c r="E125" s="143" t="s">
        <v>151</v>
      </c>
      <c r="F125" s="196" t="s">
        <v>152</v>
      </c>
      <c r="G125" s="196"/>
      <c r="H125" s="196"/>
      <c r="I125" s="196"/>
      <c r="J125" s="144" t="s">
        <v>125</v>
      </c>
      <c r="K125" s="145">
        <v>1200</v>
      </c>
      <c r="L125" s="197"/>
      <c r="M125" s="197"/>
      <c r="N125" s="197"/>
      <c r="O125" s="197"/>
      <c r="P125" s="197"/>
      <c r="Q125" s="197"/>
      <c r="R125" s="116"/>
      <c r="T125" s="146" t="s">
        <v>5</v>
      </c>
      <c r="U125" s="40" t="s">
        <v>39</v>
      </c>
      <c r="V125" s="147">
        <v>9.6000000000000002E-2</v>
      </c>
      <c r="W125" s="147">
        <f t="shared" si="0"/>
        <v>115.2</v>
      </c>
      <c r="X125" s="147">
        <v>2.3990000000000001E-2</v>
      </c>
      <c r="Y125" s="147">
        <f t="shared" si="1"/>
        <v>28.788</v>
      </c>
      <c r="Z125" s="147">
        <v>0</v>
      </c>
      <c r="AA125" s="148">
        <f t="shared" si="2"/>
        <v>0</v>
      </c>
      <c r="AR125" s="17" t="s">
        <v>126</v>
      </c>
      <c r="AT125" s="17" t="s">
        <v>122</v>
      </c>
      <c r="AU125" s="17" t="s">
        <v>103</v>
      </c>
      <c r="AY125" s="17" t="s">
        <v>121</v>
      </c>
      <c r="BE125" s="149">
        <f t="shared" si="3"/>
        <v>0</v>
      </c>
      <c r="BF125" s="149">
        <f t="shared" si="4"/>
        <v>0</v>
      </c>
      <c r="BG125" s="149">
        <f t="shared" si="5"/>
        <v>0</v>
      </c>
      <c r="BH125" s="149">
        <f t="shared" si="6"/>
        <v>0</v>
      </c>
      <c r="BI125" s="149">
        <f t="shared" si="7"/>
        <v>0</v>
      </c>
      <c r="BJ125" s="17" t="s">
        <v>103</v>
      </c>
      <c r="BK125" s="150">
        <f t="shared" si="8"/>
        <v>0</v>
      </c>
      <c r="BL125" s="17" t="s">
        <v>126</v>
      </c>
      <c r="BM125" s="17" t="s">
        <v>153</v>
      </c>
    </row>
    <row r="126" spans="2:65" s="1" customFormat="1" ht="22.5" customHeight="1">
      <c r="B126" s="113"/>
      <c r="C126" s="142" t="s">
        <v>154</v>
      </c>
      <c r="D126" s="142" t="s">
        <v>122</v>
      </c>
      <c r="E126" s="143" t="s">
        <v>155</v>
      </c>
      <c r="F126" s="196" t="s">
        <v>156</v>
      </c>
      <c r="G126" s="196"/>
      <c r="H126" s="196"/>
      <c r="I126" s="196"/>
      <c r="J126" s="144" t="s">
        <v>125</v>
      </c>
      <c r="K126" s="145">
        <v>1200</v>
      </c>
      <c r="L126" s="197"/>
      <c r="M126" s="197"/>
      <c r="N126" s="197"/>
      <c r="O126" s="197"/>
      <c r="P126" s="197"/>
      <c r="Q126" s="197"/>
      <c r="R126" s="116"/>
      <c r="T126" s="146" t="s">
        <v>5</v>
      </c>
      <c r="U126" s="40" t="s">
        <v>39</v>
      </c>
      <c r="V126" s="147">
        <v>4.0129999999999999E-2</v>
      </c>
      <c r="W126" s="147">
        <f t="shared" si="0"/>
        <v>48.155999999999999</v>
      </c>
      <c r="X126" s="147">
        <v>5.0000000000000002E-5</v>
      </c>
      <c r="Y126" s="147">
        <f t="shared" si="1"/>
        <v>6.0000000000000005E-2</v>
      </c>
      <c r="Z126" s="147">
        <v>0</v>
      </c>
      <c r="AA126" s="148">
        <f t="shared" si="2"/>
        <v>0</v>
      </c>
      <c r="AR126" s="17" t="s">
        <v>126</v>
      </c>
      <c r="AT126" s="17" t="s">
        <v>122</v>
      </c>
      <c r="AU126" s="17" t="s">
        <v>103</v>
      </c>
      <c r="AY126" s="17" t="s">
        <v>121</v>
      </c>
      <c r="BE126" s="149">
        <f t="shared" si="3"/>
        <v>0</v>
      </c>
      <c r="BF126" s="149">
        <f t="shared" si="4"/>
        <v>0</v>
      </c>
      <c r="BG126" s="149">
        <f t="shared" si="5"/>
        <v>0</v>
      </c>
      <c r="BH126" s="149">
        <f t="shared" si="6"/>
        <v>0</v>
      </c>
      <c r="BI126" s="149">
        <f t="shared" si="7"/>
        <v>0</v>
      </c>
      <c r="BJ126" s="17" t="s">
        <v>103</v>
      </c>
      <c r="BK126" s="150">
        <f t="shared" si="8"/>
        <v>0</v>
      </c>
      <c r="BL126" s="17" t="s">
        <v>126</v>
      </c>
      <c r="BM126" s="17" t="s">
        <v>157</v>
      </c>
    </row>
    <row r="127" spans="2:65" s="1" customFormat="1" ht="22.5" customHeight="1">
      <c r="B127" s="113"/>
      <c r="C127" s="142" t="s">
        <v>158</v>
      </c>
      <c r="D127" s="142" t="s">
        <v>122</v>
      </c>
      <c r="E127" s="143" t="s">
        <v>159</v>
      </c>
      <c r="F127" s="196" t="s">
        <v>160</v>
      </c>
      <c r="G127" s="196"/>
      <c r="H127" s="196"/>
      <c r="I127" s="196"/>
      <c r="J127" s="144" t="s">
        <v>125</v>
      </c>
      <c r="K127" s="145">
        <v>1200</v>
      </c>
      <c r="L127" s="197"/>
      <c r="M127" s="197"/>
      <c r="N127" s="197"/>
      <c r="O127" s="197"/>
      <c r="P127" s="197"/>
      <c r="Q127" s="197"/>
      <c r="R127" s="116"/>
      <c r="T127" s="146" t="s">
        <v>5</v>
      </c>
      <c r="U127" s="40" t="s">
        <v>39</v>
      </c>
      <c r="V127" s="147">
        <v>0.04</v>
      </c>
      <c r="W127" s="147">
        <f t="shared" si="0"/>
        <v>48</v>
      </c>
      <c r="X127" s="147">
        <v>0</v>
      </c>
      <c r="Y127" s="147">
        <f t="shared" si="1"/>
        <v>0</v>
      </c>
      <c r="Z127" s="147">
        <v>0</v>
      </c>
      <c r="AA127" s="148">
        <f t="shared" si="2"/>
        <v>0</v>
      </c>
      <c r="AR127" s="17" t="s">
        <v>126</v>
      </c>
      <c r="AT127" s="17" t="s">
        <v>122</v>
      </c>
      <c r="AU127" s="17" t="s">
        <v>103</v>
      </c>
      <c r="AY127" s="17" t="s">
        <v>121</v>
      </c>
      <c r="BE127" s="149">
        <f t="shared" si="3"/>
        <v>0</v>
      </c>
      <c r="BF127" s="149">
        <f t="shared" si="4"/>
        <v>0</v>
      </c>
      <c r="BG127" s="149">
        <f t="shared" si="5"/>
        <v>0</v>
      </c>
      <c r="BH127" s="149">
        <f t="shared" si="6"/>
        <v>0</v>
      </c>
      <c r="BI127" s="149">
        <f t="shared" si="7"/>
        <v>0</v>
      </c>
      <c r="BJ127" s="17" t="s">
        <v>103</v>
      </c>
      <c r="BK127" s="150">
        <f t="shared" si="8"/>
        <v>0</v>
      </c>
      <c r="BL127" s="17" t="s">
        <v>126</v>
      </c>
      <c r="BM127" s="17" t="s">
        <v>161</v>
      </c>
    </row>
    <row r="128" spans="2:65" s="1" customFormat="1" ht="22.5" customHeight="1">
      <c r="B128" s="113"/>
      <c r="C128" s="142" t="s">
        <v>162</v>
      </c>
      <c r="D128" s="142" t="s">
        <v>122</v>
      </c>
      <c r="E128" s="143" t="s">
        <v>163</v>
      </c>
      <c r="F128" s="196" t="s">
        <v>164</v>
      </c>
      <c r="G128" s="196"/>
      <c r="H128" s="196"/>
      <c r="I128" s="196"/>
      <c r="J128" s="144" t="s">
        <v>125</v>
      </c>
      <c r="K128" s="145">
        <v>1035</v>
      </c>
      <c r="L128" s="197"/>
      <c r="M128" s="197"/>
      <c r="N128" s="197"/>
      <c r="O128" s="197"/>
      <c r="P128" s="197"/>
      <c r="Q128" s="197"/>
      <c r="R128" s="116"/>
      <c r="T128" s="146" t="s">
        <v>5</v>
      </c>
      <c r="U128" s="40" t="s">
        <v>39</v>
      </c>
      <c r="V128" s="147">
        <v>0.22453999999999999</v>
      </c>
      <c r="W128" s="147">
        <f t="shared" si="0"/>
        <v>232.3989</v>
      </c>
      <c r="X128" s="147">
        <v>0</v>
      </c>
      <c r="Y128" s="147">
        <f t="shared" si="1"/>
        <v>0</v>
      </c>
      <c r="Z128" s="147">
        <v>0.05</v>
      </c>
      <c r="AA128" s="148">
        <f t="shared" si="2"/>
        <v>51.75</v>
      </c>
      <c r="AR128" s="17" t="s">
        <v>126</v>
      </c>
      <c r="AT128" s="17" t="s">
        <v>122</v>
      </c>
      <c r="AU128" s="17" t="s">
        <v>103</v>
      </c>
      <c r="AY128" s="17" t="s">
        <v>121</v>
      </c>
      <c r="BE128" s="149">
        <f t="shared" si="3"/>
        <v>0</v>
      </c>
      <c r="BF128" s="149">
        <f t="shared" si="4"/>
        <v>0</v>
      </c>
      <c r="BG128" s="149">
        <f t="shared" si="5"/>
        <v>0</v>
      </c>
      <c r="BH128" s="149">
        <f t="shared" si="6"/>
        <v>0</v>
      </c>
      <c r="BI128" s="149">
        <f t="shared" si="7"/>
        <v>0</v>
      </c>
      <c r="BJ128" s="17" t="s">
        <v>103</v>
      </c>
      <c r="BK128" s="150">
        <f t="shared" si="8"/>
        <v>0</v>
      </c>
      <c r="BL128" s="17" t="s">
        <v>126</v>
      </c>
      <c r="BM128" s="17" t="s">
        <v>165</v>
      </c>
    </row>
    <row r="129" spans="2:65" s="1" customFormat="1" ht="31.5" customHeight="1">
      <c r="B129" s="113"/>
      <c r="C129" s="142" t="s">
        <v>166</v>
      </c>
      <c r="D129" s="142" t="s">
        <v>122</v>
      </c>
      <c r="E129" s="143" t="s">
        <v>167</v>
      </c>
      <c r="F129" s="196" t="s">
        <v>168</v>
      </c>
      <c r="G129" s="196"/>
      <c r="H129" s="196"/>
      <c r="I129" s="196"/>
      <c r="J129" s="144" t="s">
        <v>169</v>
      </c>
      <c r="K129" s="145">
        <v>51.75</v>
      </c>
      <c r="L129" s="197"/>
      <c r="M129" s="197"/>
      <c r="N129" s="197"/>
      <c r="O129" s="197"/>
      <c r="P129" s="197"/>
      <c r="Q129" s="197"/>
      <c r="R129" s="116"/>
      <c r="T129" s="146" t="s">
        <v>5</v>
      </c>
      <c r="U129" s="40" t="s">
        <v>39</v>
      </c>
      <c r="V129" s="147">
        <v>0.88200000000000001</v>
      </c>
      <c r="W129" s="147">
        <f t="shared" si="0"/>
        <v>45.643500000000003</v>
      </c>
      <c r="X129" s="147">
        <v>0</v>
      </c>
      <c r="Y129" s="147">
        <f t="shared" si="1"/>
        <v>0</v>
      </c>
      <c r="Z129" s="147">
        <v>0</v>
      </c>
      <c r="AA129" s="148">
        <f t="shared" si="2"/>
        <v>0</v>
      </c>
      <c r="AR129" s="17" t="s">
        <v>126</v>
      </c>
      <c r="AT129" s="17" t="s">
        <v>122</v>
      </c>
      <c r="AU129" s="17" t="s">
        <v>103</v>
      </c>
      <c r="AY129" s="17" t="s">
        <v>121</v>
      </c>
      <c r="BE129" s="149">
        <f t="shared" si="3"/>
        <v>0</v>
      </c>
      <c r="BF129" s="149">
        <f t="shared" si="4"/>
        <v>0</v>
      </c>
      <c r="BG129" s="149">
        <f t="shared" si="5"/>
        <v>0</v>
      </c>
      <c r="BH129" s="149">
        <f t="shared" si="6"/>
        <v>0</v>
      </c>
      <c r="BI129" s="149">
        <f t="shared" si="7"/>
        <v>0</v>
      </c>
      <c r="BJ129" s="17" t="s">
        <v>103</v>
      </c>
      <c r="BK129" s="150">
        <f t="shared" si="8"/>
        <v>0</v>
      </c>
      <c r="BL129" s="17" t="s">
        <v>126</v>
      </c>
      <c r="BM129" s="17" t="s">
        <v>170</v>
      </c>
    </row>
    <row r="130" spans="2:65" s="1" customFormat="1" ht="31.5" customHeight="1">
      <c r="B130" s="113"/>
      <c r="C130" s="142" t="s">
        <v>171</v>
      </c>
      <c r="D130" s="142" t="s">
        <v>122</v>
      </c>
      <c r="E130" s="143" t="s">
        <v>172</v>
      </c>
      <c r="F130" s="196" t="s">
        <v>173</v>
      </c>
      <c r="G130" s="196"/>
      <c r="H130" s="196"/>
      <c r="I130" s="196"/>
      <c r="J130" s="144" t="s">
        <v>169</v>
      </c>
      <c r="K130" s="145">
        <v>103.5</v>
      </c>
      <c r="L130" s="197"/>
      <c r="M130" s="197"/>
      <c r="N130" s="197"/>
      <c r="O130" s="197"/>
      <c r="P130" s="197"/>
      <c r="Q130" s="197"/>
      <c r="R130" s="116"/>
      <c r="T130" s="146" t="s">
        <v>5</v>
      </c>
      <c r="U130" s="40" t="s">
        <v>39</v>
      </c>
      <c r="V130" s="147">
        <v>0.61799999999999999</v>
      </c>
      <c r="W130" s="147">
        <f t="shared" si="0"/>
        <v>63.963000000000001</v>
      </c>
      <c r="X130" s="147">
        <v>0</v>
      </c>
      <c r="Y130" s="147">
        <f t="shared" si="1"/>
        <v>0</v>
      </c>
      <c r="Z130" s="147">
        <v>0</v>
      </c>
      <c r="AA130" s="148">
        <f t="shared" si="2"/>
        <v>0</v>
      </c>
      <c r="AR130" s="17" t="s">
        <v>126</v>
      </c>
      <c r="AT130" s="17" t="s">
        <v>122</v>
      </c>
      <c r="AU130" s="17" t="s">
        <v>103</v>
      </c>
      <c r="AY130" s="17" t="s">
        <v>121</v>
      </c>
      <c r="BE130" s="149">
        <f t="shared" si="3"/>
        <v>0</v>
      </c>
      <c r="BF130" s="149">
        <f t="shared" si="4"/>
        <v>0</v>
      </c>
      <c r="BG130" s="149">
        <f t="shared" si="5"/>
        <v>0</v>
      </c>
      <c r="BH130" s="149">
        <f t="shared" si="6"/>
        <v>0</v>
      </c>
      <c r="BI130" s="149">
        <f t="shared" si="7"/>
        <v>0</v>
      </c>
      <c r="BJ130" s="17" t="s">
        <v>103</v>
      </c>
      <c r="BK130" s="150">
        <f t="shared" si="8"/>
        <v>0</v>
      </c>
      <c r="BL130" s="17" t="s">
        <v>126</v>
      </c>
      <c r="BM130" s="17" t="s">
        <v>174</v>
      </c>
    </row>
    <row r="131" spans="2:65" s="1" customFormat="1" ht="31.5" customHeight="1">
      <c r="B131" s="113"/>
      <c r="C131" s="142" t="s">
        <v>175</v>
      </c>
      <c r="D131" s="142" t="s">
        <v>122</v>
      </c>
      <c r="E131" s="143" t="s">
        <v>176</v>
      </c>
      <c r="F131" s="196" t="s">
        <v>177</v>
      </c>
      <c r="G131" s="196"/>
      <c r="H131" s="196"/>
      <c r="I131" s="196"/>
      <c r="J131" s="144" t="s">
        <v>169</v>
      </c>
      <c r="K131" s="145">
        <v>51.75</v>
      </c>
      <c r="L131" s="197"/>
      <c r="M131" s="197"/>
      <c r="N131" s="197"/>
      <c r="O131" s="197"/>
      <c r="P131" s="197"/>
      <c r="Q131" s="197"/>
      <c r="R131" s="116"/>
      <c r="T131" s="146" t="s">
        <v>5</v>
      </c>
      <c r="U131" s="40" t="s">
        <v>39</v>
      </c>
      <c r="V131" s="147">
        <v>0.59799999999999998</v>
      </c>
      <c r="W131" s="147">
        <f t="shared" si="0"/>
        <v>30.9465</v>
      </c>
      <c r="X131" s="147">
        <v>0</v>
      </c>
      <c r="Y131" s="147">
        <f t="shared" si="1"/>
        <v>0</v>
      </c>
      <c r="Z131" s="147">
        <v>0</v>
      </c>
      <c r="AA131" s="148">
        <f t="shared" si="2"/>
        <v>0</v>
      </c>
      <c r="AR131" s="17" t="s">
        <v>126</v>
      </c>
      <c r="AT131" s="17" t="s">
        <v>122</v>
      </c>
      <c r="AU131" s="17" t="s">
        <v>103</v>
      </c>
      <c r="AY131" s="17" t="s">
        <v>121</v>
      </c>
      <c r="BE131" s="149">
        <f t="shared" si="3"/>
        <v>0</v>
      </c>
      <c r="BF131" s="149">
        <f t="shared" si="4"/>
        <v>0</v>
      </c>
      <c r="BG131" s="149">
        <f t="shared" si="5"/>
        <v>0</v>
      </c>
      <c r="BH131" s="149">
        <f t="shared" si="6"/>
        <v>0</v>
      </c>
      <c r="BI131" s="149">
        <f t="shared" si="7"/>
        <v>0</v>
      </c>
      <c r="BJ131" s="17" t="s">
        <v>103</v>
      </c>
      <c r="BK131" s="150">
        <f t="shared" si="8"/>
        <v>0</v>
      </c>
      <c r="BL131" s="17" t="s">
        <v>126</v>
      </c>
      <c r="BM131" s="17" t="s">
        <v>178</v>
      </c>
    </row>
    <row r="132" spans="2:65" s="1" customFormat="1" ht="31.5" customHeight="1">
      <c r="B132" s="113"/>
      <c r="C132" s="142" t="s">
        <v>179</v>
      </c>
      <c r="D132" s="142" t="s">
        <v>122</v>
      </c>
      <c r="E132" s="143" t="s">
        <v>180</v>
      </c>
      <c r="F132" s="196" t="s">
        <v>181</v>
      </c>
      <c r="G132" s="196"/>
      <c r="H132" s="196"/>
      <c r="I132" s="196"/>
      <c r="J132" s="144" t="s">
        <v>169</v>
      </c>
      <c r="K132" s="145">
        <v>3053.25</v>
      </c>
      <c r="L132" s="197"/>
      <c r="M132" s="197"/>
      <c r="N132" s="197"/>
      <c r="O132" s="197"/>
      <c r="P132" s="197"/>
      <c r="Q132" s="197"/>
      <c r="R132" s="116"/>
      <c r="T132" s="146" t="s">
        <v>5</v>
      </c>
      <c r="U132" s="40" t="s">
        <v>39</v>
      </c>
      <c r="V132" s="147">
        <v>7.0000000000000001E-3</v>
      </c>
      <c r="W132" s="147">
        <f t="shared" si="0"/>
        <v>21.37275</v>
      </c>
      <c r="X132" s="147">
        <v>0</v>
      </c>
      <c r="Y132" s="147">
        <f t="shared" si="1"/>
        <v>0</v>
      </c>
      <c r="Z132" s="147">
        <v>0</v>
      </c>
      <c r="AA132" s="148">
        <f t="shared" si="2"/>
        <v>0</v>
      </c>
      <c r="AR132" s="17" t="s">
        <v>126</v>
      </c>
      <c r="AT132" s="17" t="s">
        <v>122</v>
      </c>
      <c r="AU132" s="17" t="s">
        <v>103</v>
      </c>
      <c r="AY132" s="17" t="s">
        <v>121</v>
      </c>
      <c r="BE132" s="149">
        <f t="shared" si="3"/>
        <v>0</v>
      </c>
      <c r="BF132" s="149">
        <f t="shared" si="4"/>
        <v>0</v>
      </c>
      <c r="BG132" s="149">
        <f t="shared" si="5"/>
        <v>0</v>
      </c>
      <c r="BH132" s="149">
        <f t="shared" si="6"/>
        <v>0</v>
      </c>
      <c r="BI132" s="149">
        <f t="shared" si="7"/>
        <v>0</v>
      </c>
      <c r="BJ132" s="17" t="s">
        <v>103</v>
      </c>
      <c r="BK132" s="150">
        <f t="shared" si="8"/>
        <v>0</v>
      </c>
      <c r="BL132" s="17" t="s">
        <v>126</v>
      </c>
      <c r="BM132" s="17" t="s">
        <v>182</v>
      </c>
    </row>
    <row r="133" spans="2:65" s="1" customFormat="1" ht="31.5" customHeight="1">
      <c r="B133" s="113"/>
      <c r="C133" s="142" t="s">
        <v>183</v>
      </c>
      <c r="D133" s="142" t="s">
        <v>122</v>
      </c>
      <c r="E133" s="143" t="s">
        <v>184</v>
      </c>
      <c r="F133" s="196" t="s">
        <v>185</v>
      </c>
      <c r="G133" s="196"/>
      <c r="H133" s="196"/>
      <c r="I133" s="196"/>
      <c r="J133" s="144" t="s">
        <v>169</v>
      </c>
      <c r="K133" s="145">
        <v>51.75</v>
      </c>
      <c r="L133" s="197"/>
      <c r="M133" s="197"/>
      <c r="N133" s="197"/>
      <c r="O133" s="197"/>
      <c r="P133" s="197"/>
      <c r="Q133" s="197"/>
      <c r="R133" s="116"/>
      <c r="T133" s="146" t="s">
        <v>5</v>
      </c>
      <c r="U133" s="40" t="s">
        <v>39</v>
      </c>
      <c r="V133" s="147">
        <v>0.89</v>
      </c>
      <c r="W133" s="147">
        <f t="shared" si="0"/>
        <v>46.057499999999997</v>
      </c>
      <c r="X133" s="147">
        <v>0</v>
      </c>
      <c r="Y133" s="147">
        <f t="shared" si="1"/>
        <v>0</v>
      </c>
      <c r="Z133" s="147">
        <v>0</v>
      </c>
      <c r="AA133" s="148">
        <f t="shared" si="2"/>
        <v>0</v>
      </c>
      <c r="AR133" s="17" t="s">
        <v>126</v>
      </c>
      <c r="AT133" s="17" t="s">
        <v>122</v>
      </c>
      <c r="AU133" s="17" t="s">
        <v>103</v>
      </c>
      <c r="AY133" s="17" t="s">
        <v>121</v>
      </c>
      <c r="BE133" s="149">
        <f t="shared" si="3"/>
        <v>0</v>
      </c>
      <c r="BF133" s="149">
        <f t="shared" si="4"/>
        <v>0</v>
      </c>
      <c r="BG133" s="149">
        <f t="shared" si="5"/>
        <v>0</v>
      </c>
      <c r="BH133" s="149">
        <f t="shared" si="6"/>
        <v>0</v>
      </c>
      <c r="BI133" s="149">
        <f t="shared" si="7"/>
        <v>0</v>
      </c>
      <c r="BJ133" s="17" t="s">
        <v>103</v>
      </c>
      <c r="BK133" s="150">
        <f t="shared" si="8"/>
        <v>0</v>
      </c>
      <c r="BL133" s="17" t="s">
        <v>126</v>
      </c>
      <c r="BM133" s="17" t="s">
        <v>186</v>
      </c>
    </row>
    <row r="134" spans="2:65" s="1" customFormat="1" ht="31.5" customHeight="1">
      <c r="B134" s="113"/>
      <c r="C134" s="142" t="s">
        <v>187</v>
      </c>
      <c r="D134" s="142" t="s">
        <v>122</v>
      </c>
      <c r="E134" s="143" t="s">
        <v>188</v>
      </c>
      <c r="F134" s="196" t="s">
        <v>189</v>
      </c>
      <c r="G134" s="196"/>
      <c r="H134" s="196"/>
      <c r="I134" s="196"/>
      <c r="J134" s="144" t="s">
        <v>169</v>
      </c>
      <c r="K134" s="145">
        <v>51.75</v>
      </c>
      <c r="L134" s="197"/>
      <c r="M134" s="197"/>
      <c r="N134" s="197"/>
      <c r="O134" s="197"/>
      <c r="P134" s="197"/>
      <c r="Q134" s="197"/>
      <c r="R134" s="116"/>
      <c r="T134" s="146" t="s">
        <v>5</v>
      </c>
      <c r="U134" s="40" t="s">
        <v>39</v>
      </c>
      <c r="V134" s="147">
        <v>0.1</v>
      </c>
      <c r="W134" s="147">
        <f t="shared" si="0"/>
        <v>5.1750000000000007</v>
      </c>
      <c r="X134" s="147">
        <v>0</v>
      </c>
      <c r="Y134" s="147">
        <f t="shared" si="1"/>
        <v>0</v>
      </c>
      <c r="Z134" s="147">
        <v>0</v>
      </c>
      <c r="AA134" s="148">
        <f t="shared" si="2"/>
        <v>0</v>
      </c>
      <c r="AR134" s="17" t="s">
        <v>126</v>
      </c>
      <c r="AT134" s="17" t="s">
        <v>122</v>
      </c>
      <c r="AU134" s="17" t="s">
        <v>103</v>
      </c>
      <c r="AY134" s="17" t="s">
        <v>121</v>
      </c>
      <c r="BE134" s="149">
        <f t="shared" si="3"/>
        <v>0</v>
      </c>
      <c r="BF134" s="149">
        <f t="shared" si="4"/>
        <v>0</v>
      </c>
      <c r="BG134" s="149">
        <f t="shared" si="5"/>
        <v>0</v>
      </c>
      <c r="BH134" s="149">
        <f t="shared" si="6"/>
        <v>0</v>
      </c>
      <c r="BI134" s="149">
        <f t="shared" si="7"/>
        <v>0</v>
      </c>
      <c r="BJ134" s="17" t="s">
        <v>103</v>
      </c>
      <c r="BK134" s="150">
        <f t="shared" si="8"/>
        <v>0</v>
      </c>
      <c r="BL134" s="17" t="s">
        <v>126</v>
      </c>
      <c r="BM134" s="17" t="s">
        <v>190</v>
      </c>
    </row>
    <row r="135" spans="2:65" s="1" customFormat="1" ht="31.5" customHeight="1">
      <c r="B135" s="113"/>
      <c r="C135" s="142" t="s">
        <v>191</v>
      </c>
      <c r="D135" s="142" t="s">
        <v>122</v>
      </c>
      <c r="E135" s="143" t="s">
        <v>192</v>
      </c>
      <c r="F135" s="196" t="s">
        <v>193</v>
      </c>
      <c r="G135" s="196"/>
      <c r="H135" s="196"/>
      <c r="I135" s="196"/>
      <c r="J135" s="144" t="s">
        <v>169</v>
      </c>
      <c r="K135" s="145">
        <v>51.75</v>
      </c>
      <c r="L135" s="197"/>
      <c r="M135" s="197"/>
      <c r="N135" s="197"/>
      <c r="O135" s="197"/>
      <c r="P135" s="197"/>
      <c r="Q135" s="197"/>
      <c r="R135" s="116"/>
      <c r="T135" s="146" t="s">
        <v>5</v>
      </c>
      <c r="U135" s="40" t="s">
        <v>39</v>
      </c>
      <c r="V135" s="147">
        <v>0</v>
      </c>
      <c r="W135" s="147">
        <f t="shared" si="0"/>
        <v>0</v>
      </c>
      <c r="X135" s="147">
        <v>0</v>
      </c>
      <c r="Y135" s="147">
        <f t="shared" si="1"/>
        <v>0</v>
      </c>
      <c r="Z135" s="147">
        <v>0</v>
      </c>
      <c r="AA135" s="148">
        <f t="shared" si="2"/>
        <v>0</v>
      </c>
      <c r="AR135" s="17" t="s">
        <v>126</v>
      </c>
      <c r="AT135" s="17" t="s">
        <v>122</v>
      </c>
      <c r="AU135" s="17" t="s">
        <v>103</v>
      </c>
      <c r="AY135" s="17" t="s">
        <v>121</v>
      </c>
      <c r="BE135" s="149">
        <f t="shared" si="3"/>
        <v>0</v>
      </c>
      <c r="BF135" s="149">
        <f t="shared" si="4"/>
        <v>0</v>
      </c>
      <c r="BG135" s="149">
        <f t="shared" si="5"/>
        <v>0</v>
      </c>
      <c r="BH135" s="149">
        <f t="shared" si="6"/>
        <v>0</v>
      </c>
      <c r="BI135" s="149">
        <f t="shared" si="7"/>
        <v>0</v>
      </c>
      <c r="BJ135" s="17" t="s">
        <v>103</v>
      </c>
      <c r="BK135" s="150">
        <f t="shared" si="8"/>
        <v>0</v>
      </c>
      <c r="BL135" s="17" t="s">
        <v>126</v>
      </c>
      <c r="BM135" s="17" t="s">
        <v>194</v>
      </c>
    </row>
    <row r="136" spans="2:65" s="9" customFormat="1" ht="29.85" customHeight="1">
      <c r="B136" s="131"/>
      <c r="C136" s="132"/>
      <c r="D136" s="141" t="s">
        <v>99</v>
      </c>
      <c r="E136" s="141"/>
      <c r="F136" s="141"/>
      <c r="G136" s="141"/>
      <c r="H136" s="141"/>
      <c r="I136" s="141"/>
      <c r="J136" s="141"/>
      <c r="K136" s="141"/>
      <c r="L136" s="141"/>
      <c r="M136" s="141"/>
      <c r="N136" s="204"/>
      <c r="O136" s="205"/>
      <c r="P136" s="205"/>
      <c r="Q136" s="205"/>
      <c r="R136" s="134"/>
      <c r="T136" s="135"/>
      <c r="U136" s="132"/>
      <c r="V136" s="132"/>
      <c r="W136" s="136">
        <f>W137</f>
        <v>257.86871100000002</v>
      </c>
      <c r="X136" s="132"/>
      <c r="Y136" s="136">
        <f>Y137</f>
        <v>0</v>
      </c>
      <c r="Z136" s="132"/>
      <c r="AA136" s="137">
        <f>AA137</f>
        <v>0</v>
      </c>
      <c r="AR136" s="138" t="s">
        <v>77</v>
      </c>
      <c r="AT136" s="139" t="s">
        <v>71</v>
      </c>
      <c r="AU136" s="139" t="s">
        <v>77</v>
      </c>
      <c r="AY136" s="138" t="s">
        <v>121</v>
      </c>
      <c r="BK136" s="140">
        <f>BK137</f>
        <v>0</v>
      </c>
    </row>
    <row r="137" spans="2:65" s="1" customFormat="1" ht="31.5" customHeight="1">
      <c r="B137" s="113"/>
      <c r="C137" s="142" t="s">
        <v>195</v>
      </c>
      <c r="D137" s="142" t="s">
        <v>122</v>
      </c>
      <c r="E137" s="143" t="s">
        <v>196</v>
      </c>
      <c r="F137" s="196" t="s">
        <v>197</v>
      </c>
      <c r="G137" s="196"/>
      <c r="H137" s="196"/>
      <c r="I137" s="196"/>
      <c r="J137" s="144" t="s">
        <v>169</v>
      </c>
      <c r="K137" s="145">
        <v>104.697</v>
      </c>
      <c r="L137" s="197"/>
      <c r="M137" s="197"/>
      <c r="N137" s="197"/>
      <c r="O137" s="197"/>
      <c r="P137" s="197"/>
      <c r="Q137" s="197"/>
      <c r="R137" s="116"/>
      <c r="T137" s="146" t="s">
        <v>5</v>
      </c>
      <c r="U137" s="151" t="s">
        <v>39</v>
      </c>
      <c r="V137" s="152">
        <v>2.4630000000000001</v>
      </c>
      <c r="W137" s="152">
        <f>V137*K137</f>
        <v>257.86871100000002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7" t="s">
        <v>126</v>
      </c>
      <c r="AT137" s="17" t="s">
        <v>122</v>
      </c>
      <c r="AU137" s="17" t="s">
        <v>103</v>
      </c>
      <c r="AY137" s="17" t="s">
        <v>121</v>
      </c>
      <c r="BE137" s="149">
        <f>IF(U137="základná",N137,0)</f>
        <v>0</v>
      </c>
      <c r="BF137" s="149">
        <f>IF(U137="znížená",N137,0)</f>
        <v>0</v>
      </c>
      <c r="BG137" s="149">
        <f>IF(U137="zákl. prenesená",N137,0)</f>
        <v>0</v>
      </c>
      <c r="BH137" s="149">
        <f>IF(U137="zníž. prenesená",N137,0)</f>
        <v>0</v>
      </c>
      <c r="BI137" s="149">
        <f>IF(U137="nulová",N137,0)</f>
        <v>0</v>
      </c>
      <c r="BJ137" s="17" t="s">
        <v>103</v>
      </c>
      <c r="BK137" s="150">
        <f>ROUND(L137*K137,3)</f>
        <v>0</v>
      </c>
      <c r="BL137" s="17" t="s">
        <v>126</v>
      </c>
      <c r="BM137" s="17" t="s">
        <v>198</v>
      </c>
    </row>
    <row r="138" spans="2:65" s="1" customFormat="1" ht="6.95" customHeight="1"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7"/>
    </row>
  </sheetData>
  <mergeCells count="118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M108:P108"/>
    <mergeCell ref="M110:Q110"/>
    <mergeCell ref="M111:Q111"/>
    <mergeCell ref="F113:I113"/>
    <mergeCell ref="L113:M113"/>
    <mergeCell ref="N113:Q113"/>
    <mergeCell ref="N120:Q120"/>
    <mergeCell ref="F121:I121"/>
    <mergeCell ref="L121:M121"/>
    <mergeCell ref="N121:Q121"/>
    <mergeCell ref="F123:I123"/>
    <mergeCell ref="L123:M123"/>
    <mergeCell ref="N123:Q123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H1:K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S2:AC2"/>
    <mergeCell ref="F137:I137"/>
    <mergeCell ref="L137:M137"/>
    <mergeCell ref="N137:Q137"/>
    <mergeCell ref="N114:Q114"/>
    <mergeCell ref="N115:Q115"/>
    <mergeCell ref="N116:Q116"/>
    <mergeCell ref="N122:Q122"/>
    <mergeCell ref="N136:Q136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0:I120"/>
    <mergeCell ref="L120:M120"/>
  </mergeCells>
  <hyperlinks>
    <hyperlink ref="F1:G1" location="C2" display="1) Krycí list rozpočtu"/>
    <hyperlink ref="H1:K1" location="C85" display="2) Rekapitulácia rozpočtu"/>
    <hyperlink ref="L1" location="C11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fasada - Oprava fasády na...</vt:lpstr>
      <vt:lpstr>'fasada - Oprava fasády na...'!Názvy_tisku</vt:lpstr>
      <vt:lpstr>'Rekapitulácia stavby'!Názvy_tisku</vt:lpstr>
      <vt:lpstr>'fasada - Oprava fasády na...'!Oblast_tisku</vt:lpstr>
      <vt:lpstr>'Rekapitulácia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Polák</cp:lastModifiedBy>
  <cp:lastPrinted>2017-06-22T16:26:48Z</cp:lastPrinted>
  <dcterms:created xsi:type="dcterms:W3CDTF">2017-06-20T12:42:41Z</dcterms:created>
  <dcterms:modified xsi:type="dcterms:W3CDTF">2019-11-13T09:48:30Z</dcterms:modified>
</cp:coreProperties>
</file>