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2020\Laustav\001_Chrudim\realizace\omítky\"/>
    </mc:Choice>
  </mc:AlternateContent>
  <bookViews>
    <workbookView xWindow="0" yWindow="0" windowWidth="0" windowHeight="0" firstSheet="1" activeTab="1"/>
  </bookViews>
  <sheets>
    <sheet name="Rekapitulace stavby" sheetId="1" state="veryHidden" r:id="rId1"/>
    <sheet name="003 - Vnitřní omítky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'003 - Vnitřní omítky'!$C$113:$K$122</definedName>
    <definedName name="_xlnm.Print_Area" localSheetId="1">'003 - Vnitřní omítky'!$C$103:$K$122</definedName>
    <definedName name="_xlnm.Print_Titles" localSheetId="1">'003 - Vnitřní omítky'!$113:$113</definedName>
  </definedNames>
  <calcPr/>
</workbook>
</file>

<file path=xl/calcChain.xml><?xml version="1.0" encoding="utf-8"?>
<calcChain xmlns="http://schemas.openxmlformats.org/spreadsheetml/2006/main">
  <c i="1" l="1" r="AX95"/>
  <c i="2" r="J35"/>
  <c r="J34"/>
  <c i="1" r="AY95"/>
  <c i="2" r="J3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J111"/>
  <c r="F110"/>
  <c r="F108"/>
  <c r="E106"/>
  <c r="J90"/>
  <c r="F89"/>
  <c r="F87"/>
  <c r="E85"/>
  <c r="J19"/>
  <c r="E19"/>
  <c r="J89"/>
  <c r="J18"/>
  <c r="J16"/>
  <c r="E16"/>
  <c r="F111"/>
  <c r="J15"/>
  <c r="J10"/>
  <c r="J87"/>
  <c i="1" r="L90"/>
  <c r="AM90"/>
  <c r="AM89"/>
  <c r="L89"/>
  <c r="AM87"/>
  <c r="L87"/>
  <c r="L85"/>
  <c r="L84"/>
  <c i="2" r="F34"/>
  <c r="BK118"/>
  <c r="BK122"/>
  <c r="J122"/>
  <c r="BK121"/>
  <c r="J121"/>
  <c r="BK120"/>
  <c r="J120"/>
  <c r="BK119"/>
  <c r="J119"/>
  <c r="J118"/>
  <c r="BK117"/>
  <c r="J117"/>
  <c i="1" r="AS94"/>
  <c i="2" r="F33"/>
  <c i="1" r="BB95"/>
  <c r="BB94"/>
  <c r="W31"/>
  <c i="2" r="F35"/>
  <c i="1" r="BD95"/>
  <c r="BD94"/>
  <c r="W33"/>
  <c i="2" r="F32"/>
  <c i="1" r="BA95"/>
  <c r="BA94"/>
  <c r="W30"/>
  <c i="2" l="1" r="BK116"/>
  <c r="J116"/>
  <c r="J96"/>
  <c r="P116"/>
  <c r="P115"/>
  <c r="P114"/>
  <c i="1" r="AU95"/>
  <c i="2" r="R116"/>
  <c r="R115"/>
  <c r="R114"/>
  <c r="T116"/>
  <c r="T115"/>
  <c r="T114"/>
  <c r="F90"/>
  <c r="J108"/>
  <c r="J110"/>
  <c r="BE118"/>
  <c r="BE119"/>
  <c r="BE120"/>
  <c r="BE121"/>
  <c r="BE122"/>
  <c i="1" r="BC95"/>
  <c i="2" r="BE117"/>
  <c i="1" r="AX94"/>
  <c r="AU94"/>
  <c r="AW94"/>
  <c r="AK30"/>
  <c i="2" r="J32"/>
  <c i="1" r="AW95"/>
  <c r="BC94"/>
  <c r="W32"/>
  <c i="2" l="1" r="BK115"/>
  <c r="BK114"/>
  <c r="J114"/>
  <c r="J94"/>
  <c i="1" r="AY94"/>
  <c i="2" r="J31"/>
  <c i="1" r="AV95"/>
  <c r="AT95"/>
  <c i="2" r="F31"/>
  <c i="1" r="AZ95"/>
  <c r="AZ94"/>
  <c r="W29"/>
  <c i="2" l="1" r="J115"/>
  <c r="J95"/>
  <c r="J28"/>
  <c i="1" r="AG95"/>
  <c r="AN95"/>
  <c r="AV94"/>
  <c r="AK29"/>
  <c i="2" l="1" r="J37"/>
  <c i="1" r="AG94"/>
  <c r="AT94"/>
  <c l="1" r="AN94"/>
  <c r="AK26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<sst xmlns="http://schemas.openxmlformats.org/spreadsheetml/2006/main">
  <si>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</si>
  <si>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</si>
  <si>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</si>
  <si>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</si>
  <si>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</si>
  <si>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{2eb2ce3b-2ce8-4f15-85f1-77f5a05d868d}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</si>
  <si>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</si>
  <si>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</si>
  <si>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</si>
  <si>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</si>
  <si>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</si>
  <si>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</si>
  <si>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</si>
  <si>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</si>
  <si>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003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</si>
  <si>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</si>
  <si>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</si>
  <si>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Vnitřní omítky</t>
  </si>
  <si>
    <t>KSO:</t>
  </si>
  <si>
    <t>CC-CZ:</t>
  </si>
  <si>
    <t>Místo:</t>
  </si>
  <si>
    <t>Chrudim</t>
  </si>
  <si>
    <t>Datum:</t>
  </si>
  <si>
    <t>10. 9. 2020</t>
  </si>
  <si>
    <t>Zadavatel:</t>
  </si>
  <si>
    <t>IČ:</t>
  </si>
  <si>
    <t>27525716</t>
  </si>
  <si>
    <t>Laustav, s.r.o.</t>
  </si>
  <si>
    <t>DIČ:</t>
  </si>
  <si>
    <t>CZ27525716</t>
  </si>
  <si>
    <t>Uchazeč:</t>
  </si>
  <si>
    <t>Vyplň údaj</t>
  </si>
  <si>
    <t>Projektant:</t>
  </si>
  <si>
    <t xml:space="preserve"> </t>
  </si>
  <si>
    <t>True</t>
  </si>
  <si>
    <t>Zpracovatel:</t>
  </si>
  <si>
    <t>Milan Mareš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</si>
  <si>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</si>
  <si>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</si>
  <si>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</si>
  <si>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</si>
  <si>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</si>
  <si>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</si>
  <si>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</si>
  <si>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</si>
  <si>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</si>
  <si>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</si>
  <si>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</si>
  <si>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</si>
  <si>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</si>
  <si>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</si>
  <si>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</si>
  <si>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</si>
  <si>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</si>
  <si>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</si>
  <si>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</si>
  <si>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</si>
  <si>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</si>
  <si>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</si>
  <si>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</si>
  <si>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</si>
  <si>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</si>
  <si>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</si>
  <si>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</si>
  <si>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</si>
  <si>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</si>
  <si>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</si>
  <si>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</si>
  <si>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</si>
  <si>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</si>
  <si>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</si>
  <si>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</si>
  <si>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</si>
  <si>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</si>
  <si>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</si>
  <si>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</si>
  <si>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</si>
  <si>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</si>
  <si>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</si>
  <si>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</si>
  <si>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</si>
  <si>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</si>
  <si>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</si>
  <si>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</si>
  <si>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</si>
  <si>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</si>
  <si>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</si>
  <si>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</si>
  <si>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</si>
  <si>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</si>
  <si>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</si>
  <si>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</si>
  <si>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</si>
  <si>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6.1 - Omítky vnitřní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</si>
  <si>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</si>
  <si>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</si>
  <si>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</si>
  <si>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</si>
  <si>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</si>
  <si>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</si>
  <si>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</si>
  <si>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</si>
  <si>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</si>
  <si>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</si>
  <si>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</si>
  <si>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</si>
  <si>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</si>
  <si>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</si>
  <si>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</si>
  <si>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</si>
  <si>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6.1</t>
  </si>
  <si>
    <t>Omítky vnitřní</t>
  </si>
  <si>
    <t>K</t>
  </si>
  <si>
    <t>612321141</t>
  </si>
  <si>
    <t>Vápenocementová omítka štuková dvouvrstvá vnitřních stěn nanášená strojně - 10 - 15 mm</t>
  </si>
  <si>
    <t>m2</t>
  </si>
  <si>
    <t>4</t>
  </si>
  <si>
    <t>121927360</t>
  </si>
  <si>
    <t>611325422</t>
  </si>
  <si>
    <t>Vápenocementová omítka štuková dvouvrstvá vnitřních stěn nanášená strojně - vrstva 25 mm</t>
  </si>
  <si>
    <t>471225675</t>
  </si>
  <si>
    <t>3</t>
  </si>
  <si>
    <t>622143003</t>
  </si>
  <si>
    <t>Montáž omítkových plastových nebo pozinkovaných rohových profilů s tkaninou</t>
  </si>
  <si>
    <t>m</t>
  </si>
  <si>
    <t>1936444787</t>
  </si>
  <si>
    <t>M</t>
  </si>
  <si>
    <t>55343025</t>
  </si>
  <si>
    <t>OMÍTKOVÝ ROH POZINKOVANÝ</t>
  </si>
  <si>
    <t>8</t>
  </si>
  <si>
    <t>-2065449334</t>
  </si>
  <si>
    <t>5</t>
  </si>
  <si>
    <t>622143004</t>
  </si>
  <si>
    <t>Montáž omítkových samolepících začišťovacích profilů pro spojení s okenním rámem</t>
  </si>
  <si>
    <t>-2137406406</t>
  </si>
  <si>
    <t>6</t>
  </si>
  <si>
    <t>59051476</t>
  </si>
  <si>
    <t>profil začišťovací PVC 9mm s výztužnou tkaninou pro ostění ETICS</t>
  </si>
  <si>
    <t>-1015368481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</si>
</sst>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1" fillId="0" borderId="22" xfId="0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30" fillId="2" borderId="19" xfId="0" applyFont="1" applyFill="1" applyBorder="1" applyAlignment="1" applyProtection="1">
      <alignment horizontal="left" vertical="center"/>
      <protection locked="0"/>
    </xf>
    <xf numFmtId="0" fontId="3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26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27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28</v>
      </c>
      <c r="AL11" s="19"/>
      <c r="AM11" s="19"/>
      <c r="AN11" s="24" t="s">
        <v>29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30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31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31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28</v>
      </c>
      <c r="AL14" s="19"/>
      <c r="AM14" s="19"/>
      <c r="AN14" s="31" t="s">
        <v>31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32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33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28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34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36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28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34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37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38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39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40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41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42</v>
      </c>
      <c r="E29" s="44"/>
      <c r="F29" s="29" t="s">
        <v>43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44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45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46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47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48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49</v>
      </c>
      <c r="U35" s="51"/>
      <c r="V35" s="51"/>
      <c r="W35" s="51"/>
      <c r="X35" s="53" t="s">
        <v>50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51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52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53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54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53</v>
      </c>
      <c r="AI60" s="39"/>
      <c r="AJ60" s="39"/>
      <c r="AK60" s="39"/>
      <c r="AL60" s="39"/>
      <c r="AM60" s="61" t="s">
        <v>54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55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56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53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54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53</v>
      </c>
      <c r="AI75" s="39"/>
      <c r="AJ75" s="39"/>
      <c r="AK75" s="39"/>
      <c r="AL75" s="39"/>
      <c r="AM75" s="61" t="s">
        <v>54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57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003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Vnitřní omítky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>Chrudim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10. 9. 2020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>Laustav, s.r.o.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32</v>
      </c>
      <c r="AJ89" s="37"/>
      <c r="AK89" s="37"/>
      <c r="AL89" s="37"/>
      <c r="AM89" s="77" t="str">
        <f>IF(E17="","",E17)</f>
        <v xml:space="preserve"> </v>
      </c>
      <c r="AN89" s="68"/>
      <c r="AO89" s="68"/>
      <c r="AP89" s="68"/>
      <c r="AQ89" s="37"/>
      <c r="AR89" s="41"/>
      <c r="AS89" s="78" t="s">
        <v>58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30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35</v>
      </c>
      <c r="AJ90" s="37"/>
      <c r="AK90" s="37"/>
      <c r="AL90" s="37"/>
      <c r="AM90" s="77" t="str">
        <f>IF(E20="","",E20)</f>
        <v>Milan Mareš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59</v>
      </c>
      <c r="D92" s="91"/>
      <c r="E92" s="91"/>
      <c r="F92" s="91"/>
      <c r="G92" s="91"/>
      <c r="H92" s="92"/>
      <c r="I92" s="93" t="s">
        <v>60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61</v>
      </c>
      <c r="AH92" s="91"/>
      <c r="AI92" s="91"/>
      <c r="AJ92" s="91"/>
      <c r="AK92" s="91"/>
      <c r="AL92" s="91"/>
      <c r="AM92" s="91"/>
      <c r="AN92" s="93" t="s">
        <v>62</v>
      </c>
      <c r="AO92" s="91"/>
      <c r="AP92" s="95"/>
      <c r="AQ92" s="96" t="s">
        <v>63</v>
      </c>
      <c r="AR92" s="41"/>
      <c r="AS92" s="97" t="s">
        <v>64</v>
      </c>
      <c r="AT92" s="98" t="s">
        <v>65</v>
      </c>
      <c r="AU92" s="98" t="s">
        <v>66</v>
      </c>
      <c r="AV92" s="98" t="s">
        <v>67</v>
      </c>
      <c r="AW92" s="98" t="s">
        <v>68</v>
      </c>
      <c r="AX92" s="98" t="s">
        <v>69</v>
      </c>
      <c r="AY92" s="98" t="s">
        <v>70</v>
      </c>
      <c r="AZ92" s="98" t="s">
        <v>71</v>
      </c>
      <c r="BA92" s="98" t="s">
        <v>72</v>
      </c>
      <c r="BB92" s="98" t="s">
        <v>73</v>
      </c>
      <c r="BC92" s="98" t="s">
        <v>74</v>
      </c>
      <c r="BD92" s="99" t="s">
        <v>75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76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ROUND(AS95,2)</f>
        <v>0</v>
      </c>
      <c r="AT94" s="111">
        <f>ROUND(SUM(AV94:AW94),2)</f>
        <v>0</v>
      </c>
      <c r="AU94" s="112">
        <f>ROUND(AU95,5)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ROUND(AZ95,2)</f>
        <v>0</v>
      </c>
      <c r="BA94" s="111">
        <f>ROUND(BA95,2)</f>
        <v>0</v>
      </c>
      <c r="BB94" s="111">
        <f>ROUND(BB95,2)</f>
        <v>0</v>
      </c>
      <c r="BC94" s="111">
        <f>ROUND(BC95,2)</f>
        <v>0</v>
      </c>
      <c r="BD94" s="113">
        <f>ROUND(BD95,2)</f>
        <v>0</v>
      </c>
      <c r="BE94" s="6"/>
      <c r="BS94" s="114" t="s">
        <v>77</v>
      </c>
      <c r="BT94" s="114" t="s">
        <v>78</v>
      </c>
      <c r="BV94" s="114" t="s">
        <v>79</v>
      </c>
      <c r="BW94" s="114" t="s">
        <v>5</v>
      </c>
      <c r="BX94" s="114" t="s">
        <v>80</v>
      </c>
      <c r="CL94" s="114" t="s">
        <v>1</v>
      </c>
    </row>
    <row r="95" s="7" customFormat="1" ht="16.5" customHeight="1">
      <c r="A95" s="115" t="s">
        <v>81</v>
      </c>
      <c r="B95" s="116"/>
      <c r="C95" s="117"/>
      <c r="D95" s="118" t="s">
        <v>14</v>
      </c>
      <c r="E95" s="118"/>
      <c r="F95" s="118"/>
      <c r="G95" s="118"/>
      <c r="H95" s="118"/>
      <c r="I95" s="119"/>
      <c r="J95" s="118" t="s">
        <v>17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20">
        <f>'003 - Vnitřní omítky'!J28</f>
        <v>0</v>
      </c>
      <c r="AH95" s="119"/>
      <c r="AI95" s="119"/>
      <c r="AJ95" s="119"/>
      <c r="AK95" s="119"/>
      <c r="AL95" s="119"/>
      <c r="AM95" s="119"/>
      <c r="AN95" s="120">
        <f>SUM(AG95,AT95)</f>
        <v>0</v>
      </c>
      <c r="AO95" s="119"/>
      <c r="AP95" s="119"/>
      <c r="AQ95" s="121" t="s">
        <v>82</v>
      </c>
      <c r="AR95" s="122"/>
      <c r="AS95" s="123">
        <v>0</v>
      </c>
      <c r="AT95" s="124">
        <f>ROUND(SUM(AV95:AW95),2)</f>
        <v>0</v>
      </c>
      <c r="AU95" s="125">
        <f>'003 - Vnitřní omítky'!P114</f>
        <v>0</v>
      </c>
      <c r="AV95" s="124">
        <f>'003 - Vnitřní omítky'!J31</f>
        <v>0</v>
      </c>
      <c r="AW95" s="124">
        <f>'003 - Vnitřní omítky'!J32</f>
        <v>0</v>
      </c>
      <c r="AX95" s="124">
        <f>'003 - Vnitřní omítky'!J33</f>
        <v>0</v>
      </c>
      <c r="AY95" s="124">
        <f>'003 - Vnitřní omítky'!J34</f>
        <v>0</v>
      </c>
      <c r="AZ95" s="124">
        <f>'003 - Vnitřní omítky'!F31</f>
        <v>0</v>
      </c>
      <c r="BA95" s="124">
        <f>'003 - Vnitřní omítky'!F32</f>
        <v>0</v>
      </c>
      <c r="BB95" s="124">
        <f>'003 - Vnitřní omítky'!F33</f>
        <v>0</v>
      </c>
      <c r="BC95" s="124">
        <f>'003 - Vnitřní omítky'!F34</f>
        <v>0</v>
      </c>
      <c r="BD95" s="126">
        <f>'003 - Vnitřní omítky'!F35</f>
        <v>0</v>
      </c>
      <c r="BE95" s="7"/>
      <c r="BT95" s="127" t="s">
        <v>83</v>
      </c>
      <c r="BU95" s="127" t="s">
        <v>84</v>
      </c>
      <c r="BV95" s="127" t="s">
        <v>79</v>
      </c>
      <c r="BW95" s="127" t="s">
        <v>5</v>
      </c>
      <c r="BX95" s="127" t="s">
        <v>80</v>
      </c>
      <c r="CL95" s="127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nDbno+yFDzfTGUAOCSqGrqYiquMSyJy8g7lGXnGVLKExgKnbvZXE6eK6HO6Wz+Ce+dOMzEmN3bFxVpZNV+6vjQ==" hashValue="PUiDsQGFypPeNj9LD2suC9R+Qab4HZsxW9OmoLT6W/vVqYys1RkYDE7Nt+C+K8mT6C3Iygc6ItTmU3gK6E6N0w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003 - Vnitřní omítky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28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hidden="1" s="1" customFormat="1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17"/>
      <c r="AT3" s="14" t="s">
        <v>85</v>
      </c>
    </row>
    <row r="4" hidden="1" s="1" customFormat="1" ht="24.96" customHeight="1">
      <c r="B4" s="17"/>
      <c r="D4" s="132" t="s">
        <v>86</v>
      </c>
      <c r="I4" s="128"/>
      <c r="L4" s="17"/>
      <c r="M4" s="133" t="s">
        <v>10</v>
      </c>
      <c r="AT4" s="14" t="s">
        <v>4</v>
      </c>
    </row>
    <row r="5" hidden="1" s="1" customFormat="1" ht="6.96" customHeight="1">
      <c r="B5" s="17"/>
      <c r="I5" s="128"/>
      <c r="L5" s="17"/>
    </row>
    <row r="6" hidden="1" s="2" customFormat="1" ht="12" customHeight="1">
      <c r="A6" s="35"/>
      <c r="B6" s="41"/>
      <c r="C6" s="35"/>
      <c r="D6" s="134" t="s">
        <v>16</v>
      </c>
      <c r="E6" s="35"/>
      <c r="F6" s="35"/>
      <c r="G6" s="35"/>
      <c r="H6" s="35"/>
      <c r="I6" s="135"/>
      <c r="J6" s="35"/>
      <c r="K6" s="35"/>
      <c r="L6" s="60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hidden="1" s="2" customFormat="1" ht="16.5" customHeight="1">
      <c r="A7" s="35"/>
      <c r="B7" s="41"/>
      <c r="C7" s="35"/>
      <c r="D7" s="35"/>
      <c r="E7" s="136" t="s">
        <v>17</v>
      </c>
      <c r="F7" s="35"/>
      <c r="G7" s="35"/>
      <c r="H7" s="35"/>
      <c r="I7" s="135"/>
      <c r="J7" s="35"/>
      <c r="K7" s="35"/>
      <c r="L7" s="60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hidden="1" s="2" customFormat="1">
      <c r="A8" s="35"/>
      <c r="B8" s="41"/>
      <c r="C8" s="35"/>
      <c r="D8" s="35"/>
      <c r="E8" s="35"/>
      <c r="F8" s="35"/>
      <c r="G8" s="35"/>
      <c r="H8" s="35"/>
      <c r="I8" s="1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hidden="1" s="2" customFormat="1" ht="12" customHeight="1">
      <c r="A9" s="35"/>
      <c r="B9" s="41"/>
      <c r="C9" s="35"/>
      <c r="D9" s="134" t="s">
        <v>18</v>
      </c>
      <c r="E9" s="35"/>
      <c r="F9" s="137" t="s">
        <v>1</v>
      </c>
      <c r="G9" s="35"/>
      <c r="H9" s="35"/>
      <c r="I9" s="138" t="s">
        <v>19</v>
      </c>
      <c r="J9" s="137" t="s">
        <v>1</v>
      </c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 ht="12" customHeight="1">
      <c r="A10" s="35"/>
      <c r="B10" s="41"/>
      <c r="C10" s="35"/>
      <c r="D10" s="134" t="s">
        <v>20</v>
      </c>
      <c r="E10" s="35"/>
      <c r="F10" s="137" t="s">
        <v>21</v>
      </c>
      <c r="G10" s="35"/>
      <c r="H10" s="35"/>
      <c r="I10" s="138" t="s">
        <v>22</v>
      </c>
      <c r="J10" s="139" t="str">
        <f>'Rekapitulace stavby'!AN8</f>
        <v>10. 9. 2020</v>
      </c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1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 ht="12" customHeight="1">
      <c r="A12" s="35"/>
      <c r="B12" s="41"/>
      <c r="C12" s="35"/>
      <c r="D12" s="134" t="s">
        <v>24</v>
      </c>
      <c r="E12" s="35"/>
      <c r="F12" s="35"/>
      <c r="G12" s="35"/>
      <c r="H12" s="35"/>
      <c r="I12" s="138" t="s">
        <v>25</v>
      </c>
      <c r="J12" s="137" t="s">
        <v>26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8" customHeight="1">
      <c r="A13" s="35"/>
      <c r="B13" s="41"/>
      <c r="C13" s="35"/>
      <c r="D13" s="35"/>
      <c r="E13" s="137" t="s">
        <v>27</v>
      </c>
      <c r="F13" s="35"/>
      <c r="G13" s="35"/>
      <c r="H13" s="35"/>
      <c r="I13" s="138" t="s">
        <v>28</v>
      </c>
      <c r="J13" s="137" t="s">
        <v>29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1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2" customHeight="1">
      <c r="A15" s="35"/>
      <c r="B15" s="41"/>
      <c r="C15" s="35"/>
      <c r="D15" s="134" t="s">
        <v>30</v>
      </c>
      <c r="E15" s="35"/>
      <c r="F15" s="35"/>
      <c r="G15" s="35"/>
      <c r="H15" s="35"/>
      <c r="I15" s="138" t="s">
        <v>25</v>
      </c>
      <c r="J15" s="30" t="str">
        <f>'Rekapitulace stavby'!AN13</f>
        <v>Vyplň údaj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18" customHeight="1">
      <c r="A16" s="35"/>
      <c r="B16" s="41"/>
      <c r="C16" s="35"/>
      <c r="D16" s="35"/>
      <c r="E16" s="30" t="str">
        <f>'Rekapitulace stavby'!E14</f>
        <v>Vyplň údaj</v>
      </c>
      <c r="F16" s="137"/>
      <c r="G16" s="137"/>
      <c r="H16" s="137"/>
      <c r="I16" s="138" t="s">
        <v>28</v>
      </c>
      <c r="J16" s="30" t="str">
        <f>'Rekapitulace stavby'!AN14</f>
        <v>Vyplň údaj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1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12" customHeight="1">
      <c r="A18" s="35"/>
      <c r="B18" s="41"/>
      <c r="C18" s="35"/>
      <c r="D18" s="134" t="s">
        <v>32</v>
      </c>
      <c r="E18" s="35"/>
      <c r="F18" s="35"/>
      <c r="G18" s="35"/>
      <c r="H18" s="35"/>
      <c r="I18" s="138" t="s">
        <v>25</v>
      </c>
      <c r="J18" s="137" t="str">
        <f>IF('Rekapitulace stavby'!AN16="","",'Rekapitulace stavby'!AN16)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18" customHeight="1">
      <c r="A19" s="35"/>
      <c r="B19" s="41"/>
      <c r="C19" s="35"/>
      <c r="D19" s="35"/>
      <c r="E19" s="137" t="str">
        <f>IF('Rekapitulace stavby'!E17="","",'Rekapitulace stavby'!E17)</f>
        <v xml:space="preserve"> </v>
      </c>
      <c r="F19" s="35"/>
      <c r="G19" s="35"/>
      <c r="H19" s="35"/>
      <c r="I19" s="138" t="s">
        <v>28</v>
      </c>
      <c r="J19" s="137" t="str">
        <f>IF('Rekapitulace stavby'!AN17="","",'Rekapitulace stavby'!AN17)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1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12" customHeight="1">
      <c r="A21" s="35"/>
      <c r="B21" s="41"/>
      <c r="C21" s="35"/>
      <c r="D21" s="134" t="s">
        <v>35</v>
      </c>
      <c r="E21" s="35"/>
      <c r="F21" s="35"/>
      <c r="G21" s="35"/>
      <c r="H21" s="35"/>
      <c r="I21" s="138" t="s">
        <v>25</v>
      </c>
      <c r="J21" s="137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18" customHeight="1">
      <c r="A22" s="35"/>
      <c r="B22" s="41"/>
      <c r="C22" s="35"/>
      <c r="D22" s="35"/>
      <c r="E22" s="137" t="s">
        <v>36</v>
      </c>
      <c r="F22" s="35"/>
      <c r="G22" s="35"/>
      <c r="H22" s="35"/>
      <c r="I22" s="138" t="s">
        <v>28</v>
      </c>
      <c r="J22" s="137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1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12" customHeight="1">
      <c r="A24" s="35"/>
      <c r="B24" s="41"/>
      <c r="C24" s="35"/>
      <c r="D24" s="134" t="s">
        <v>37</v>
      </c>
      <c r="E24" s="35"/>
      <c r="F24" s="35"/>
      <c r="G24" s="35"/>
      <c r="H24" s="35"/>
      <c r="I24" s="1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8" customFormat="1" ht="16.5" customHeight="1">
      <c r="A25" s="140"/>
      <c r="B25" s="141"/>
      <c r="C25" s="140"/>
      <c r="D25" s="140"/>
      <c r="E25" s="142" t="s">
        <v>1</v>
      </c>
      <c r="F25" s="142"/>
      <c r="G25" s="142"/>
      <c r="H25" s="142"/>
      <c r="I25" s="143"/>
      <c r="J25" s="140"/>
      <c r="K25" s="140"/>
      <c r="L25" s="144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</row>
    <row r="26" hidden="1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1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2" customFormat="1" ht="6.96" customHeight="1">
      <c r="A27" s="35"/>
      <c r="B27" s="41"/>
      <c r="C27" s="35"/>
      <c r="D27" s="145"/>
      <c r="E27" s="145"/>
      <c r="F27" s="145"/>
      <c r="G27" s="145"/>
      <c r="H27" s="145"/>
      <c r="I27" s="146"/>
      <c r="J27" s="145"/>
      <c r="K27" s="14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hidden="1" s="2" customFormat="1" ht="25.44" customHeight="1">
      <c r="A28" s="35"/>
      <c r="B28" s="41"/>
      <c r="C28" s="35"/>
      <c r="D28" s="147" t="s">
        <v>38</v>
      </c>
      <c r="E28" s="35"/>
      <c r="F28" s="35"/>
      <c r="G28" s="35"/>
      <c r="H28" s="35"/>
      <c r="I28" s="135"/>
      <c r="J28" s="148">
        <f>ROUND(J114, 2)</f>
        <v>0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2" customFormat="1" ht="6.96" customHeight="1">
      <c r="A29" s="35"/>
      <c r="B29" s="41"/>
      <c r="C29" s="35"/>
      <c r="D29" s="145"/>
      <c r="E29" s="145"/>
      <c r="F29" s="145"/>
      <c r="G29" s="145"/>
      <c r="H29" s="145"/>
      <c r="I29" s="146"/>
      <c r="J29" s="145"/>
      <c r="K29" s="14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hidden="1" s="2" customFormat="1" ht="14.4" customHeight="1">
      <c r="A30" s="35"/>
      <c r="B30" s="41"/>
      <c r="C30" s="35"/>
      <c r="D30" s="35"/>
      <c r="E30" s="35"/>
      <c r="F30" s="149" t="s">
        <v>40</v>
      </c>
      <c r="G30" s="35"/>
      <c r="H30" s="35"/>
      <c r="I30" s="150" t="s">
        <v>39</v>
      </c>
      <c r="J30" s="149" t="s">
        <v>41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14.4" customHeight="1">
      <c r="A31" s="35"/>
      <c r="B31" s="41"/>
      <c r="C31" s="35"/>
      <c r="D31" s="151" t="s">
        <v>42</v>
      </c>
      <c r="E31" s="134" t="s">
        <v>43</v>
      </c>
      <c r="F31" s="152">
        <f>ROUND((SUM(BE114:BE122)),  2)</f>
        <v>0</v>
      </c>
      <c r="G31" s="35"/>
      <c r="H31" s="35"/>
      <c r="I31" s="153">
        <v>0.20999999999999999</v>
      </c>
      <c r="J31" s="152">
        <f>ROUND(((SUM(BE114:BE122))*I31),  2)</f>
        <v>0</v>
      </c>
      <c r="K31" s="3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14.4" customHeight="1">
      <c r="A32" s="35"/>
      <c r="B32" s="41"/>
      <c r="C32" s="35"/>
      <c r="D32" s="35"/>
      <c r="E32" s="134" t="s">
        <v>44</v>
      </c>
      <c r="F32" s="152">
        <f>ROUND((SUM(BF114:BF122)),  2)</f>
        <v>0</v>
      </c>
      <c r="G32" s="35"/>
      <c r="H32" s="35"/>
      <c r="I32" s="153">
        <v>0.14999999999999999</v>
      </c>
      <c r="J32" s="152">
        <f>ROUND(((SUM(BF114:BF122))*I32), 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34" t="s">
        <v>45</v>
      </c>
      <c r="F33" s="152">
        <f>ROUND((SUM(BG114:BG122)),  2)</f>
        <v>0</v>
      </c>
      <c r="G33" s="35"/>
      <c r="H33" s="35"/>
      <c r="I33" s="153">
        <v>0.20999999999999999</v>
      </c>
      <c r="J33" s="152">
        <f>0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4" t="s">
        <v>46</v>
      </c>
      <c r="F34" s="152">
        <f>ROUND((SUM(BH114:BH122)),  2)</f>
        <v>0</v>
      </c>
      <c r="G34" s="35"/>
      <c r="H34" s="35"/>
      <c r="I34" s="153">
        <v>0.14999999999999999</v>
      </c>
      <c r="J34" s="152">
        <f>0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4" t="s">
        <v>47</v>
      </c>
      <c r="F35" s="152">
        <f>ROUND((SUM(BI114:BI122)),  2)</f>
        <v>0</v>
      </c>
      <c r="G35" s="35"/>
      <c r="H35" s="35"/>
      <c r="I35" s="153">
        <v>0</v>
      </c>
      <c r="J35" s="152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135"/>
      <c r="J36" s="35"/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25.44" customHeight="1">
      <c r="A37" s="35"/>
      <c r="B37" s="41"/>
      <c r="C37" s="154"/>
      <c r="D37" s="155" t="s">
        <v>48</v>
      </c>
      <c r="E37" s="156"/>
      <c r="F37" s="156"/>
      <c r="G37" s="157" t="s">
        <v>49</v>
      </c>
      <c r="H37" s="158" t="s">
        <v>50</v>
      </c>
      <c r="I37" s="159"/>
      <c r="J37" s="160">
        <f>SUM(J28:J35)</f>
        <v>0</v>
      </c>
      <c r="K37" s="161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1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1" customFormat="1" ht="14.4" customHeight="1">
      <c r="B39" s="17"/>
      <c r="I39" s="128"/>
      <c r="L39" s="17"/>
    </row>
    <row r="40" hidden="1" s="1" customFormat="1" ht="14.4" customHeight="1">
      <c r="B40" s="17"/>
      <c r="I40" s="128"/>
      <c r="L40" s="17"/>
    </row>
    <row r="41" hidden="1" s="1" customFormat="1" ht="14.4" customHeight="1">
      <c r="B41" s="17"/>
      <c r="I41" s="128"/>
      <c r="L41" s="17"/>
    </row>
    <row r="42" hidden="1" s="1" customFormat="1" ht="14.4" customHeight="1">
      <c r="B42" s="17"/>
      <c r="I42" s="128"/>
      <c r="L42" s="17"/>
    </row>
    <row r="43" hidden="1" s="1" customFormat="1" ht="14.4" customHeight="1">
      <c r="B43" s="17"/>
      <c r="I43" s="128"/>
      <c r="L43" s="17"/>
    </row>
    <row r="44" hidden="1" s="1" customFormat="1" ht="14.4" customHeight="1">
      <c r="B44" s="17"/>
      <c r="I44" s="128"/>
      <c r="L44" s="17"/>
    </row>
    <row r="45" hidden="1" s="1" customFormat="1" ht="14.4" customHeight="1">
      <c r="B45" s="17"/>
      <c r="I45" s="128"/>
      <c r="L45" s="17"/>
    </row>
    <row r="46" hidden="1" s="1" customFormat="1" ht="14.4" customHeight="1">
      <c r="B46" s="17"/>
      <c r="I46" s="128"/>
      <c r="L46" s="17"/>
    </row>
    <row r="47" hidden="1" s="1" customFormat="1" ht="14.4" customHeight="1">
      <c r="B47" s="17"/>
      <c r="I47" s="128"/>
      <c r="L47" s="17"/>
    </row>
    <row r="48" hidden="1" s="1" customFormat="1" ht="14.4" customHeight="1">
      <c r="B48" s="17"/>
      <c r="I48" s="128"/>
      <c r="L48" s="17"/>
    </row>
    <row r="49" hidden="1" s="1" customFormat="1" ht="14.4" customHeight="1">
      <c r="B49" s="17"/>
      <c r="I49" s="128"/>
      <c r="L49" s="17"/>
    </row>
    <row r="50" hidden="1" s="2" customFormat="1" ht="14.4" customHeight="1">
      <c r="B50" s="60"/>
      <c r="D50" s="162" t="s">
        <v>51</v>
      </c>
      <c r="E50" s="163"/>
      <c r="F50" s="163"/>
      <c r="G50" s="162" t="s">
        <v>52</v>
      </c>
      <c r="H50" s="163"/>
      <c r="I50" s="164"/>
      <c r="J50" s="163"/>
      <c r="K50" s="163"/>
      <c r="L50" s="60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65" t="s">
        <v>53</v>
      </c>
      <c r="E61" s="166"/>
      <c r="F61" s="167" t="s">
        <v>54</v>
      </c>
      <c r="G61" s="165" t="s">
        <v>53</v>
      </c>
      <c r="H61" s="166"/>
      <c r="I61" s="168"/>
      <c r="J61" s="169" t="s">
        <v>54</v>
      </c>
      <c r="K61" s="166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62" t="s">
        <v>55</v>
      </c>
      <c r="E65" s="170"/>
      <c r="F65" s="170"/>
      <c r="G65" s="162" t="s">
        <v>56</v>
      </c>
      <c r="H65" s="170"/>
      <c r="I65" s="171"/>
      <c r="J65" s="170"/>
      <c r="K65" s="170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65" t="s">
        <v>53</v>
      </c>
      <c r="E76" s="166"/>
      <c r="F76" s="167" t="s">
        <v>54</v>
      </c>
      <c r="G76" s="165" t="s">
        <v>53</v>
      </c>
      <c r="H76" s="166"/>
      <c r="I76" s="168"/>
      <c r="J76" s="169" t="s">
        <v>54</v>
      </c>
      <c r="K76" s="166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72"/>
      <c r="C77" s="173"/>
      <c r="D77" s="173"/>
      <c r="E77" s="173"/>
      <c r="F77" s="173"/>
      <c r="G77" s="173"/>
      <c r="H77" s="173"/>
      <c r="I77" s="174"/>
      <c r="J77" s="173"/>
      <c r="K77" s="173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hidden="1" s="2" customFormat="1" ht="6.96" customHeight="1">
      <c r="A81" s="35"/>
      <c r="B81" s="175"/>
      <c r="C81" s="176"/>
      <c r="D81" s="176"/>
      <c r="E81" s="176"/>
      <c r="F81" s="176"/>
      <c r="G81" s="176"/>
      <c r="H81" s="176"/>
      <c r="I81" s="177"/>
      <c r="J81" s="176"/>
      <c r="K81" s="176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87</v>
      </c>
      <c r="D82" s="37"/>
      <c r="E82" s="37"/>
      <c r="F82" s="37"/>
      <c r="G82" s="37"/>
      <c r="H82" s="37"/>
      <c r="I82" s="135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35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35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73" t="str">
        <f>E7</f>
        <v>Vnitřní omítky</v>
      </c>
      <c r="F85" s="37"/>
      <c r="G85" s="37"/>
      <c r="H85" s="37"/>
      <c r="I85" s="135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135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2" customHeight="1">
      <c r="A87" s="35"/>
      <c r="B87" s="36"/>
      <c r="C87" s="29" t="s">
        <v>20</v>
      </c>
      <c r="D87" s="37"/>
      <c r="E87" s="37"/>
      <c r="F87" s="24" t="str">
        <f>F10</f>
        <v>Chrudim</v>
      </c>
      <c r="G87" s="37"/>
      <c r="H87" s="37"/>
      <c r="I87" s="138" t="s">
        <v>22</v>
      </c>
      <c r="J87" s="76" t="str">
        <f>IF(J10="","",J10)</f>
        <v>10. 9. 2020</v>
      </c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35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5.15" customHeight="1">
      <c r="A89" s="35"/>
      <c r="B89" s="36"/>
      <c r="C89" s="29" t="s">
        <v>24</v>
      </c>
      <c r="D89" s="37"/>
      <c r="E89" s="37"/>
      <c r="F89" s="24" t="str">
        <f>E13</f>
        <v>Laustav, s.r.o.</v>
      </c>
      <c r="G89" s="37"/>
      <c r="H89" s="37"/>
      <c r="I89" s="138" t="s">
        <v>32</v>
      </c>
      <c r="J89" s="33" t="str">
        <f>E19</f>
        <v xml:space="preserve"> 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15.15" customHeight="1">
      <c r="A90" s="35"/>
      <c r="B90" s="36"/>
      <c r="C90" s="29" t="s">
        <v>30</v>
      </c>
      <c r="D90" s="37"/>
      <c r="E90" s="37"/>
      <c r="F90" s="24" t="str">
        <f>IF(E16="","",E16)</f>
        <v>Vyplň údaj</v>
      </c>
      <c r="G90" s="37"/>
      <c r="H90" s="37"/>
      <c r="I90" s="138" t="s">
        <v>35</v>
      </c>
      <c r="J90" s="33" t="str">
        <f>E22</f>
        <v>Milan Mareš</v>
      </c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135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29.28" customHeight="1">
      <c r="A92" s="35"/>
      <c r="B92" s="36"/>
      <c r="C92" s="178" t="s">
        <v>88</v>
      </c>
      <c r="D92" s="179"/>
      <c r="E92" s="179"/>
      <c r="F92" s="179"/>
      <c r="G92" s="179"/>
      <c r="H92" s="179"/>
      <c r="I92" s="180"/>
      <c r="J92" s="181" t="s">
        <v>89</v>
      </c>
      <c r="K92" s="179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35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2.8" customHeight="1">
      <c r="A94" s="35"/>
      <c r="B94" s="36"/>
      <c r="C94" s="182" t="s">
        <v>90</v>
      </c>
      <c r="D94" s="37"/>
      <c r="E94" s="37"/>
      <c r="F94" s="37"/>
      <c r="G94" s="37"/>
      <c r="H94" s="37"/>
      <c r="I94" s="135"/>
      <c r="J94" s="107">
        <f>J114</f>
        <v>0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91</v>
      </c>
    </row>
    <row r="95" hidden="1" s="9" customFormat="1" ht="24.96" customHeight="1">
      <c r="A95" s="9"/>
      <c r="B95" s="183"/>
      <c r="C95" s="184"/>
      <c r="D95" s="185" t="s">
        <v>92</v>
      </c>
      <c r="E95" s="186"/>
      <c r="F95" s="186"/>
      <c r="G95" s="186"/>
      <c r="H95" s="186"/>
      <c r="I95" s="187"/>
      <c r="J95" s="188">
        <f>J115</f>
        <v>0</v>
      </c>
      <c r="K95" s="184"/>
      <c r="L95" s="18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90"/>
      <c r="C96" s="191"/>
      <c r="D96" s="192" t="s">
        <v>93</v>
      </c>
      <c r="E96" s="193"/>
      <c r="F96" s="193"/>
      <c r="G96" s="193"/>
      <c r="H96" s="193"/>
      <c r="I96" s="194"/>
      <c r="J96" s="195">
        <f>J116</f>
        <v>0</v>
      </c>
      <c r="K96" s="191"/>
      <c r="L96" s="196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2" customFormat="1" ht="21.84" customHeight="1">
      <c r="A97" s="35"/>
      <c r="B97" s="36"/>
      <c r="C97" s="37"/>
      <c r="D97" s="37"/>
      <c r="E97" s="37"/>
      <c r="F97" s="37"/>
      <c r="G97" s="37"/>
      <c r="H97" s="37"/>
      <c r="I97" s="135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hidden="1" s="2" customFormat="1" ht="6.96" customHeight="1">
      <c r="A98" s="35"/>
      <c r="B98" s="63"/>
      <c r="C98" s="64"/>
      <c r="D98" s="64"/>
      <c r="E98" s="64"/>
      <c r="F98" s="64"/>
      <c r="G98" s="64"/>
      <c r="H98" s="64"/>
      <c r="I98" s="174"/>
      <c r="J98" s="64"/>
      <c r="K98" s="6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hidden="1"/>
    <row r="100" hidden="1"/>
    <row r="101" hidden="1"/>
    <row r="102" s="2" customFormat="1" ht="6.96" customHeight="1">
      <c r="A102" s="35"/>
      <c r="B102" s="65"/>
      <c r="C102" s="66"/>
      <c r="D102" s="66"/>
      <c r="E102" s="66"/>
      <c r="F102" s="66"/>
      <c r="G102" s="66"/>
      <c r="H102" s="66"/>
      <c r="I102" s="177"/>
      <c r="J102" s="66"/>
      <c r="K102" s="66"/>
      <c r="L102" s="60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="2" customFormat="1" ht="24.96" customHeight="1">
      <c r="A103" s="35"/>
      <c r="B103" s="36"/>
      <c r="C103" s="20" t="s">
        <v>94</v>
      </c>
      <c r="D103" s="37"/>
      <c r="E103" s="37"/>
      <c r="F103" s="37"/>
      <c r="G103" s="37"/>
      <c r="H103" s="37"/>
      <c r="I103" s="135"/>
      <c r="J103" s="37"/>
      <c r="K103" s="37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36"/>
      <c r="C104" s="37"/>
      <c r="D104" s="37"/>
      <c r="E104" s="37"/>
      <c r="F104" s="37"/>
      <c r="G104" s="37"/>
      <c r="H104" s="37"/>
      <c r="I104" s="135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12" customHeight="1">
      <c r="A105" s="35"/>
      <c r="B105" s="36"/>
      <c r="C105" s="29" t="s">
        <v>16</v>
      </c>
      <c r="D105" s="37"/>
      <c r="E105" s="37"/>
      <c r="F105" s="37"/>
      <c r="G105" s="37"/>
      <c r="H105" s="37"/>
      <c r="I105" s="135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16.5" customHeight="1">
      <c r="A106" s="35"/>
      <c r="B106" s="36"/>
      <c r="C106" s="37"/>
      <c r="D106" s="37"/>
      <c r="E106" s="73" t="str">
        <f>E7</f>
        <v>Vnitřní omítky</v>
      </c>
      <c r="F106" s="37"/>
      <c r="G106" s="37"/>
      <c r="H106" s="37"/>
      <c r="I106" s="135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36"/>
      <c r="C107" s="37"/>
      <c r="D107" s="37"/>
      <c r="E107" s="37"/>
      <c r="F107" s="37"/>
      <c r="G107" s="37"/>
      <c r="H107" s="37"/>
      <c r="I107" s="135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2" customHeight="1">
      <c r="A108" s="35"/>
      <c r="B108" s="36"/>
      <c r="C108" s="29" t="s">
        <v>20</v>
      </c>
      <c r="D108" s="37"/>
      <c r="E108" s="37"/>
      <c r="F108" s="24" t="str">
        <f>F10</f>
        <v>Chrudim</v>
      </c>
      <c r="G108" s="37"/>
      <c r="H108" s="37"/>
      <c r="I108" s="138" t="s">
        <v>22</v>
      </c>
      <c r="J108" s="76" t="str">
        <f>IF(J10="","",J10)</f>
        <v>10. 9. 2020</v>
      </c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36"/>
      <c r="C109" s="37"/>
      <c r="D109" s="37"/>
      <c r="E109" s="37"/>
      <c r="F109" s="37"/>
      <c r="G109" s="37"/>
      <c r="H109" s="37"/>
      <c r="I109" s="135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5.15" customHeight="1">
      <c r="A110" s="35"/>
      <c r="B110" s="36"/>
      <c r="C110" s="29" t="s">
        <v>24</v>
      </c>
      <c r="D110" s="37"/>
      <c r="E110" s="37"/>
      <c r="F110" s="24" t="str">
        <f>E13</f>
        <v>Laustav, s.r.o.</v>
      </c>
      <c r="G110" s="37"/>
      <c r="H110" s="37"/>
      <c r="I110" s="138" t="s">
        <v>32</v>
      </c>
      <c r="J110" s="33" t="str">
        <f>E19</f>
        <v xml:space="preserve"> </v>
      </c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5.15" customHeight="1">
      <c r="A111" s="35"/>
      <c r="B111" s="36"/>
      <c r="C111" s="29" t="s">
        <v>30</v>
      </c>
      <c r="D111" s="37"/>
      <c r="E111" s="37"/>
      <c r="F111" s="24" t="str">
        <f>IF(E16="","",E16)</f>
        <v>Vyplň údaj</v>
      </c>
      <c r="G111" s="37"/>
      <c r="H111" s="37"/>
      <c r="I111" s="138" t="s">
        <v>35</v>
      </c>
      <c r="J111" s="33" t="str">
        <f>E22</f>
        <v>Milan Mareš</v>
      </c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0.32" customHeight="1">
      <c r="A112" s="35"/>
      <c r="B112" s="36"/>
      <c r="C112" s="37"/>
      <c r="D112" s="37"/>
      <c r="E112" s="37"/>
      <c r="F112" s="37"/>
      <c r="G112" s="37"/>
      <c r="H112" s="37"/>
      <c r="I112" s="135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1" customFormat="1" ht="29.28" customHeight="1">
      <c r="A113" s="197"/>
      <c r="B113" s="198"/>
      <c r="C113" s="199" t="s">
        <v>95</v>
      </c>
      <c r="D113" s="200" t="s">
        <v>63</v>
      </c>
      <c r="E113" s="200" t="s">
        <v>59</v>
      </c>
      <c r="F113" s="200" t="s">
        <v>60</v>
      </c>
      <c r="G113" s="200" t="s">
        <v>96</v>
      </c>
      <c r="H113" s="200" t="s">
        <v>97</v>
      </c>
      <c r="I113" s="201" t="s">
        <v>98</v>
      </c>
      <c r="J113" s="202" t="s">
        <v>89</v>
      </c>
      <c r="K113" s="203" t="s">
        <v>99</v>
      </c>
      <c r="L113" s="204"/>
      <c r="M113" s="97" t="s">
        <v>1</v>
      </c>
      <c r="N113" s="98" t="s">
        <v>42</v>
      </c>
      <c r="O113" s="98" t="s">
        <v>100</v>
      </c>
      <c r="P113" s="98" t="s">
        <v>101</v>
      </c>
      <c r="Q113" s="98" t="s">
        <v>102</v>
      </c>
      <c r="R113" s="98" t="s">
        <v>103</v>
      </c>
      <c r="S113" s="98" t="s">
        <v>104</v>
      </c>
      <c r="T113" s="99" t="s">
        <v>105</v>
      </c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</row>
    <row r="114" s="2" customFormat="1" ht="22.8" customHeight="1">
      <c r="A114" s="35"/>
      <c r="B114" s="36"/>
      <c r="C114" s="104" t="s">
        <v>106</v>
      </c>
      <c r="D114" s="37"/>
      <c r="E114" s="37"/>
      <c r="F114" s="37"/>
      <c r="G114" s="37"/>
      <c r="H114" s="37"/>
      <c r="I114" s="135"/>
      <c r="J114" s="205">
        <f>BK114</f>
        <v>0</v>
      </c>
      <c r="K114" s="37"/>
      <c r="L114" s="41"/>
      <c r="M114" s="100"/>
      <c r="N114" s="206"/>
      <c r="O114" s="101"/>
      <c r="P114" s="207">
        <f>P115</f>
        <v>0</v>
      </c>
      <c r="Q114" s="101"/>
      <c r="R114" s="207">
        <f>R115</f>
        <v>0.032016599999999999</v>
      </c>
      <c r="S114" s="101"/>
      <c r="T114" s="208">
        <f>T115</f>
        <v>0</v>
      </c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T114" s="14" t="s">
        <v>77</v>
      </c>
      <c r="AU114" s="14" t="s">
        <v>91</v>
      </c>
      <c r="BK114" s="209">
        <f>BK115</f>
        <v>0</v>
      </c>
    </row>
    <row r="115" s="12" customFormat="1" ht="25.92" customHeight="1">
      <c r="A115" s="12"/>
      <c r="B115" s="210"/>
      <c r="C115" s="211"/>
      <c r="D115" s="212" t="s">
        <v>77</v>
      </c>
      <c r="E115" s="213" t="s">
        <v>107</v>
      </c>
      <c r="F115" s="213" t="s">
        <v>108</v>
      </c>
      <c r="G115" s="211"/>
      <c r="H115" s="211"/>
      <c r="I115" s="214"/>
      <c r="J115" s="215">
        <f>BK115</f>
        <v>0</v>
      </c>
      <c r="K115" s="211"/>
      <c r="L115" s="216"/>
      <c r="M115" s="217"/>
      <c r="N115" s="218"/>
      <c r="O115" s="218"/>
      <c r="P115" s="219">
        <f>P116</f>
        <v>0</v>
      </c>
      <c r="Q115" s="218"/>
      <c r="R115" s="219">
        <f>R116</f>
        <v>0.032016599999999999</v>
      </c>
      <c r="S115" s="218"/>
      <c r="T115" s="220">
        <f>T116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21" t="s">
        <v>83</v>
      </c>
      <c r="AT115" s="222" t="s">
        <v>77</v>
      </c>
      <c r="AU115" s="222" t="s">
        <v>78</v>
      </c>
      <c r="AY115" s="221" t="s">
        <v>109</v>
      </c>
      <c r="BK115" s="223">
        <f>BK116</f>
        <v>0</v>
      </c>
    </row>
    <row r="116" s="12" customFormat="1" ht="22.8" customHeight="1">
      <c r="A116" s="12"/>
      <c r="B116" s="210"/>
      <c r="C116" s="211"/>
      <c r="D116" s="212" t="s">
        <v>77</v>
      </c>
      <c r="E116" s="224" t="s">
        <v>110</v>
      </c>
      <c r="F116" s="224" t="s">
        <v>111</v>
      </c>
      <c r="G116" s="211"/>
      <c r="H116" s="211"/>
      <c r="I116" s="214"/>
      <c r="J116" s="225">
        <f>BK116</f>
        <v>0</v>
      </c>
      <c r="K116" s="211"/>
      <c r="L116" s="216"/>
      <c r="M116" s="217"/>
      <c r="N116" s="218"/>
      <c r="O116" s="218"/>
      <c r="P116" s="219">
        <f>SUM(P117:P122)</f>
        <v>0</v>
      </c>
      <c r="Q116" s="218"/>
      <c r="R116" s="219">
        <f>SUM(R117:R122)</f>
        <v>0.032016599999999999</v>
      </c>
      <c r="S116" s="218"/>
      <c r="T116" s="220">
        <f>SUM(T117:T122)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21" t="s">
        <v>83</v>
      </c>
      <c r="AT116" s="222" t="s">
        <v>77</v>
      </c>
      <c r="AU116" s="222" t="s">
        <v>83</v>
      </c>
      <c r="AY116" s="221" t="s">
        <v>109</v>
      </c>
      <c r="BK116" s="223">
        <f>SUM(BK117:BK122)</f>
        <v>0</v>
      </c>
    </row>
    <row r="117" s="2" customFormat="1" ht="21.75" customHeight="1">
      <c r="A117" s="35"/>
      <c r="B117" s="36"/>
      <c r="C117" s="226" t="s">
        <v>83</v>
      </c>
      <c r="D117" s="226" t="s">
        <v>112</v>
      </c>
      <c r="E117" s="227" t="s">
        <v>113</v>
      </c>
      <c r="F117" s="228" t="s">
        <v>114</v>
      </c>
      <c r="G117" s="229" t="s">
        <v>115</v>
      </c>
      <c r="H117" s="230">
        <v>1476.348</v>
      </c>
      <c r="I117" s="231"/>
      <c r="J117" s="232">
        <f>ROUND(I117*H117,2)</f>
        <v>0</v>
      </c>
      <c r="K117" s="233"/>
      <c r="L117" s="41"/>
      <c r="M117" s="234" t="s">
        <v>1</v>
      </c>
      <c r="N117" s="235" t="s">
        <v>43</v>
      </c>
      <c r="O117" s="88"/>
      <c r="P117" s="236">
        <f>O117*H117</f>
        <v>0</v>
      </c>
      <c r="Q117" s="236">
        <v>0</v>
      </c>
      <c r="R117" s="236">
        <f>Q117*H117</f>
        <v>0</v>
      </c>
      <c r="S117" s="236">
        <v>0</v>
      </c>
      <c r="T117" s="237">
        <f>S117*H117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R117" s="238" t="s">
        <v>116</v>
      </c>
      <c r="AT117" s="238" t="s">
        <v>112</v>
      </c>
      <c r="AU117" s="238" t="s">
        <v>85</v>
      </c>
      <c r="AY117" s="14" t="s">
        <v>109</v>
      </c>
      <c r="BE117" s="239">
        <f>IF(N117="základní",J117,0)</f>
        <v>0</v>
      </c>
      <c r="BF117" s="239">
        <f>IF(N117="snížená",J117,0)</f>
        <v>0</v>
      </c>
      <c r="BG117" s="239">
        <f>IF(N117="zákl. přenesená",J117,0)</f>
        <v>0</v>
      </c>
      <c r="BH117" s="239">
        <f>IF(N117="sníž. přenesená",J117,0)</f>
        <v>0</v>
      </c>
      <c r="BI117" s="239">
        <f>IF(N117="nulová",J117,0)</f>
        <v>0</v>
      </c>
      <c r="BJ117" s="14" t="s">
        <v>83</v>
      </c>
      <c r="BK117" s="239">
        <f>ROUND(I117*H117,2)</f>
        <v>0</v>
      </c>
      <c r="BL117" s="14" t="s">
        <v>116</v>
      </c>
      <c r="BM117" s="238" t="s">
        <v>117</v>
      </c>
    </row>
    <row r="118" s="2" customFormat="1" ht="21.75" customHeight="1">
      <c r="A118" s="35"/>
      <c r="B118" s="36"/>
      <c r="C118" s="226" t="s">
        <v>85</v>
      </c>
      <c r="D118" s="226" t="s">
        <v>112</v>
      </c>
      <c r="E118" s="227" t="s">
        <v>118</v>
      </c>
      <c r="F118" s="228" t="s">
        <v>119</v>
      </c>
      <c r="G118" s="229" t="s">
        <v>115</v>
      </c>
      <c r="H118" s="230">
        <v>458.55399999999997</v>
      </c>
      <c r="I118" s="231"/>
      <c r="J118" s="232">
        <f>ROUND(I118*H118,2)</f>
        <v>0</v>
      </c>
      <c r="K118" s="233"/>
      <c r="L118" s="41"/>
      <c r="M118" s="234" t="s">
        <v>1</v>
      </c>
      <c r="N118" s="235" t="s">
        <v>43</v>
      </c>
      <c r="O118" s="88"/>
      <c r="P118" s="236">
        <f>O118*H118</f>
        <v>0</v>
      </c>
      <c r="Q118" s="236">
        <v>0</v>
      </c>
      <c r="R118" s="236">
        <f>Q118*H118</f>
        <v>0</v>
      </c>
      <c r="S118" s="236">
        <v>0</v>
      </c>
      <c r="T118" s="237">
        <f>S118*H118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238" t="s">
        <v>116</v>
      </c>
      <c r="AT118" s="238" t="s">
        <v>112</v>
      </c>
      <c r="AU118" s="238" t="s">
        <v>85</v>
      </c>
      <c r="AY118" s="14" t="s">
        <v>109</v>
      </c>
      <c r="BE118" s="239">
        <f>IF(N118="základní",J118,0)</f>
        <v>0</v>
      </c>
      <c r="BF118" s="239">
        <f>IF(N118="snížená",J118,0)</f>
        <v>0</v>
      </c>
      <c r="BG118" s="239">
        <f>IF(N118="zákl. přenesená",J118,0)</f>
        <v>0</v>
      </c>
      <c r="BH118" s="239">
        <f>IF(N118="sníž. přenesená",J118,0)</f>
        <v>0</v>
      </c>
      <c r="BI118" s="239">
        <f>IF(N118="nulová",J118,0)</f>
        <v>0</v>
      </c>
      <c r="BJ118" s="14" t="s">
        <v>83</v>
      </c>
      <c r="BK118" s="239">
        <f>ROUND(I118*H118,2)</f>
        <v>0</v>
      </c>
      <c r="BL118" s="14" t="s">
        <v>116</v>
      </c>
      <c r="BM118" s="238" t="s">
        <v>120</v>
      </c>
    </row>
    <row r="119" s="2" customFormat="1" ht="21.75" customHeight="1">
      <c r="A119" s="35"/>
      <c r="B119" s="36"/>
      <c r="C119" s="226" t="s">
        <v>121</v>
      </c>
      <c r="D119" s="226" t="s">
        <v>112</v>
      </c>
      <c r="E119" s="227" t="s">
        <v>122</v>
      </c>
      <c r="F119" s="228" t="s">
        <v>123</v>
      </c>
      <c r="G119" s="229" t="s">
        <v>124</v>
      </c>
      <c r="H119" s="230">
        <v>217.80000000000001</v>
      </c>
      <c r="I119" s="231"/>
      <c r="J119" s="232">
        <f>ROUND(I119*H119,2)</f>
        <v>0</v>
      </c>
      <c r="K119" s="233"/>
      <c r="L119" s="41"/>
      <c r="M119" s="234" t="s">
        <v>1</v>
      </c>
      <c r="N119" s="235" t="s">
        <v>43</v>
      </c>
      <c r="O119" s="88"/>
      <c r="P119" s="236">
        <f>O119*H119</f>
        <v>0</v>
      </c>
      <c r="Q119" s="236">
        <v>0</v>
      </c>
      <c r="R119" s="236">
        <f>Q119*H119</f>
        <v>0</v>
      </c>
      <c r="S119" s="236">
        <v>0</v>
      </c>
      <c r="T119" s="237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38" t="s">
        <v>116</v>
      </c>
      <c r="AT119" s="238" t="s">
        <v>112</v>
      </c>
      <c r="AU119" s="238" t="s">
        <v>85</v>
      </c>
      <c r="AY119" s="14" t="s">
        <v>109</v>
      </c>
      <c r="BE119" s="239">
        <f>IF(N119="základní",J119,0)</f>
        <v>0</v>
      </c>
      <c r="BF119" s="239">
        <f>IF(N119="snížená",J119,0)</f>
        <v>0</v>
      </c>
      <c r="BG119" s="239">
        <f>IF(N119="zákl. přenesená",J119,0)</f>
        <v>0</v>
      </c>
      <c r="BH119" s="239">
        <f>IF(N119="sníž. přenesená",J119,0)</f>
        <v>0</v>
      </c>
      <c r="BI119" s="239">
        <f>IF(N119="nulová",J119,0)</f>
        <v>0</v>
      </c>
      <c r="BJ119" s="14" t="s">
        <v>83</v>
      </c>
      <c r="BK119" s="239">
        <f>ROUND(I119*H119,2)</f>
        <v>0</v>
      </c>
      <c r="BL119" s="14" t="s">
        <v>116</v>
      </c>
      <c r="BM119" s="238" t="s">
        <v>125</v>
      </c>
    </row>
    <row r="120" s="2" customFormat="1" ht="16.5" customHeight="1">
      <c r="A120" s="35"/>
      <c r="B120" s="36"/>
      <c r="C120" s="240" t="s">
        <v>116</v>
      </c>
      <c r="D120" s="240" t="s">
        <v>126</v>
      </c>
      <c r="E120" s="241" t="s">
        <v>127</v>
      </c>
      <c r="F120" s="242" t="s">
        <v>128</v>
      </c>
      <c r="G120" s="243" t="s">
        <v>124</v>
      </c>
      <c r="H120" s="244">
        <v>228.69</v>
      </c>
      <c r="I120" s="245"/>
      <c r="J120" s="246">
        <f>ROUND(I120*H120,2)</f>
        <v>0</v>
      </c>
      <c r="K120" s="247"/>
      <c r="L120" s="248"/>
      <c r="M120" s="249" t="s">
        <v>1</v>
      </c>
      <c r="N120" s="250" t="s">
        <v>43</v>
      </c>
      <c r="O120" s="88"/>
      <c r="P120" s="236">
        <f>O120*H120</f>
        <v>0</v>
      </c>
      <c r="Q120" s="236">
        <v>0.00010000000000000001</v>
      </c>
      <c r="R120" s="236">
        <f>Q120*H120</f>
        <v>0.022869</v>
      </c>
      <c r="S120" s="236">
        <v>0</v>
      </c>
      <c r="T120" s="237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38" t="s">
        <v>129</v>
      </c>
      <c r="AT120" s="238" t="s">
        <v>126</v>
      </c>
      <c r="AU120" s="238" t="s">
        <v>85</v>
      </c>
      <c r="AY120" s="14" t="s">
        <v>109</v>
      </c>
      <c r="BE120" s="239">
        <f>IF(N120="základní",J120,0)</f>
        <v>0</v>
      </c>
      <c r="BF120" s="239">
        <f>IF(N120="snížená",J120,0)</f>
        <v>0</v>
      </c>
      <c r="BG120" s="239">
        <f>IF(N120="zákl. přenesená",J120,0)</f>
        <v>0</v>
      </c>
      <c r="BH120" s="239">
        <f>IF(N120="sníž. přenesená",J120,0)</f>
        <v>0</v>
      </c>
      <c r="BI120" s="239">
        <f>IF(N120="nulová",J120,0)</f>
        <v>0</v>
      </c>
      <c r="BJ120" s="14" t="s">
        <v>83</v>
      </c>
      <c r="BK120" s="239">
        <f>ROUND(I120*H120,2)</f>
        <v>0</v>
      </c>
      <c r="BL120" s="14" t="s">
        <v>116</v>
      </c>
      <c r="BM120" s="238" t="s">
        <v>130</v>
      </c>
    </row>
    <row r="121" s="2" customFormat="1" ht="21.75" customHeight="1">
      <c r="A121" s="35"/>
      <c r="B121" s="36"/>
      <c r="C121" s="226" t="s">
        <v>131</v>
      </c>
      <c r="D121" s="226" t="s">
        <v>112</v>
      </c>
      <c r="E121" s="227" t="s">
        <v>132</v>
      </c>
      <c r="F121" s="228" t="s">
        <v>133</v>
      </c>
      <c r="G121" s="229" t="s">
        <v>124</v>
      </c>
      <c r="H121" s="230">
        <v>217.80000000000001</v>
      </c>
      <c r="I121" s="231"/>
      <c r="J121" s="232">
        <f>ROUND(I121*H121,2)</f>
        <v>0</v>
      </c>
      <c r="K121" s="233"/>
      <c r="L121" s="41"/>
      <c r="M121" s="234" t="s">
        <v>1</v>
      </c>
      <c r="N121" s="235" t="s">
        <v>43</v>
      </c>
      <c r="O121" s="88"/>
      <c r="P121" s="236">
        <f>O121*H121</f>
        <v>0</v>
      </c>
      <c r="Q121" s="236">
        <v>0</v>
      </c>
      <c r="R121" s="236">
        <f>Q121*H121</f>
        <v>0</v>
      </c>
      <c r="S121" s="236">
        <v>0</v>
      </c>
      <c r="T121" s="237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38" t="s">
        <v>116</v>
      </c>
      <c r="AT121" s="238" t="s">
        <v>112</v>
      </c>
      <c r="AU121" s="238" t="s">
        <v>85</v>
      </c>
      <c r="AY121" s="14" t="s">
        <v>109</v>
      </c>
      <c r="BE121" s="239">
        <f>IF(N121="základní",J121,0)</f>
        <v>0</v>
      </c>
      <c r="BF121" s="239">
        <f>IF(N121="snížená",J121,0)</f>
        <v>0</v>
      </c>
      <c r="BG121" s="239">
        <f>IF(N121="zákl. přenesená",J121,0)</f>
        <v>0</v>
      </c>
      <c r="BH121" s="239">
        <f>IF(N121="sníž. přenesená",J121,0)</f>
        <v>0</v>
      </c>
      <c r="BI121" s="239">
        <f>IF(N121="nulová",J121,0)</f>
        <v>0</v>
      </c>
      <c r="BJ121" s="14" t="s">
        <v>83</v>
      </c>
      <c r="BK121" s="239">
        <f>ROUND(I121*H121,2)</f>
        <v>0</v>
      </c>
      <c r="BL121" s="14" t="s">
        <v>116</v>
      </c>
      <c r="BM121" s="238" t="s">
        <v>134</v>
      </c>
    </row>
    <row r="122" s="2" customFormat="1" ht="21.75" customHeight="1">
      <c r="A122" s="35"/>
      <c r="B122" s="36"/>
      <c r="C122" s="240" t="s">
        <v>135</v>
      </c>
      <c r="D122" s="240" t="s">
        <v>126</v>
      </c>
      <c r="E122" s="241" t="s">
        <v>136</v>
      </c>
      <c r="F122" s="242" t="s">
        <v>137</v>
      </c>
      <c r="G122" s="243" t="s">
        <v>124</v>
      </c>
      <c r="H122" s="244">
        <v>228.69</v>
      </c>
      <c r="I122" s="245"/>
      <c r="J122" s="246">
        <f>ROUND(I122*H122,2)</f>
        <v>0</v>
      </c>
      <c r="K122" s="247"/>
      <c r="L122" s="248"/>
      <c r="M122" s="251" t="s">
        <v>1</v>
      </c>
      <c r="N122" s="252" t="s">
        <v>43</v>
      </c>
      <c r="O122" s="253"/>
      <c r="P122" s="254">
        <f>O122*H122</f>
        <v>0</v>
      </c>
      <c r="Q122" s="254">
        <v>4.0000000000000003E-05</v>
      </c>
      <c r="R122" s="254">
        <f>Q122*H122</f>
        <v>0.0091476000000000005</v>
      </c>
      <c r="S122" s="254">
        <v>0</v>
      </c>
      <c r="T122" s="255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38" t="s">
        <v>129</v>
      </c>
      <c r="AT122" s="238" t="s">
        <v>126</v>
      </c>
      <c r="AU122" s="238" t="s">
        <v>85</v>
      </c>
      <c r="AY122" s="14" t="s">
        <v>109</v>
      </c>
      <c r="BE122" s="239">
        <f>IF(N122="základní",J122,0)</f>
        <v>0</v>
      </c>
      <c r="BF122" s="239">
        <f>IF(N122="snížená",J122,0)</f>
        <v>0</v>
      </c>
      <c r="BG122" s="239">
        <f>IF(N122="zákl. přenesená",J122,0)</f>
        <v>0</v>
      </c>
      <c r="BH122" s="239">
        <f>IF(N122="sníž. přenesená",J122,0)</f>
        <v>0</v>
      </c>
      <c r="BI122" s="239">
        <f>IF(N122="nulová",J122,0)</f>
        <v>0</v>
      </c>
      <c r="BJ122" s="14" t="s">
        <v>83</v>
      </c>
      <c r="BK122" s="239">
        <f>ROUND(I122*H122,2)</f>
        <v>0</v>
      </c>
      <c r="BL122" s="14" t="s">
        <v>116</v>
      </c>
      <c r="BM122" s="238" t="s">
        <v>138</v>
      </c>
    </row>
    <row r="123" s="2" customFormat="1" ht="6.96" customHeight="1">
      <c r="A123" s="35"/>
      <c r="B123" s="63"/>
      <c r="C123" s="64"/>
      <c r="D123" s="64"/>
      <c r="E123" s="64"/>
      <c r="F123" s="64"/>
      <c r="G123" s="64"/>
      <c r="H123" s="64"/>
      <c r="I123" s="174"/>
      <c r="J123" s="64"/>
      <c r="K123" s="64"/>
      <c r="L123" s="41"/>
      <c r="M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</sheetData>
  <sheetProtection sheet="1" autoFilter="0" formatColumns="0" formatRows="0" objects="1" scenarios="1" spinCount="100000" saltValue="xmmyqkc8b79E4jhpzyH+zfe3o43BrOLynEJdoR1BeK9ontRfjgapXj+d8WWDDnbc9aa90IN4ZfZHmHlJK/8v9g==" hashValue="+ZXRSC/stZ9ZLNu/Xaha9QzjC5eMtWg2GvpTa2mIO1JfkP2Yc7MIJbgn57R9G9oUCeE0+pFMPIu0ae4UG82TIQ==" algorithmName="SHA-512" password="CC35"/>
  <autoFilter ref="C113:K122"/>
  <mergeCells count="6">
    <mergeCell ref="E7:H7"/>
    <mergeCell ref="E16:H16"/>
    <mergeCell ref="E25:H25"/>
    <mergeCell ref="E85:H85"/>
    <mergeCell ref="E106:H10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MILAN MAREŠ</dc:creator>
  <cp:lastModifiedBy>MILAN MAREŠ</cp:lastModifiedBy>
  <dcterms:created xsi:type="dcterms:W3CDTF">2020-09-10T21:09:50Z</dcterms:created>
  <dcterms:modified xsi:type="dcterms:W3CDTF">2020-09-10T21:09:53Z</dcterms:modified>
</cp:coreProperties>
</file>