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85" windowWidth="24615" windowHeight="13740"/>
  </bookViews>
  <sheets>
    <sheet name="Rekapitulace stavby" sheetId="1" r:id="rId1"/>
    <sheet name="SO 01 - Ubytovací zařízení" sheetId="2" r:id="rId2"/>
    <sheet name="SO 011 - přípojky, sítě a..." sheetId="3" r:id="rId3"/>
    <sheet name="SO 02 - Parkovací objekt " sheetId="4" r:id="rId4"/>
    <sheet name="SO 03 - Objekt pro volnoč..." sheetId="5" r:id="rId5"/>
    <sheet name="SO 04 - Zpevněné plochy " sheetId="6" r:id="rId6"/>
    <sheet name="List1" sheetId="7" r:id="rId7"/>
  </sheets>
  <definedNames>
    <definedName name="_xlnm._FilterDatabase" localSheetId="1" hidden="1">'SO 01 - Ubytovací zařízení'!$C$157:$K$1002</definedName>
    <definedName name="_xlnm._FilterDatabase" localSheetId="2" hidden="1">'SO 011 - přípojky, sítě a...'!$C$133:$K$203</definedName>
    <definedName name="_xlnm._FilterDatabase" localSheetId="3" hidden="1">'SO 02 - Parkovací objekt '!$C$141:$K$424</definedName>
    <definedName name="_xlnm._FilterDatabase" localSheetId="4" hidden="1">'SO 03 - Objekt pro volnoč...'!$C$139:$K$401</definedName>
    <definedName name="_xlnm._FilterDatabase" localSheetId="5" hidden="1">'SO 04 - Zpevněné plochy '!$C$127:$K$166</definedName>
    <definedName name="_xlnm.Print_Titles" localSheetId="0">'Rekapitulace stavby'!$92:$92</definedName>
    <definedName name="_xlnm.Print_Titles" localSheetId="1">'SO 01 - Ubytovací zařízení'!$157:$157</definedName>
    <definedName name="_xlnm.Print_Titles" localSheetId="2">'SO 011 - přípojky, sítě a...'!$133:$133</definedName>
    <definedName name="_xlnm.Print_Titles" localSheetId="3">'SO 02 - Parkovací objekt '!$141:$141</definedName>
    <definedName name="_xlnm.Print_Titles" localSheetId="4">'SO 03 - Objekt pro volnoč...'!$139:$139</definedName>
    <definedName name="_xlnm.Print_Titles" localSheetId="5">'SO 04 - Zpevněné plochy '!$127:$127</definedName>
    <definedName name="_xlnm.Print_Area" localSheetId="0">'Rekapitulace stavby'!$D$4:$AO$76,'Rekapitulace stavby'!$C$82:$AQ$104</definedName>
    <definedName name="_xlnm.Print_Area" localSheetId="1">'SO 01 - Ubytovací zařízení'!$C$4:$J$76,'SO 01 - Ubytovací zařízení'!$C$82:$J$139,'SO 01 - Ubytovací zařízení'!$C$145:$K$1002</definedName>
    <definedName name="_xlnm.Print_Area" localSheetId="2">'SO 011 - přípojky, sítě a...'!$C$4:$J$76,'SO 011 - přípojky, sítě a...'!$C$82:$J$113,'SO 011 - přípojky, sítě a...'!$C$119:$K$203</definedName>
    <definedName name="_xlnm.Print_Area" localSheetId="3">'SO 02 - Parkovací objekt '!$C$4:$J$76,'SO 02 - Parkovací objekt '!$C$82:$J$123,'SO 02 - Parkovací objekt '!$C$129:$K$424</definedName>
    <definedName name="_xlnm.Print_Area" localSheetId="4">'SO 03 - Objekt pro volnoč...'!$C$4:$J$76,'SO 03 - Objekt pro volnoč...'!$C$82:$J$121,'SO 03 - Objekt pro volnoč...'!$C$127:$K$401</definedName>
    <definedName name="_xlnm.Print_Area" localSheetId="5">'SO 04 - Zpevněné plochy '!$C$4:$J$76,'SO 04 - Zpevněné plochy '!$C$82:$J$109,'SO 04 - Zpevněné plochy '!$C$115:$K$166</definedName>
  </definedNames>
  <calcPr calcId="144525"/>
</workbook>
</file>

<file path=xl/calcChain.xml><?xml version="1.0" encoding="utf-8"?>
<calcChain xmlns="http://schemas.openxmlformats.org/spreadsheetml/2006/main">
  <c r="J418" i="4" l="1"/>
  <c r="BK418" i="4"/>
  <c r="J39" i="6"/>
  <c r="J38" i="6"/>
  <c r="AY100" i="1"/>
  <c r="J37" i="6"/>
  <c r="AX100" i="1"/>
  <c r="BI166" i="6"/>
  <c r="BH166" i="6"/>
  <c r="BG166" i="6"/>
  <c r="BF166" i="6"/>
  <c r="T166" i="6"/>
  <c r="T165" i="6"/>
  <c r="R166" i="6"/>
  <c r="R165" i="6"/>
  <c r="P166" i="6"/>
  <c r="P165" i="6"/>
  <c r="BK166" i="6"/>
  <c r="BK165" i="6" s="1"/>
  <c r="J166" i="6"/>
  <c r="BE166" i="6"/>
  <c r="BI164" i="6"/>
  <c r="BH164" i="6"/>
  <c r="BG164" i="6"/>
  <c r="BF164" i="6"/>
  <c r="T164" i="6"/>
  <c r="T163" i="6" s="1"/>
  <c r="T162" i="6" s="1"/>
  <c r="R164" i="6"/>
  <c r="R163" i="6"/>
  <c r="R162" i="6" s="1"/>
  <c r="P164" i="6"/>
  <c r="P163" i="6" s="1"/>
  <c r="P162" i="6" s="1"/>
  <c r="BK164" i="6"/>
  <c r="BK163" i="6" s="1"/>
  <c r="J163" i="6" s="1"/>
  <c r="J103" i="6" s="1"/>
  <c r="J164" i="6"/>
  <c r="BE164" i="6" s="1"/>
  <c r="BI161" i="6"/>
  <c r="BH161" i="6"/>
  <c r="BG161" i="6"/>
  <c r="BF161" i="6"/>
  <c r="T161" i="6"/>
  <c r="T160" i="6" s="1"/>
  <c r="R161" i="6"/>
  <c r="R160" i="6" s="1"/>
  <c r="P161" i="6"/>
  <c r="P160" i="6" s="1"/>
  <c r="BK161" i="6"/>
  <c r="BK160" i="6" s="1"/>
  <c r="J160" i="6" s="1"/>
  <c r="J101" i="6" s="1"/>
  <c r="J161" i="6"/>
  <c r="BE161" i="6"/>
  <c r="BI157" i="6"/>
  <c r="BH157" i="6"/>
  <c r="BG157" i="6"/>
  <c r="BF157" i="6"/>
  <c r="T157" i="6"/>
  <c r="R157" i="6"/>
  <c r="P157" i="6"/>
  <c r="BK157" i="6"/>
  <c r="J157" i="6"/>
  <c r="BE157" i="6" s="1"/>
  <c r="BI154" i="6"/>
  <c r="BH154" i="6"/>
  <c r="BG154" i="6"/>
  <c r="BF154" i="6"/>
  <c r="T154" i="6"/>
  <c r="R154" i="6"/>
  <c r="P154" i="6"/>
  <c r="BK154" i="6"/>
  <c r="J154" i="6"/>
  <c r="BE154" i="6" s="1"/>
  <c r="BI152" i="6"/>
  <c r="BH152" i="6"/>
  <c r="BG152" i="6"/>
  <c r="BF152" i="6"/>
  <c r="T152" i="6"/>
  <c r="R152" i="6"/>
  <c r="P152" i="6"/>
  <c r="BK152" i="6"/>
  <c r="J152" i="6"/>
  <c r="BE152" i="6" s="1"/>
  <c r="BI151" i="6"/>
  <c r="BH151" i="6"/>
  <c r="BG151" i="6"/>
  <c r="BF151" i="6"/>
  <c r="T151" i="6"/>
  <c r="T150" i="6"/>
  <c r="R151" i="6"/>
  <c r="R150" i="6"/>
  <c r="P151" i="6"/>
  <c r="P150" i="6"/>
  <c r="BK151" i="6"/>
  <c r="BK150" i="6" s="1"/>
  <c r="J150" i="6" s="1"/>
  <c r="J100" i="6" s="1"/>
  <c r="J151" i="6"/>
  <c r="BE151" i="6"/>
  <c r="BI148" i="6"/>
  <c r="BH148" i="6"/>
  <c r="BG148" i="6"/>
  <c r="BF148" i="6"/>
  <c r="T148" i="6"/>
  <c r="R148" i="6"/>
  <c r="P148" i="6"/>
  <c r="BK148" i="6"/>
  <c r="J148" i="6"/>
  <c r="BE148" i="6"/>
  <c r="BI147" i="6"/>
  <c r="BH147" i="6"/>
  <c r="BG147" i="6"/>
  <c r="BF147" i="6"/>
  <c r="T147" i="6"/>
  <c r="R147" i="6"/>
  <c r="P147" i="6"/>
  <c r="BK147" i="6"/>
  <c r="J147" i="6"/>
  <c r="BE147" i="6"/>
  <c r="BI146" i="6"/>
  <c r="BH146" i="6"/>
  <c r="BG146" i="6"/>
  <c r="BF146" i="6"/>
  <c r="T146" i="6"/>
  <c r="R146" i="6"/>
  <c r="P146" i="6"/>
  <c r="BK146" i="6"/>
  <c r="J146" i="6"/>
  <c r="BE146" i="6"/>
  <c r="BI145" i="6"/>
  <c r="BH145" i="6"/>
  <c r="BG145" i="6"/>
  <c r="BF145" i="6"/>
  <c r="T145" i="6"/>
  <c r="T144" i="6"/>
  <c r="R145" i="6"/>
  <c r="R144" i="6"/>
  <c r="P145" i="6"/>
  <c r="P144" i="6"/>
  <c r="BK145" i="6"/>
  <c r="BK144" i="6" s="1"/>
  <c r="J144" i="6" s="1"/>
  <c r="J99" i="6" s="1"/>
  <c r="J145" i="6"/>
  <c r="BE145" i="6" s="1"/>
  <c r="BI143" i="6"/>
  <c r="BH143" i="6"/>
  <c r="BG143" i="6"/>
  <c r="BF143" i="6"/>
  <c r="T143" i="6"/>
  <c r="R143" i="6"/>
  <c r="P143" i="6"/>
  <c r="BK143" i="6"/>
  <c r="J143" i="6"/>
  <c r="BE143" i="6"/>
  <c r="BI140" i="6"/>
  <c r="BH140" i="6"/>
  <c r="BG140" i="6"/>
  <c r="BF140" i="6"/>
  <c r="T140" i="6"/>
  <c r="R140" i="6"/>
  <c r="P140" i="6"/>
  <c r="BK140" i="6"/>
  <c r="J140" i="6"/>
  <c r="BE140" i="6"/>
  <c r="BI139" i="6"/>
  <c r="BH139" i="6"/>
  <c r="BG139" i="6"/>
  <c r="BF139" i="6"/>
  <c r="T139" i="6"/>
  <c r="R139" i="6"/>
  <c r="P139" i="6"/>
  <c r="BK139" i="6"/>
  <c r="J139" i="6"/>
  <c r="BE139" i="6"/>
  <c r="BI138" i="6"/>
  <c r="BH138" i="6"/>
  <c r="BG138" i="6"/>
  <c r="BF138" i="6"/>
  <c r="T138" i="6"/>
  <c r="R138" i="6"/>
  <c r="P138" i="6"/>
  <c r="BK138" i="6"/>
  <c r="J138" i="6"/>
  <c r="BE138" i="6"/>
  <c r="BI137" i="6"/>
  <c r="BH137" i="6"/>
  <c r="BG137" i="6"/>
  <c r="BF137" i="6"/>
  <c r="T137" i="6"/>
  <c r="R137" i="6"/>
  <c r="P137" i="6"/>
  <c r="BK137" i="6"/>
  <c r="J137" i="6"/>
  <c r="BE137" i="6"/>
  <c r="BI134" i="6"/>
  <c r="BH134" i="6"/>
  <c r="BG134" i="6"/>
  <c r="BF134" i="6"/>
  <c r="T134" i="6"/>
  <c r="R134" i="6"/>
  <c r="P134" i="6"/>
  <c r="BK134" i="6"/>
  <c r="J134" i="6"/>
  <c r="BE134" i="6"/>
  <c r="BI131" i="6"/>
  <c r="F39" i="6" s="1"/>
  <c r="BD100" i="1" s="1"/>
  <c r="BH131" i="6"/>
  <c r="F38" i="6" s="1"/>
  <c r="BC100" i="1" s="1"/>
  <c r="BG131" i="6"/>
  <c r="F37" i="6"/>
  <c r="BB100" i="1" s="1"/>
  <c r="BF131" i="6"/>
  <c r="J36" i="6" s="1"/>
  <c r="AW100" i="1" s="1"/>
  <c r="T131" i="6"/>
  <c r="T130" i="6"/>
  <c r="T129" i="6" s="1"/>
  <c r="T128" i="6" s="1"/>
  <c r="R131" i="6"/>
  <c r="R130" i="6"/>
  <c r="R129" i="6" s="1"/>
  <c r="R128" i="6" s="1"/>
  <c r="P131" i="6"/>
  <c r="P130" i="6"/>
  <c r="P129" i="6" s="1"/>
  <c r="P128" i="6" s="1"/>
  <c r="AU100" i="1" s="1"/>
  <c r="BK131" i="6"/>
  <c r="BK130" i="6" s="1"/>
  <c r="J131" i="6"/>
  <c r="BE131" i="6" s="1"/>
  <c r="J125" i="6"/>
  <c r="J124" i="6"/>
  <c r="F124" i="6"/>
  <c r="F122" i="6"/>
  <c r="E120" i="6"/>
  <c r="J31" i="6"/>
  <c r="J91" i="6"/>
  <c r="F91" i="6"/>
  <c r="F89" i="6"/>
  <c r="E87" i="6"/>
  <c r="J18" i="6"/>
  <c r="E18" i="6"/>
  <c r="F125" i="6"/>
  <c r="F92" i="6"/>
  <c r="J17" i="6"/>
  <c r="J12" i="6"/>
  <c r="J122" i="6"/>
  <c r="J89" i="6"/>
  <c r="E7" i="6"/>
  <c r="E118" i="6" s="1"/>
  <c r="E85" i="6"/>
  <c r="J39" i="5"/>
  <c r="J38" i="5"/>
  <c r="AY99" i="1" s="1"/>
  <c r="J37" i="5"/>
  <c r="AX99" i="1" s="1"/>
  <c r="BI401" i="5"/>
  <c r="BH401" i="5"/>
  <c r="BG401" i="5"/>
  <c r="BF401" i="5"/>
  <c r="T401" i="5"/>
  <c r="R401" i="5"/>
  <c r="P401" i="5"/>
  <c r="BK401" i="5"/>
  <c r="J401" i="5"/>
  <c r="BE401" i="5" s="1"/>
  <c r="BI400" i="5"/>
  <c r="BH400" i="5"/>
  <c r="BG400" i="5"/>
  <c r="BF400" i="5"/>
  <c r="T400" i="5"/>
  <c r="T399" i="5" s="1"/>
  <c r="T398" i="5" s="1"/>
  <c r="R400" i="5"/>
  <c r="R399" i="5"/>
  <c r="R398" i="5" s="1"/>
  <c r="P400" i="5"/>
  <c r="P399" i="5" s="1"/>
  <c r="P398" i="5" s="1"/>
  <c r="BK400" i="5"/>
  <c r="BK399" i="5" s="1"/>
  <c r="J400" i="5"/>
  <c r="BE400" i="5" s="1"/>
  <c r="BI397" i="5"/>
  <c r="BH397" i="5"/>
  <c r="BG397" i="5"/>
  <c r="BF397" i="5"/>
  <c r="T397" i="5"/>
  <c r="R397" i="5"/>
  <c r="P397" i="5"/>
  <c r="BK397" i="5"/>
  <c r="J397" i="5"/>
  <c r="BE397" i="5"/>
  <c r="BI393" i="5"/>
  <c r="BH393" i="5"/>
  <c r="BG393" i="5"/>
  <c r="BF393" i="5"/>
  <c r="T393" i="5"/>
  <c r="T392" i="5"/>
  <c r="R393" i="5"/>
  <c r="R392" i="5"/>
  <c r="P393" i="5"/>
  <c r="P392" i="5"/>
  <c r="BK393" i="5"/>
  <c r="BK392" i="5" s="1"/>
  <c r="J392" i="5" s="1"/>
  <c r="J114" i="5" s="1"/>
  <c r="J393" i="5"/>
  <c r="BE393" i="5"/>
  <c r="BI391" i="5"/>
  <c r="BH391" i="5"/>
  <c r="BG391" i="5"/>
  <c r="BF391" i="5"/>
  <c r="T391" i="5"/>
  <c r="R391" i="5"/>
  <c r="P391" i="5"/>
  <c r="BK391" i="5"/>
  <c r="J391" i="5"/>
  <c r="BE391" i="5"/>
  <c r="BI390" i="5"/>
  <c r="BH390" i="5"/>
  <c r="BG390" i="5"/>
  <c r="BF390" i="5"/>
  <c r="T390" i="5"/>
  <c r="R390" i="5"/>
  <c r="P390" i="5"/>
  <c r="BK390" i="5"/>
  <c r="J390" i="5"/>
  <c r="BE390" i="5"/>
  <c r="BI389" i="5"/>
  <c r="BH389" i="5"/>
  <c r="BG389" i="5"/>
  <c r="BF389" i="5"/>
  <c r="T389" i="5"/>
  <c r="R389" i="5"/>
  <c r="P389" i="5"/>
  <c r="BK389" i="5"/>
  <c r="J389" i="5"/>
  <c r="BE389" i="5"/>
  <c r="BI385" i="5"/>
  <c r="BH385" i="5"/>
  <c r="BG385" i="5"/>
  <c r="BF385" i="5"/>
  <c r="T385" i="5"/>
  <c r="T384" i="5"/>
  <c r="R385" i="5"/>
  <c r="R384" i="5"/>
  <c r="P385" i="5"/>
  <c r="P384" i="5"/>
  <c r="BK385" i="5"/>
  <c r="BK384" i="5" s="1"/>
  <c r="J384" i="5" s="1"/>
  <c r="J113" i="5" s="1"/>
  <c r="J385" i="5"/>
  <c r="BE385" i="5" s="1"/>
  <c r="BI383" i="5"/>
  <c r="BH383" i="5"/>
  <c r="BG383" i="5"/>
  <c r="BF383" i="5"/>
  <c r="T383" i="5"/>
  <c r="R383" i="5"/>
  <c r="P383" i="5"/>
  <c r="BK383" i="5"/>
  <c r="J383" i="5"/>
  <c r="BE383" i="5"/>
  <c r="BI382" i="5"/>
  <c r="BH382" i="5"/>
  <c r="BG382" i="5"/>
  <c r="BF382" i="5"/>
  <c r="T382" i="5"/>
  <c r="R382" i="5"/>
  <c r="P382" i="5"/>
  <c r="BK382" i="5"/>
  <c r="J382" i="5"/>
  <c r="BE382" i="5"/>
  <c r="BI381" i="5"/>
  <c r="BH381" i="5"/>
  <c r="BG381" i="5"/>
  <c r="BF381" i="5"/>
  <c r="T381" i="5"/>
  <c r="R381" i="5"/>
  <c r="P381" i="5"/>
  <c r="BK381" i="5"/>
  <c r="J381" i="5"/>
  <c r="BE381" i="5"/>
  <c r="BI376" i="5"/>
  <c r="BH376" i="5"/>
  <c r="BG376" i="5"/>
  <c r="BF376" i="5"/>
  <c r="T376" i="5"/>
  <c r="R376" i="5"/>
  <c r="P376" i="5"/>
  <c r="BK376" i="5"/>
  <c r="J376" i="5"/>
  <c r="BE376" i="5"/>
  <c r="BI375" i="5"/>
  <c r="BH375" i="5"/>
  <c r="BG375" i="5"/>
  <c r="BF375" i="5"/>
  <c r="T375" i="5"/>
  <c r="R375" i="5"/>
  <c r="P375" i="5"/>
  <c r="BK375" i="5"/>
  <c r="J375" i="5"/>
  <c r="BE375" i="5"/>
  <c r="BI374" i="5"/>
  <c r="BH374" i="5"/>
  <c r="BG374" i="5"/>
  <c r="BF374" i="5"/>
  <c r="T374" i="5"/>
  <c r="R374" i="5"/>
  <c r="P374" i="5"/>
  <c r="BK374" i="5"/>
  <c r="J374" i="5"/>
  <c r="BE374" i="5"/>
  <c r="BI373" i="5"/>
  <c r="BH373" i="5"/>
  <c r="BG373" i="5"/>
  <c r="BF373" i="5"/>
  <c r="T373" i="5"/>
  <c r="R373" i="5"/>
  <c r="P373" i="5"/>
  <c r="BK373" i="5"/>
  <c r="J373" i="5"/>
  <c r="BE373" i="5"/>
  <c r="BI372" i="5"/>
  <c r="BH372" i="5"/>
  <c r="BG372" i="5"/>
  <c r="BF372" i="5"/>
  <c r="T372" i="5"/>
  <c r="T371" i="5"/>
  <c r="R372" i="5"/>
  <c r="R371" i="5"/>
  <c r="P372" i="5"/>
  <c r="P371" i="5"/>
  <c r="BK372" i="5"/>
  <c r="BK371" i="5" s="1"/>
  <c r="J371" i="5" s="1"/>
  <c r="J112" i="5" s="1"/>
  <c r="J372" i="5"/>
  <c r="BE372" i="5" s="1"/>
  <c r="BI370" i="5"/>
  <c r="BH370" i="5"/>
  <c r="BG370" i="5"/>
  <c r="BF370" i="5"/>
  <c r="T370" i="5"/>
  <c r="R370" i="5"/>
  <c r="P370" i="5"/>
  <c r="BK370" i="5"/>
  <c r="J370" i="5"/>
  <c r="BE370" i="5"/>
  <c r="BI368" i="5"/>
  <c r="BH368" i="5"/>
  <c r="BG368" i="5"/>
  <c r="BF368" i="5"/>
  <c r="T368" i="5"/>
  <c r="R368" i="5"/>
  <c r="P368" i="5"/>
  <c r="BK368" i="5"/>
  <c r="J368" i="5"/>
  <c r="BE368" i="5"/>
  <c r="BI367" i="5"/>
  <c r="BH367" i="5"/>
  <c r="BG367" i="5"/>
  <c r="BF367" i="5"/>
  <c r="T367" i="5"/>
  <c r="R367" i="5"/>
  <c r="P367" i="5"/>
  <c r="BK367" i="5"/>
  <c r="J367" i="5"/>
  <c r="BE367" i="5"/>
  <c r="BI366" i="5"/>
  <c r="BH366" i="5"/>
  <c r="BG366" i="5"/>
  <c r="BF366" i="5"/>
  <c r="T366" i="5"/>
  <c r="R366" i="5"/>
  <c r="P366" i="5"/>
  <c r="BK366" i="5"/>
  <c r="J366" i="5"/>
  <c r="BE366" i="5"/>
  <c r="BI365" i="5"/>
  <c r="BH365" i="5"/>
  <c r="BG365" i="5"/>
  <c r="BF365" i="5"/>
  <c r="T365" i="5"/>
  <c r="R365" i="5"/>
  <c r="P365" i="5"/>
  <c r="BK365" i="5"/>
  <c r="J365" i="5"/>
  <c r="BE365" i="5"/>
  <c r="BI364" i="5"/>
  <c r="BH364" i="5"/>
  <c r="BG364" i="5"/>
  <c r="BF364" i="5"/>
  <c r="T364" i="5"/>
  <c r="R364" i="5"/>
  <c r="P364" i="5"/>
  <c r="BK364" i="5"/>
  <c r="J364" i="5"/>
  <c r="BE364" i="5"/>
  <c r="BI363" i="5"/>
  <c r="BH363" i="5"/>
  <c r="BG363" i="5"/>
  <c r="BF363" i="5"/>
  <c r="T363" i="5"/>
  <c r="R363" i="5"/>
  <c r="P363" i="5"/>
  <c r="BK363" i="5"/>
  <c r="J363" i="5"/>
  <c r="BE363" i="5"/>
  <c r="BI360" i="5"/>
  <c r="BH360" i="5"/>
  <c r="BG360" i="5"/>
  <c r="BF360" i="5"/>
  <c r="T360" i="5"/>
  <c r="R360" i="5"/>
  <c r="P360" i="5"/>
  <c r="BK360" i="5"/>
  <c r="J360" i="5"/>
  <c r="BE360" i="5"/>
  <c r="BI359" i="5"/>
  <c r="BH359" i="5"/>
  <c r="BG359" i="5"/>
  <c r="BF359" i="5"/>
  <c r="T359" i="5"/>
  <c r="R359" i="5"/>
  <c r="P359" i="5"/>
  <c r="BK359" i="5"/>
  <c r="J359" i="5"/>
  <c r="BE359" i="5"/>
  <c r="BI356" i="5"/>
  <c r="BH356" i="5"/>
  <c r="BG356" i="5"/>
  <c r="BF356" i="5"/>
  <c r="T356" i="5"/>
  <c r="R356" i="5"/>
  <c r="P356" i="5"/>
  <c r="BK356" i="5"/>
  <c r="J356" i="5"/>
  <c r="BE356" i="5"/>
  <c r="BI355" i="5"/>
  <c r="BH355" i="5"/>
  <c r="BG355" i="5"/>
  <c r="BF355" i="5"/>
  <c r="T355" i="5"/>
  <c r="T354" i="5"/>
  <c r="R355" i="5"/>
  <c r="R354" i="5"/>
  <c r="P355" i="5"/>
  <c r="P354" i="5"/>
  <c r="BK355" i="5"/>
  <c r="BK354" i="5" s="1"/>
  <c r="J354" i="5" s="1"/>
  <c r="J111" i="5" s="1"/>
  <c r="J355" i="5"/>
  <c r="BE355" i="5" s="1"/>
  <c r="BI353" i="5"/>
  <c r="BH353" i="5"/>
  <c r="BG353" i="5"/>
  <c r="BF353" i="5"/>
  <c r="T353" i="5"/>
  <c r="R353" i="5"/>
  <c r="P353" i="5"/>
  <c r="BK353" i="5"/>
  <c r="J353" i="5"/>
  <c r="BE353" i="5"/>
  <c r="BI350" i="5"/>
  <c r="BH350" i="5"/>
  <c r="BG350" i="5"/>
  <c r="BF350" i="5"/>
  <c r="T350" i="5"/>
  <c r="R350" i="5"/>
  <c r="P350" i="5"/>
  <c r="BK350" i="5"/>
  <c r="J350" i="5"/>
  <c r="BE350" i="5"/>
  <c r="BI349" i="5"/>
  <c r="BH349" i="5"/>
  <c r="BG349" i="5"/>
  <c r="BF349" i="5"/>
  <c r="T349" i="5"/>
  <c r="R349" i="5"/>
  <c r="P349" i="5"/>
  <c r="BK349" i="5"/>
  <c r="J349" i="5"/>
  <c r="BE349" i="5"/>
  <c r="BI346" i="5"/>
  <c r="BH346" i="5"/>
  <c r="BG346" i="5"/>
  <c r="BF346" i="5"/>
  <c r="T346" i="5"/>
  <c r="R346" i="5"/>
  <c r="P346" i="5"/>
  <c r="BK346" i="5"/>
  <c r="J346" i="5"/>
  <c r="BE346" i="5"/>
  <c r="BI342" i="5"/>
  <c r="BH342" i="5"/>
  <c r="BG342" i="5"/>
  <c r="BF342" i="5"/>
  <c r="T342" i="5"/>
  <c r="T341" i="5"/>
  <c r="R342" i="5"/>
  <c r="R341" i="5"/>
  <c r="P342" i="5"/>
  <c r="P341" i="5"/>
  <c r="BK342" i="5"/>
  <c r="BK341" i="5" s="1"/>
  <c r="J341" i="5" s="1"/>
  <c r="J110" i="5" s="1"/>
  <c r="J342" i="5"/>
  <c r="BE342" i="5" s="1"/>
  <c r="BI340" i="5"/>
  <c r="BH340" i="5"/>
  <c r="BG340" i="5"/>
  <c r="BF340" i="5"/>
  <c r="T340" i="5"/>
  <c r="R340" i="5"/>
  <c r="P340" i="5"/>
  <c r="BK340" i="5"/>
  <c r="J340" i="5"/>
  <c r="BE340" i="5"/>
  <c r="BI337" i="5"/>
  <c r="BH337" i="5"/>
  <c r="BG337" i="5"/>
  <c r="BF337" i="5"/>
  <c r="T337" i="5"/>
  <c r="T336" i="5"/>
  <c r="R337" i="5"/>
  <c r="R336" i="5"/>
  <c r="P337" i="5"/>
  <c r="P336" i="5"/>
  <c r="BK337" i="5"/>
  <c r="BK336" i="5" s="1"/>
  <c r="J336" i="5" s="1"/>
  <c r="J109" i="5" s="1"/>
  <c r="J337" i="5"/>
  <c r="BE337" i="5" s="1"/>
  <c r="BI335" i="5"/>
  <c r="BH335" i="5"/>
  <c r="BG335" i="5"/>
  <c r="BF335" i="5"/>
  <c r="T335" i="5"/>
  <c r="R335" i="5"/>
  <c r="P335" i="5"/>
  <c r="BK335" i="5"/>
  <c r="J335" i="5"/>
  <c r="BE335" i="5"/>
  <c r="BI334" i="5"/>
  <c r="BH334" i="5"/>
  <c r="BG334" i="5"/>
  <c r="BF334" i="5"/>
  <c r="T334" i="5"/>
  <c r="R334" i="5"/>
  <c r="P334" i="5"/>
  <c r="BK334" i="5"/>
  <c r="J334" i="5"/>
  <c r="BE334" i="5"/>
  <c r="BI331" i="5"/>
  <c r="BH331" i="5"/>
  <c r="BG331" i="5"/>
  <c r="BF331" i="5"/>
  <c r="T331" i="5"/>
  <c r="R331" i="5"/>
  <c r="P331" i="5"/>
  <c r="BK331" i="5"/>
  <c r="J331" i="5"/>
  <c r="BE331" i="5"/>
  <c r="BI328" i="5"/>
  <c r="BH328" i="5"/>
  <c r="BG328" i="5"/>
  <c r="BF328" i="5"/>
  <c r="T328" i="5"/>
  <c r="R328" i="5"/>
  <c r="P328" i="5"/>
  <c r="BK328" i="5"/>
  <c r="J328" i="5"/>
  <c r="BE328" i="5"/>
  <c r="BI325" i="5"/>
  <c r="BH325" i="5"/>
  <c r="BG325" i="5"/>
  <c r="BF325" i="5"/>
  <c r="T325" i="5"/>
  <c r="R325" i="5"/>
  <c r="P325" i="5"/>
  <c r="BK325" i="5"/>
  <c r="J325" i="5"/>
  <c r="BE325" i="5"/>
  <c r="BI322" i="5"/>
  <c r="BH322" i="5"/>
  <c r="BG322" i="5"/>
  <c r="BF322" i="5"/>
  <c r="T322" i="5"/>
  <c r="R322" i="5"/>
  <c r="P322" i="5"/>
  <c r="BK322" i="5"/>
  <c r="J322" i="5"/>
  <c r="BE322" i="5"/>
  <c r="BI319" i="5"/>
  <c r="BH319" i="5"/>
  <c r="BG319" i="5"/>
  <c r="BF319" i="5"/>
  <c r="T319" i="5"/>
  <c r="R319" i="5"/>
  <c r="P319" i="5"/>
  <c r="BK319" i="5"/>
  <c r="J319" i="5"/>
  <c r="BE319" i="5"/>
  <c r="BI316" i="5"/>
  <c r="BH316" i="5"/>
  <c r="BG316" i="5"/>
  <c r="BF316" i="5"/>
  <c r="T316" i="5"/>
  <c r="R316" i="5"/>
  <c r="P316" i="5"/>
  <c r="BK316" i="5"/>
  <c r="J316" i="5"/>
  <c r="BE316" i="5"/>
  <c r="BI315" i="5"/>
  <c r="BH315" i="5"/>
  <c r="BG315" i="5"/>
  <c r="BF315" i="5"/>
  <c r="T315" i="5"/>
  <c r="R315" i="5"/>
  <c r="P315" i="5"/>
  <c r="BK315" i="5"/>
  <c r="J315" i="5"/>
  <c r="BE315" i="5"/>
  <c r="BI312" i="5"/>
  <c r="BH312" i="5"/>
  <c r="BG312" i="5"/>
  <c r="BF312" i="5"/>
  <c r="T312" i="5"/>
  <c r="R312" i="5"/>
  <c r="P312" i="5"/>
  <c r="BK312" i="5"/>
  <c r="J312" i="5"/>
  <c r="BE312" i="5"/>
  <c r="BI309" i="5"/>
  <c r="BH309" i="5"/>
  <c r="BG309" i="5"/>
  <c r="BF309" i="5"/>
  <c r="T309" i="5"/>
  <c r="R309" i="5"/>
  <c r="P309" i="5"/>
  <c r="BK309" i="5"/>
  <c r="J309" i="5"/>
  <c r="BE309" i="5"/>
  <c r="BI306" i="5"/>
  <c r="BH306" i="5"/>
  <c r="BG306" i="5"/>
  <c r="BF306" i="5"/>
  <c r="T306" i="5"/>
  <c r="R306" i="5"/>
  <c r="P306" i="5"/>
  <c r="BK306" i="5"/>
  <c r="J306" i="5"/>
  <c r="BE306" i="5"/>
  <c r="BI305" i="5"/>
  <c r="BH305" i="5"/>
  <c r="BG305" i="5"/>
  <c r="BF305" i="5"/>
  <c r="T305" i="5"/>
  <c r="R305" i="5"/>
  <c r="P305" i="5"/>
  <c r="BK305" i="5"/>
  <c r="J305" i="5"/>
  <c r="BE305" i="5"/>
  <c r="BI304" i="5"/>
  <c r="BH304" i="5"/>
  <c r="BG304" i="5"/>
  <c r="BF304" i="5"/>
  <c r="T304" i="5"/>
  <c r="R304" i="5"/>
  <c r="P304" i="5"/>
  <c r="BK304" i="5"/>
  <c r="J304" i="5"/>
  <c r="BE304" i="5"/>
  <c r="BI296" i="5"/>
  <c r="BH296" i="5"/>
  <c r="BG296" i="5"/>
  <c r="BF296" i="5"/>
  <c r="T296" i="5"/>
  <c r="R296" i="5"/>
  <c r="P296" i="5"/>
  <c r="BK296" i="5"/>
  <c r="J296" i="5"/>
  <c r="BE296" i="5"/>
  <c r="BI295" i="5"/>
  <c r="BH295" i="5"/>
  <c r="BG295" i="5"/>
  <c r="BF295" i="5"/>
  <c r="T295" i="5"/>
  <c r="T294" i="5"/>
  <c r="R295" i="5"/>
  <c r="R294" i="5"/>
  <c r="P295" i="5"/>
  <c r="P294" i="5"/>
  <c r="BK295" i="5"/>
  <c r="BK294" i="5" s="1"/>
  <c r="J294" i="5" s="1"/>
  <c r="J108" i="5" s="1"/>
  <c r="J295" i="5"/>
  <c r="BE295" i="5" s="1"/>
  <c r="BI293" i="5"/>
  <c r="BH293" i="5"/>
  <c r="BG293" i="5"/>
  <c r="BF293" i="5"/>
  <c r="T293" i="5"/>
  <c r="R293" i="5"/>
  <c r="P293" i="5"/>
  <c r="BK293" i="5"/>
  <c r="J293" i="5"/>
  <c r="BE293" i="5"/>
  <c r="BI292" i="5"/>
  <c r="BH292" i="5"/>
  <c r="BG292" i="5"/>
  <c r="BF292" i="5"/>
  <c r="T292" i="5"/>
  <c r="R292" i="5"/>
  <c r="P292" i="5"/>
  <c r="BK292" i="5"/>
  <c r="J292" i="5"/>
  <c r="BE292" i="5"/>
  <c r="BI291" i="5"/>
  <c r="BH291" i="5"/>
  <c r="BG291" i="5"/>
  <c r="BF291" i="5"/>
  <c r="T291" i="5"/>
  <c r="R291" i="5"/>
  <c r="P291" i="5"/>
  <c r="BK291" i="5"/>
  <c r="J291" i="5"/>
  <c r="BE291" i="5"/>
  <c r="BI290" i="5"/>
  <c r="BH290" i="5"/>
  <c r="BG290" i="5"/>
  <c r="BF290" i="5"/>
  <c r="T290" i="5"/>
  <c r="R290" i="5"/>
  <c r="P290" i="5"/>
  <c r="BK290" i="5"/>
  <c r="J290" i="5"/>
  <c r="BE290" i="5"/>
  <c r="BI289" i="5"/>
  <c r="BH289" i="5"/>
  <c r="BG289" i="5"/>
  <c r="BF289" i="5"/>
  <c r="T289" i="5"/>
  <c r="R289" i="5"/>
  <c r="P289" i="5"/>
  <c r="BK289" i="5"/>
  <c r="J289" i="5"/>
  <c r="BE289" i="5"/>
  <c r="BI288" i="5"/>
  <c r="BH288" i="5"/>
  <c r="BG288" i="5"/>
  <c r="BF288" i="5"/>
  <c r="T288" i="5"/>
  <c r="R288" i="5"/>
  <c r="P288" i="5"/>
  <c r="BK288" i="5"/>
  <c r="J288" i="5"/>
  <c r="BE288" i="5"/>
  <c r="BI287" i="5"/>
  <c r="BH287" i="5"/>
  <c r="BG287" i="5"/>
  <c r="BF287" i="5"/>
  <c r="T287" i="5"/>
  <c r="R287" i="5"/>
  <c r="P287" i="5"/>
  <c r="BK287" i="5"/>
  <c r="J287" i="5"/>
  <c r="BE287" i="5"/>
  <c r="BI286" i="5"/>
  <c r="BH286" i="5"/>
  <c r="BG286" i="5"/>
  <c r="BF286" i="5"/>
  <c r="T286" i="5"/>
  <c r="R286" i="5"/>
  <c r="P286" i="5"/>
  <c r="BK286" i="5"/>
  <c r="J286" i="5"/>
  <c r="BE286" i="5"/>
  <c r="BI285" i="5"/>
  <c r="BH285" i="5"/>
  <c r="BG285" i="5"/>
  <c r="BF285" i="5"/>
  <c r="T285" i="5"/>
  <c r="R285" i="5"/>
  <c r="P285" i="5"/>
  <c r="BK285" i="5"/>
  <c r="J285" i="5"/>
  <c r="BE285" i="5"/>
  <c r="BI284" i="5"/>
  <c r="BH284" i="5"/>
  <c r="BG284" i="5"/>
  <c r="BF284" i="5"/>
  <c r="T284" i="5"/>
  <c r="R284" i="5"/>
  <c r="P284" i="5"/>
  <c r="BK284" i="5"/>
  <c r="J284" i="5"/>
  <c r="BE284" i="5"/>
  <c r="BI283" i="5"/>
  <c r="BH283" i="5"/>
  <c r="BG283" i="5"/>
  <c r="BF283" i="5"/>
  <c r="T283" i="5"/>
  <c r="R283" i="5"/>
  <c r="P283" i="5"/>
  <c r="BK283" i="5"/>
  <c r="J283" i="5"/>
  <c r="BE283" i="5" s="1"/>
  <c r="J35" i="5" s="1"/>
  <c r="AV99" i="1" s="1"/>
  <c r="BI282" i="5"/>
  <c r="BH282" i="5"/>
  <c r="BG282" i="5"/>
  <c r="BF282" i="5"/>
  <c r="T282" i="5"/>
  <c r="R282" i="5"/>
  <c r="P282" i="5"/>
  <c r="BK282" i="5"/>
  <c r="J282" i="5"/>
  <c r="BE282" i="5"/>
  <c r="BI281" i="5"/>
  <c r="BH281" i="5"/>
  <c r="BG281" i="5"/>
  <c r="BF281" i="5"/>
  <c r="T281" i="5"/>
  <c r="R281" i="5"/>
  <c r="P281" i="5"/>
  <c r="BK281" i="5"/>
  <c r="J281" i="5"/>
  <c r="BE281" i="5"/>
  <c r="BI279" i="5"/>
  <c r="BH279" i="5"/>
  <c r="BG279" i="5"/>
  <c r="BF279" i="5"/>
  <c r="T279" i="5"/>
  <c r="R279" i="5"/>
  <c r="P279" i="5"/>
  <c r="BK279" i="5"/>
  <c r="J279" i="5"/>
  <c r="BE279" i="5"/>
  <c r="BI277" i="5"/>
  <c r="BH277" i="5"/>
  <c r="BG277" i="5"/>
  <c r="BF277" i="5"/>
  <c r="T277" i="5"/>
  <c r="R277" i="5"/>
  <c r="P277" i="5"/>
  <c r="BK277" i="5"/>
  <c r="J277" i="5"/>
  <c r="BE277" i="5"/>
  <c r="BI274" i="5"/>
  <c r="BH274" i="5"/>
  <c r="BG274" i="5"/>
  <c r="BF274" i="5"/>
  <c r="T274" i="5"/>
  <c r="R274" i="5"/>
  <c r="P274" i="5"/>
  <c r="BK274" i="5"/>
  <c r="J274" i="5"/>
  <c r="BE274" i="5"/>
  <c r="BI273" i="5"/>
  <c r="BH273" i="5"/>
  <c r="BG273" i="5"/>
  <c r="BF273" i="5"/>
  <c r="T273" i="5"/>
  <c r="T272" i="5"/>
  <c r="T271" i="5" s="1"/>
  <c r="R273" i="5"/>
  <c r="R272" i="5" s="1"/>
  <c r="R271" i="5" s="1"/>
  <c r="P273" i="5"/>
  <c r="P272" i="5"/>
  <c r="P271" i="5" s="1"/>
  <c r="BK273" i="5"/>
  <c r="BK272" i="5" s="1"/>
  <c r="J273" i="5"/>
  <c r="BE273" i="5"/>
  <c r="BI270" i="5"/>
  <c r="BH270" i="5"/>
  <c r="BG270" i="5"/>
  <c r="BF270" i="5"/>
  <c r="T270" i="5"/>
  <c r="T269" i="5"/>
  <c r="R270" i="5"/>
  <c r="R269" i="5"/>
  <c r="P270" i="5"/>
  <c r="P269" i="5"/>
  <c r="BK270" i="5"/>
  <c r="BK269" i="5" s="1"/>
  <c r="J269" i="5" s="1"/>
  <c r="J105" i="5" s="1"/>
  <c r="J270" i="5"/>
  <c r="BE270" i="5" s="1"/>
  <c r="BI268" i="5"/>
  <c r="BH268" i="5"/>
  <c r="BG268" i="5"/>
  <c r="BF268" i="5"/>
  <c r="T268" i="5"/>
  <c r="R268" i="5"/>
  <c r="P268" i="5"/>
  <c r="BK268" i="5"/>
  <c r="J268" i="5"/>
  <c r="BE268" i="5"/>
  <c r="BI267" i="5"/>
  <c r="BH267" i="5"/>
  <c r="BG267" i="5"/>
  <c r="BF267" i="5"/>
  <c r="T267" i="5"/>
  <c r="R267" i="5"/>
  <c r="P267" i="5"/>
  <c r="BK267" i="5"/>
  <c r="J267" i="5"/>
  <c r="BE267" i="5"/>
  <c r="BI266" i="5"/>
  <c r="BH266" i="5"/>
  <c r="BG266" i="5"/>
  <c r="BF266" i="5"/>
  <c r="T266" i="5"/>
  <c r="T265" i="5"/>
  <c r="R266" i="5"/>
  <c r="R265" i="5"/>
  <c r="P266" i="5"/>
  <c r="P265" i="5"/>
  <c r="BK266" i="5"/>
  <c r="BK265" i="5" s="1"/>
  <c r="J265" i="5" s="1"/>
  <c r="J104" i="5" s="1"/>
  <c r="J266" i="5"/>
  <c r="BE266" i="5" s="1"/>
  <c r="BI264" i="5"/>
  <c r="BH264" i="5"/>
  <c r="BG264" i="5"/>
  <c r="BF264" i="5"/>
  <c r="T264" i="5"/>
  <c r="R264" i="5"/>
  <c r="P264" i="5"/>
  <c r="BK264" i="5"/>
  <c r="J264" i="5"/>
  <c r="BE264" i="5"/>
  <c r="BI263" i="5"/>
  <c r="BH263" i="5"/>
  <c r="BG263" i="5"/>
  <c r="BF263" i="5"/>
  <c r="T263" i="5"/>
  <c r="R263" i="5"/>
  <c r="P263" i="5"/>
  <c r="BK263" i="5"/>
  <c r="J263" i="5"/>
  <c r="BE263" i="5"/>
  <c r="BI260" i="5"/>
  <c r="BH260" i="5"/>
  <c r="BG260" i="5"/>
  <c r="BF260" i="5"/>
  <c r="T260" i="5"/>
  <c r="R260" i="5"/>
  <c r="P260" i="5"/>
  <c r="BK260" i="5"/>
  <c r="J260" i="5"/>
  <c r="BE260" i="5"/>
  <c r="BI256" i="5"/>
  <c r="BH256" i="5"/>
  <c r="BG256" i="5"/>
  <c r="BF256" i="5"/>
  <c r="T256" i="5"/>
  <c r="R256" i="5"/>
  <c r="P256" i="5"/>
  <c r="BK256" i="5"/>
  <c r="J256" i="5"/>
  <c r="BE256" i="5"/>
  <c r="BI251" i="5"/>
  <c r="BH251" i="5"/>
  <c r="BG251" i="5"/>
  <c r="BF251" i="5"/>
  <c r="T251" i="5"/>
  <c r="R251" i="5"/>
  <c r="P251" i="5"/>
  <c r="BK251" i="5"/>
  <c r="J251" i="5"/>
  <c r="BE251" i="5"/>
  <c r="BI248" i="5"/>
  <c r="BH248" i="5"/>
  <c r="BG248" i="5"/>
  <c r="BF248" i="5"/>
  <c r="T248" i="5"/>
  <c r="R248" i="5"/>
  <c r="P248" i="5"/>
  <c r="BK248" i="5"/>
  <c r="J248" i="5"/>
  <c r="BE248" i="5"/>
  <c r="BI245" i="5"/>
  <c r="BH245" i="5"/>
  <c r="BG245" i="5"/>
  <c r="BF245" i="5"/>
  <c r="T245" i="5"/>
  <c r="R245" i="5"/>
  <c r="P245" i="5"/>
  <c r="BK245" i="5"/>
  <c r="J245" i="5"/>
  <c r="BE245" i="5"/>
  <c r="BI242" i="5"/>
  <c r="BH242" i="5"/>
  <c r="BG242" i="5"/>
  <c r="BF242" i="5"/>
  <c r="T242" i="5"/>
  <c r="R242" i="5"/>
  <c r="P242" i="5"/>
  <c r="BK242" i="5"/>
  <c r="J242" i="5"/>
  <c r="BE242" i="5"/>
  <c r="BI241" i="5"/>
  <c r="BH241" i="5"/>
  <c r="BG241" i="5"/>
  <c r="BF241" i="5"/>
  <c r="T241" i="5"/>
  <c r="R241" i="5"/>
  <c r="P241" i="5"/>
  <c r="BK241" i="5"/>
  <c r="J241" i="5"/>
  <c r="BE241" i="5"/>
  <c r="BI238" i="5"/>
  <c r="BH238" i="5"/>
  <c r="BG238" i="5"/>
  <c r="BF238" i="5"/>
  <c r="T238" i="5"/>
  <c r="R238" i="5"/>
  <c r="P238" i="5"/>
  <c r="BK238" i="5"/>
  <c r="J238" i="5"/>
  <c r="BE238" i="5"/>
  <c r="BI237" i="5"/>
  <c r="BH237" i="5"/>
  <c r="BG237" i="5"/>
  <c r="BF237" i="5"/>
  <c r="T237" i="5"/>
  <c r="R237" i="5"/>
  <c r="P237" i="5"/>
  <c r="BK237" i="5"/>
  <c r="J237" i="5"/>
  <c r="BE237" i="5"/>
  <c r="BI235" i="5"/>
  <c r="BH235" i="5"/>
  <c r="BG235" i="5"/>
  <c r="BF235" i="5"/>
  <c r="T235" i="5"/>
  <c r="R235" i="5"/>
  <c r="P235" i="5"/>
  <c r="BK235" i="5"/>
  <c r="J235" i="5"/>
  <c r="BE235" i="5"/>
  <c r="BI229" i="5"/>
  <c r="BH229" i="5"/>
  <c r="BG229" i="5"/>
  <c r="BF229" i="5"/>
  <c r="T229" i="5"/>
  <c r="T228" i="5"/>
  <c r="R229" i="5"/>
  <c r="R228" i="5"/>
  <c r="P229" i="5"/>
  <c r="P228" i="5"/>
  <c r="BK229" i="5"/>
  <c r="BK228" i="5" s="1"/>
  <c r="J228" i="5" s="1"/>
  <c r="J103" i="5" s="1"/>
  <c r="J229" i="5"/>
  <c r="BE229" i="5" s="1"/>
  <c r="BI227" i="5"/>
  <c r="BH227" i="5"/>
  <c r="BG227" i="5"/>
  <c r="BF227" i="5"/>
  <c r="T227" i="5"/>
  <c r="R227" i="5"/>
  <c r="P227" i="5"/>
  <c r="BK227" i="5"/>
  <c r="J227" i="5"/>
  <c r="BE227" i="5"/>
  <c r="BI226" i="5"/>
  <c r="BH226" i="5"/>
  <c r="BG226" i="5"/>
  <c r="BF226" i="5"/>
  <c r="T226" i="5"/>
  <c r="T225" i="5"/>
  <c r="R226" i="5"/>
  <c r="R225" i="5"/>
  <c r="P226" i="5"/>
  <c r="P225" i="5"/>
  <c r="BK226" i="5"/>
  <c r="BK225" i="5" s="1"/>
  <c r="J225" i="5" s="1"/>
  <c r="J102" i="5" s="1"/>
  <c r="J226" i="5"/>
  <c r="BE226" i="5" s="1"/>
  <c r="BI222" i="5"/>
  <c r="BH222" i="5"/>
  <c r="BG222" i="5"/>
  <c r="BF222" i="5"/>
  <c r="T222" i="5"/>
  <c r="R222" i="5"/>
  <c r="P222" i="5"/>
  <c r="BK222" i="5"/>
  <c r="J222" i="5"/>
  <c r="BE222" i="5"/>
  <c r="BI219" i="5"/>
  <c r="BH219" i="5"/>
  <c r="BG219" i="5"/>
  <c r="BF219" i="5"/>
  <c r="T219" i="5"/>
  <c r="R219" i="5"/>
  <c r="P219" i="5"/>
  <c r="BK219" i="5"/>
  <c r="J219" i="5"/>
  <c r="BE219" i="5"/>
  <c r="BI187" i="5"/>
  <c r="BH187" i="5"/>
  <c r="BG187" i="5"/>
  <c r="BF187" i="5"/>
  <c r="T187" i="5"/>
  <c r="R187" i="5"/>
  <c r="P187" i="5"/>
  <c r="BK187" i="5"/>
  <c r="J187" i="5"/>
  <c r="BE187" i="5"/>
  <c r="BI186" i="5"/>
  <c r="BH186" i="5"/>
  <c r="BG186" i="5"/>
  <c r="BF186" i="5"/>
  <c r="T186" i="5"/>
  <c r="R186" i="5"/>
  <c r="P186" i="5"/>
  <c r="BK186" i="5"/>
  <c r="J186" i="5"/>
  <c r="BE186" i="5"/>
  <c r="BI185" i="5"/>
  <c r="BH185" i="5"/>
  <c r="BG185" i="5"/>
  <c r="BF185" i="5"/>
  <c r="T185" i="5"/>
  <c r="R185" i="5"/>
  <c r="P185" i="5"/>
  <c r="BK185" i="5"/>
  <c r="J185" i="5"/>
  <c r="BE185" i="5"/>
  <c r="BI175" i="5"/>
  <c r="BH175" i="5"/>
  <c r="BG175" i="5"/>
  <c r="BF175" i="5"/>
  <c r="T175" i="5"/>
  <c r="R175" i="5"/>
  <c r="P175" i="5"/>
  <c r="BK175" i="5"/>
  <c r="J175" i="5"/>
  <c r="BE175" i="5"/>
  <c r="BI172" i="5"/>
  <c r="BH172" i="5"/>
  <c r="BG172" i="5"/>
  <c r="BF172" i="5"/>
  <c r="T172" i="5"/>
  <c r="R172" i="5"/>
  <c r="P172" i="5"/>
  <c r="BK172" i="5"/>
  <c r="J172" i="5"/>
  <c r="BE172" i="5"/>
  <c r="BI171" i="5"/>
  <c r="BH171" i="5"/>
  <c r="BG171" i="5"/>
  <c r="BF171" i="5"/>
  <c r="T171" i="5"/>
  <c r="R171" i="5"/>
  <c r="P171" i="5"/>
  <c r="BK171" i="5"/>
  <c r="J171" i="5"/>
  <c r="BE171" i="5"/>
  <c r="BI170" i="5"/>
  <c r="BH170" i="5"/>
  <c r="BG170" i="5"/>
  <c r="BF170" i="5"/>
  <c r="T170" i="5"/>
  <c r="R170" i="5"/>
  <c r="P170" i="5"/>
  <c r="BK170" i="5"/>
  <c r="J170" i="5"/>
  <c r="BE170" i="5"/>
  <c r="BI169" i="5"/>
  <c r="BH169" i="5"/>
  <c r="BG169" i="5"/>
  <c r="BF169" i="5"/>
  <c r="T169" i="5"/>
  <c r="T168" i="5"/>
  <c r="R169" i="5"/>
  <c r="R168" i="5"/>
  <c r="P169" i="5"/>
  <c r="P168" i="5"/>
  <c r="BK169" i="5"/>
  <c r="BK168" i="5" s="1"/>
  <c r="J168" i="5" s="1"/>
  <c r="J101" i="5" s="1"/>
  <c r="J169" i="5"/>
  <c r="BE169" i="5" s="1"/>
  <c r="BI166" i="5"/>
  <c r="BH166" i="5"/>
  <c r="BG166" i="5"/>
  <c r="BF166" i="5"/>
  <c r="T166" i="5"/>
  <c r="R166" i="5"/>
  <c r="P166" i="5"/>
  <c r="BK166" i="5"/>
  <c r="J166" i="5"/>
  <c r="BE166" i="5"/>
  <c r="BI165" i="5"/>
  <c r="BH165" i="5"/>
  <c r="BG165" i="5"/>
  <c r="BF165" i="5"/>
  <c r="T165" i="5"/>
  <c r="T164" i="5"/>
  <c r="R165" i="5"/>
  <c r="R164" i="5"/>
  <c r="P165" i="5"/>
  <c r="P164" i="5"/>
  <c r="BK165" i="5"/>
  <c r="BK164" i="5" s="1"/>
  <c r="J164" i="5" s="1"/>
  <c r="J100" i="5" s="1"/>
  <c r="J165" i="5"/>
  <c r="BE165" i="5" s="1"/>
  <c r="BI161" i="5"/>
  <c r="BH161" i="5"/>
  <c r="BG161" i="5"/>
  <c r="BF161" i="5"/>
  <c r="T161" i="5"/>
  <c r="R161" i="5"/>
  <c r="P161" i="5"/>
  <c r="BK161" i="5"/>
  <c r="J161" i="5"/>
  <c r="BE161" i="5"/>
  <c r="BI158" i="5"/>
  <c r="BH158" i="5"/>
  <c r="BG158" i="5"/>
  <c r="BF158" i="5"/>
  <c r="T158" i="5"/>
  <c r="T157" i="5"/>
  <c r="R158" i="5"/>
  <c r="R157" i="5"/>
  <c r="P158" i="5"/>
  <c r="P157" i="5"/>
  <c r="BK158" i="5"/>
  <c r="BK157" i="5" s="1"/>
  <c r="J157" i="5" s="1"/>
  <c r="J99" i="5" s="1"/>
  <c r="J158" i="5"/>
  <c r="BE158" i="5" s="1"/>
  <c r="BI154" i="5"/>
  <c r="BH154" i="5"/>
  <c r="BG154" i="5"/>
  <c r="BF154" i="5"/>
  <c r="T154" i="5"/>
  <c r="R154" i="5"/>
  <c r="P154" i="5"/>
  <c r="BK154" i="5"/>
  <c r="J154" i="5"/>
  <c r="BE154" i="5"/>
  <c r="BI153" i="5"/>
  <c r="BH153" i="5"/>
  <c r="BG153" i="5"/>
  <c r="BF153" i="5"/>
  <c r="T153" i="5"/>
  <c r="R153" i="5"/>
  <c r="P153" i="5"/>
  <c r="BK153" i="5"/>
  <c r="J153" i="5"/>
  <c r="BE153" i="5"/>
  <c r="BI150" i="5"/>
  <c r="BH150" i="5"/>
  <c r="BG150" i="5"/>
  <c r="BF150" i="5"/>
  <c r="T150" i="5"/>
  <c r="R150" i="5"/>
  <c r="P150" i="5"/>
  <c r="BK150" i="5"/>
  <c r="J150" i="5"/>
  <c r="BE150" i="5"/>
  <c r="BI149" i="5"/>
  <c r="BH149" i="5"/>
  <c r="BG149" i="5"/>
  <c r="BF149" i="5"/>
  <c r="T149" i="5"/>
  <c r="R149" i="5"/>
  <c r="P149" i="5"/>
  <c r="BK149" i="5"/>
  <c r="J149" i="5"/>
  <c r="BE149" i="5"/>
  <c r="BI148" i="5"/>
  <c r="BH148" i="5"/>
  <c r="BG148" i="5"/>
  <c r="BF148" i="5"/>
  <c r="T148" i="5"/>
  <c r="R148" i="5"/>
  <c r="P148" i="5"/>
  <c r="BK148" i="5"/>
  <c r="J148" i="5"/>
  <c r="BE148" i="5"/>
  <c r="BI147" i="5"/>
  <c r="BH147" i="5"/>
  <c r="BG147" i="5"/>
  <c r="BF147" i="5"/>
  <c r="T147" i="5"/>
  <c r="R147" i="5"/>
  <c r="P147" i="5"/>
  <c r="BK147" i="5"/>
  <c r="J147" i="5"/>
  <c r="BE147" i="5"/>
  <c r="BI146" i="5"/>
  <c r="BH146" i="5"/>
  <c r="BG146" i="5"/>
  <c r="BF146" i="5"/>
  <c r="T146" i="5"/>
  <c r="R146" i="5"/>
  <c r="P146" i="5"/>
  <c r="BK146" i="5"/>
  <c r="J146" i="5"/>
  <c r="BE146" i="5"/>
  <c r="BI143" i="5"/>
  <c r="F39" i="5" s="1"/>
  <c r="BD99" i="1" s="1"/>
  <c r="BH143" i="5"/>
  <c r="BG143" i="5"/>
  <c r="F37" i="5"/>
  <c r="BB99" i="1" s="1"/>
  <c r="BF143" i="5"/>
  <c r="T143" i="5"/>
  <c r="T142" i="5"/>
  <c r="T141" i="5" s="1"/>
  <c r="T140" i="5"/>
  <c r="R143" i="5"/>
  <c r="R142" i="5"/>
  <c r="R141" i="5" s="1"/>
  <c r="R140" i="5" s="1"/>
  <c r="P143" i="5"/>
  <c r="P142" i="5"/>
  <c r="P141" i="5" s="1"/>
  <c r="P140" i="5"/>
  <c r="AU99" i="1" s="1"/>
  <c r="BK143" i="5"/>
  <c r="J143" i="5"/>
  <c r="BE143" i="5" s="1"/>
  <c r="J137" i="5"/>
  <c r="J136" i="5"/>
  <c r="F136" i="5"/>
  <c r="F134" i="5"/>
  <c r="E132" i="5"/>
  <c r="J31" i="5"/>
  <c r="J91" i="5"/>
  <c r="F91" i="5"/>
  <c r="F89" i="5"/>
  <c r="E87" i="5"/>
  <c r="J18" i="5"/>
  <c r="E18" i="5"/>
  <c r="F137" i="5" s="1"/>
  <c r="F92" i="5"/>
  <c r="J17" i="5"/>
  <c r="J12" i="5"/>
  <c r="J134" i="5" s="1"/>
  <c r="J89" i="5"/>
  <c r="E7" i="5"/>
  <c r="E130" i="5"/>
  <c r="E85" i="5"/>
  <c r="J39" i="4"/>
  <c r="J38" i="4"/>
  <c r="AY98" i="1"/>
  <c r="J37" i="4"/>
  <c r="AX98" i="1"/>
  <c r="BI424" i="4"/>
  <c r="BH424" i="4"/>
  <c r="BG424" i="4"/>
  <c r="BF424" i="4"/>
  <c r="T424" i="4"/>
  <c r="R424" i="4"/>
  <c r="P424" i="4"/>
  <c r="BK424" i="4"/>
  <c r="J424" i="4"/>
  <c r="BE424" i="4"/>
  <c r="BI423" i="4"/>
  <c r="BH423" i="4"/>
  <c r="BG423" i="4"/>
  <c r="BF423" i="4"/>
  <c r="T423" i="4"/>
  <c r="T422" i="4"/>
  <c r="T421" i="4" s="1"/>
  <c r="R423" i="4"/>
  <c r="R422" i="4" s="1"/>
  <c r="R421" i="4" s="1"/>
  <c r="P423" i="4"/>
  <c r="P422" i="4"/>
  <c r="P421" i="4" s="1"/>
  <c r="BK423" i="4"/>
  <c r="BK422" i="4" s="1"/>
  <c r="J423" i="4"/>
  <c r="BE423" i="4"/>
  <c r="BI420" i="4"/>
  <c r="BH420" i="4"/>
  <c r="BG420" i="4"/>
  <c r="BF420" i="4"/>
  <c r="T420" i="4"/>
  <c r="R420" i="4"/>
  <c r="P420" i="4"/>
  <c r="BK420" i="4"/>
  <c r="J420" i="4"/>
  <c r="BE420" i="4"/>
  <c r="BI417" i="4"/>
  <c r="BH417" i="4"/>
  <c r="BG417" i="4"/>
  <c r="BF417" i="4"/>
  <c r="T417" i="4"/>
  <c r="T416" i="4"/>
  <c r="R417" i="4"/>
  <c r="R416" i="4"/>
  <c r="P417" i="4"/>
  <c r="P416" i="4"/>
  <c r="BK417" i="4"/>
  <c r="BK416" i="4" s="1"/>
  <c r="J416" i="4" s="1"/>
  <c r="J116" i="4" s="1"/>
  <c r="J417" i="4"/>
  <c r="BE417" i="4" s="1"/>
  <c r="BI415" i="4"/>
  <c r="BH415" i="4"/>
  <c r="BG415" i="4"/>
  <c r="BF415" i="4"/>
  <c r="T415" i="4"/>
  <c r="R415" i="4"/>
  <c r="P415" i="4"/>
  <c r="BK415" i="4"/>
  <c r="J415" i="4"/>
  <c r="BE415" i="4"/>
  <c r="BI414" i="4"/>
  <c r="BH414" i="4"/>
  <c r="BG414" i="4"/>
  <c r="BF414" i="4"/>
  <c r="T414" i="4"/>
  <c r="R414" i="4"/>
  <c r="P414" i="4"/>
  <c r="BK414" i="4"/>
  <c r="J414" i="4"/>
  <c r="BE414" i="4" s="1"/>
  <c r="BI413" i="4"/>
  <c r="BH413" i="4"/>
  <c r="BG413" i="4"/>
  <c r="BF413" i="4"/>
  <c r="T413" i="4"/>
  <c r="R413" i="4"/>
  <c r="P413" i="4"/>
  <c r="BK413" i="4"/>
  <c r="J413" i="4"/>
  <c r="BE413" i="4"/>
  <c r="BI410" i="4"/>
  <c r="BH410" i="4"/>
  <c r="BG410" i="4"/>
  <c r="BF410" i="4"/>
  <c r="T410" i="4"/>
  <c r="T409" i="4"/>
  <c r="R410" i="4"/>
  <c r="R409" i="4"/>
  <c r="P410" i="4"/>
  <c r="P409" i="4"/>
  <c r="BK410" i="4"/>
  <c r="BK409" i="4" s="1"/>
  <c r="J409" i="4" s="1"/>
  <c r="J115" i="4" s="1"/>
  <c r="J410" i="4"/>
  <c r="BE410" i="4" s="1"/>
  <c r="BI408" i="4"/>
  <c r="BH408" i="4"/>
  <c r="BG408" i="4"/>
  <c r="BF408" i="4"/>
  <c r="T408" i="4"/>
  <c r="R408" i="4"/>
  <c r="P408" i="4"/>
  <c r="BK408" i="4"/>
  <c r="J408" i="4"/>
  <c r="BE408" i="4"/>
  <c r="BI407" i="4"/>
  <c r="BH407" i="4"/>
  <c r="BG407" i="4"/>
  <c r="BF407" i="4"/>
  <c r="T407" i="4"/>
  <c r="R407" i="4"/>
  <c r="P407" i="4"/>
  <c r="BK407" i="4"/>
  <c r="J407" i="4"/>
  <c r="BE407" i="4"/>
  <c r="BI404" i="4"/>
  <c r="BH404" i="4"/>
  <c r="BG404" i="4"/>
  <c r="BF404" i="4"/>
  <c r="T404" i="4"/>
  <c r="R404" i="4"/>
  <c r="P404" i="4"/>
  <c r="BK404" i="4"/>
  <c r="J404" i="4"/>
  <c r="BE404" i="4"/>
  <c r="BI403" i="4"/>
  <c r="BH403" i="4"/>
  <c r="BG403" i="4"/>
  <c r="BF403" i="4"/>
  <c r="T403" i="4"/>
  <c r="R403" i="4"/>
  <c r="P403" i="4"/>
  <c r="BK403" i="4"/>
  <c r="J403" i="4"/>
  <c r="BE403" i="4"/>
  <c r="BI402" i="4"/>
  <c r="BH402" i="4"/>
  <c r="BG402" i="4"/>
  <c r="BF402" i="4"/>
  <c r="T402" i="4"/>
  <c r="R402" i="4"/>
  <c r="P402" i="4"/>
  <c r="BK402" i="4"/>
  <c r="J402" i="4"/>
  <c r="BE402" i="4"/>
  <c r="BI401" i="4"/>
  <c r="BH401" i="4"/>
  <c r="BG401" i="4"/>
  <c r="BF401" i="4"/>
  <c r="T401" i="4"/>
  <c r="T400" i="4"/>
  <c r="R401" i="4"/>
  <c r="R400" i="4"/>
  <c r="P401" i="4"/>
  <c r="P400" i="4"/>
  <c r="BK401" i="4"/>
  <c r="BK400" i="4" s="1"/>
  <c r="J400" i="4" s="1"/>
  <c r="J114" i="4" s="1"/>
  <c r="J401" i="4"/>
  <c r="BE401" i="4" s="1"/>
  <c r="BI399" i="4"/>
  <c r="BH399" i="4"/>
  <c r="BG399" i="4"/>
  <c r="BF399" i="4"/>
  <c r="T399" i="4"/>
  <c r="R399" i="4"/>
  <c r="P399" i="4"/>
  <c r="BK399" i="4"/>
  <c r="J399" i="4"/>
  <c r="BE399" i="4"/>
  <c r="BI397" i="4"/>
  <c r="BH397" i="4"/>
  <c r="BG397" i="4"/>
  <c r="BF397" i="4"/>
  <c r="T397" i="4"/>
  <c r="R397" i="4"/>
  <c r="P397" i="4"/>
  <c r="BK397" i="4"/>
  <c r="J397" i="4"/>
  <c r="BE397" i="4"/>
  <c r="BI396" i="4"/>
  <c r="BH396" i="4"/>
  <c r="BG396" i="4"/>
  <c r="BF396" i="4"/>
  <c r="T396" i="4"/>
  <c r="R396" i="4"/>
  <c r="P396" i="4"/>
  <c r="BK396" i="4"/>
  <c r="J396" i="4"/>
  <c r="BE396" i="4"/>
  <c r="BI393" i="4"/>
  <c r="BH393" i="4"/>
  <c r="BG393" i="4"/>
  <c r="BF393" i="4"/>
  <c r="T393" i="4"/>
  <c r="R393" i="4"/>
  <c r="P393" i="4"/>
  <c r="BK393" i="4"/>
  <c r="J393" i="4"/>
  <c r="BE393" i="4"/>
  <c r="BI392" i="4"/>
  <c r="BH392" i="4"/>
  <c r="BG392" i="4"/>
  <c r="BF392" i="4"/>
  <c r="T392" i="4"/>
  <c r="R392" i="4"/>
  <c r="P392" i="4"/>
  <c r="BK392" i="4"/>
  <c r="J392" i="4"/>
  <c r="BE392" i="4"/>
  <c r="BI389" i="4"/>
  <c r="BH389" i="4"/>
  <c r="BG389" i="4"/>
  <c r="BF389" i="4"/>
  <c r="T389" i="4"/>
  <c r="R389" i="4"/>
  <c r="P389" i="4"/>
  <c r="BK389" i="4"/>
  <c r="J389" i="4"/>
  <c r="BE389" i="4"/>
  <c r="BI388" i="4"/>
  <c r="BH388" i="4"/>
  <c r="BG388" i="4"/>
  <c r="BF388" i="4"/>
  <c r="T388" i="4"/>
  <c r="R388" i="4"/>
  <c r="P388" i="4"/>
  <c r="BK388" i="4"/>
  <c r="J388" i="4"/>
  <c r="BE388" i="4"/>
  <c r="BI384" i="4"/>
  <c r="BH384" i="4"/>
  <c r="BG384" i="4"/>
  <c r="BF384" i="4"/>
  <c r="T384" i="4"/>
  <c r="T383" i="4"/>
  <c r="R384" i="4"/>
  <c r="R383" i="4"/>
  <c r="P384" i="4"/>
  <c r="P383" i="4"/>
  <c r="BK384" i="4"/>
  <c r="BK383" i="4" s="1"/>
  <c r="J383" i="4" s="1"/>
  <c r="J113" i="4" s="1"/>
  <c r="J384" i="4"/>
  <c r="BE384" i="4" s="1"/>
  <c r="BI382" i="4"/>
  <c r="BH382" i="4"/>
  <c r="BG382" i="4"/>
  <c r="BF382" i="4"/>
  <c r="T382" i="4"/>
  <c r="R382" i="4"/>
  <c r="P382" i="4"/>
  <c r="BK382" i="4"/>
  <c r="J382" i="4"/>
  <c r="BE382" i="4"/>
  <c r="BI379" i="4"/>
  <c r="BH379" i="4"/>
  <c r="BG379" i="4"/>
  <c r="BF379" i="4"/>
  <c r="T379" i="4"/>
  <c r="R379" i="4"/>
  <c r="P379" i="4"/>
  <c r="BK379" i="4"/>
  <c r="J379" i="4"/>
  <c r="BE379" i="4"/>
  <c r="BI378" i="4"/>
  <c r="BH378" i="4"/>
  <c r="BG378" i="4"/>
  <c r="BF378" i="4"/>
  <c r="T378" i="4"/>
  <c r="R378" i="4"/>
  <c r="P378" i="4"/>
  <c r="BK378" i="4"/>
  <c r="J378" i="4"/>
  <c r="BE378" i="4"/>
  <c r="BI375" i="4"/>
  <c r="BH375" i="4"/>
  <c r="BG375" i="4"/>
  <c r="BF375" i="4"/>
  <c r="T375" i="4"/>
  <c r="R375" i="4"/>
  <c r="P375" i="4"/>
  <c r="BK375" i="4"/>
  <c r="J375" i="4"/>
  <c r="BE375" i="4"/>
  <c r="BI372" i="4"/>
  <c r="BH372" i="4"/>
  <c r="BG372" i="4"/>
  <c r="BF372" i="4"/>
  <c r="T372" i="4"/>
  <c r="T371" i="4"/>
  <c r="R372" i="4"/>
  <c r="R371" i="4"/>
  <c r="P372" i="4"/>
  <c r="P371" i="4"/>
  <c r="BK372" i="4"/>
  <c r="BK371" i="4" s="1"/>
  <c r="J371" i="4" s="1"/>
  <c r="J112" i="4" s="1"/>
  <c r="J372" i="4"/>
  <c r="BE372" i="4" s="1"/>
  <c r="BI370" i="4"/>
  <c r="BH370" i="4"/>
  <c r="BG370" i="4"/>
  <c r="BF370" i="4"/>
  <c r="T370" i="4"/>
  <c r="R370" i="4"/>
  <c r="P370" i="4"/>
  <c r="BK370" i="4"/>
  <c r="J370" i="4"/>
  <c r="BE370" i="4"/>
  <c r="BI369" i="4"/>
  <c r="BH369" i="4"/>
  <c r="BG369" i="4"/>
  <c r="BF369" i="4"/>
  <c r="T369" i="4"/>
  <c r="R369" i="4"/>
  <c r="P369" i="4"/>
  <c r="BK369" i="4"/>
  <c r="J369" i="4"/>
  <c r="BE369" i="4"/>
  <c r="BI366" i="4"/>
  <c r="BH366" i="4"/>
  <c r="BG366" i="4"/>
  <c r="BF366" i="4"/>
  <c r="T366" i="4"/>
  <c r="R366" i="4"/>
  <c r="P366" i="4"/>
  <c r="BK366" i="4"/>
  <c r="J366" i="4"/>
  <c r="BE366" i="4"/>
  <c r="BI362" i="4"/>
  <c r="BH362" i="4"/>
  <c r="BG362" i="4"/>
  <c r="BF362" i="4"/>
  <c r="T362" i="4"/>
  <c r="R362" i="4"/>
  <c r="P362" i="4"/>
  <c r="BK362" i="4"/>
  <c r="J362" i="4"/>
  <c r="BE362" i="4"/>
  <c r="BI358" i="4"/>
  <c r="BH358" i="4"/>
  <c r="BG358" i="4"/>
  <c r="BF358" i="4"/>
  <c r="T358" i="4"/>
  <c r="R358" i="4"/>
  <c r="P358" i="4"/>
  <c r="BK358" i="4"/>
  <c r="J358" i="4"/>
  <c r="BE358" i="4"/>
  <c r="BI355" i="4"/>
  <c r="BH355" i="4"/>
  <c r="BG355" i="4"/>
  <c r="BF355" i="4"/>
  <c r="T355" i="4"/>
  <c r="R355" i="4"/>
  <c r="P355" i="4"/>
  <c r="BK355" i="4"/>
  <c r="J355" i="4"/>
  <c r="BE355" i="4"/>
  <c r="BI352" i="4"/>
  <c r="BH352" i="4"/>
  <c r="BG352" i="4"/>
  <c r="BF352" i="4"/>
  <c r="T352" i="4"/>
  <c r="R352" i="4"/>
  <c r="P352" i="4"/>
  <c r="BK352" i="4"/>
  <c r="J352" i="4"/>
  <c r="BE352" i="4"/>
  <c r="BI349" i="4"/>
  <c r="BH349" i="4"/>
  <c r="BG349" i="4"/>
  <c r="BF349" i="4"/>
  <c r="T349" i="4"/>
  <c r="R349" i="4"/>
  <c r="P349" i="4"/>
  <c r="BK349" i="4"/>
  <c r="J349" i="4"/>
  <c r="BE349" i="4"/>
  <c r="BI346" i="4"/>
  <c r="BH346" i="4"/>
  <c r="BG346" i="4"/>
  <c r="BF346" i="4"/>
  <c r="T346" i="4"/>
  <c r="R346" i="4"/>
  <c r="P346" i="4"/>
  <c r="BK346" i="4"/>
  <c r="J346" i="4"/>
  <c r="BE346" i="4"/>
  <c r="BI342" i="4"/>
  <c r="BH342" i="4"/>
  <c r="BG342" i="4"/>
  <c r="BF342" i="4"/>
  <c r="T342" i="4"/>
  <c r="R342" i="4"/>
  <c r="P342" i="4"/>
  <c r="BK342" i="4"/>
  <c r="J342" i="4"/>
  <c r="BE342" i="4"/>
  <c r="BI339" i="4"/>
  <c r="BH339" i="4"/>
  <c r="BG339" i="4"/>
  <c r="BF339" i="4"/>
  <c r="T339" i="4"/>
  <c r="R339" i="4"/>
  <c r="P339" i="4"/>
  <c r="BK339" i="4"/>
  <c r="J339" i="4"/>
  <c r="BE339" i="4"/>
  <c r="BI336" i="4"/>
  <c r="BH336" i="4"/>
  <c r="BG336" i="4"/>
  <c r="BF336" i="4"/>
  <c r="T336" i="4"/>
  <c r="R336" i="4"/>
  <c r="P336" i="4"/>
  <c r="BK336" i="4"/>
  <c r="J336" i="4"/>
  <c r="BE336" i="4"/>
  <c r="BI333" i="4"/>
  <c r="BH333" i="4"/>
  <c r="BG333" i="4"/>
  <c r="BF333" i="4"/>
  <c r="T333" i="4"/>
  <c r="R333" i="4"/>
  <c r="P333" i="4"/>
  <c r="BK333" i="4"/>
  <c r="J333" i="4"/>
  <c r="BE333" i="4"/>
  <c r="BI330" i="4"/>
  <c r="BH330" i="4"/>
  <c r="BG330" i="4"/>
  <c r="BF330" i="4"/>
  <c r="T330" i="4"/>
  <c r="R330" i="4"/>
  <c r="P330" i="4"/>
  <c r="BK330" i="4"/>
  <c r="J330" i="4"/>
  <c r="BE330" i="4"/>
  <c r="BI324" i="4"/>
  <c r="BH324" i="4"/>
  <c r="BG324" i="4"/>
  <c r="BF324" i="4"/>
  <c r="T324" i="4"/>
  <c r="R324" i="4"/>
  <c r="P324" i="4"/>
  <c r="BK324" i="4"/>
  <c r="J324" i="4"/>
  <c r="BE324" i="4"/>
  <c r="BI323" i="4"/>
  <c r="BH323" i="4"/>
  <c r="BG323" i="4"/>
  <c r="BF323" i="4"/>
  <c r="T323" i="4"/>
  <c r="R323" i="4"/>
  <c r="P323" i="4"/>
  <c r="BK323" i="4"/>
  <c r="J323" i="4"/>
  <c r="BE323" i="4"/>
  <c r="BI315" i="4"/>
  <c r="BH315" i="4"/>
  <c r="BG315" i="4"/>
  <c r="BF315" i="4"/>
  <c r="T315" i="4"/>
  <c r="R315" i="4"/>
  <c r="P315" i="4"/>
  <c r="BK315" i="4"/>
  <c r="J315" i="4"/>
  <c r="BE315" i="4"/>
  <c r="BI314" i="4"/>
  <c r="BH314" i="4"/>
  <c r="BG314" i="4"/>
  <c r="BF314" i="4"/>
  <c r="T314" i="4"/>
  <c r="R314" i="4"/>
  <c r="P314" i="4"/>
  <c r="BK314" i="4"/>
  <c r="J314" i="4"/>
  <c r="BE314" i="4"/>
  <c r="BI313" i="4"/>
  <c r="BH313" i="4"/>
  <c r="BG313" i="4"/>
  <c r="BF313" i="4"/>
  <c r="T313" i="4"/>
  <c r="T312" i="4"/>
  <c r="R313" i="4"/>
  <c r="R312" i="4"/>
  <c r="P313" i="4"/>
  <c r="P312" i="4"/>
  <c r="BK313" i="4"/>
  <c r="J313" i="4"/>
  <c r="BE313" i="4" s="1"/>
  <c r="BI311" i="4"/>
  <c r="BH311" i="4"/>
  <c r="BG311" i="4"/>
  <c r="BF311" i="4"/>
  <c r="T311" i="4"/>
  <c r="R311" i="4"/>
  <c r="P311" i="4"/>
  <c r="BK311" i="4"/>
  <c r="J311" i="4"/>
  <c r="BE311" i="4"/>
  <c r="BI310" i="4"/>
  <c r="BH310" i="4"/>
  <c r="BG310" i="4"/>
  <c r="BF310" i="4"/>
  <c r="T310" i="4"/>
  <c r="R310" i="4"/>
  <c r="P310" i="4"/>
  <c r="BK310" i="4"/>
  <c r="J310" i="4"/>
  <c r="BE310" i="4"/>
  <c r="BI309" i="4"/>
  <c r="BH309" i="4"/>
  <c r="BG309" i="4"/>
  <c r="BF309" i="4"/>
  <c r="T309" i="4"/>
  <c r="R309" i="4"/>
  <c r="P309" i="4"/>
  <c r="BK309" i="4"/>
  <c r="J309" i="4"/>
  <c r="BE309" i="4"/>
  <c r="BI308" i="4"/>
  <c r="BH308" i="4"/>
  <c r="BG308" i="4"/>
  <c r="BF308" i="4"/>
  <c r="T308" i="4"/>
  <c r="R308" i="4"/>
  <c r="P308" i="4"/>
  <c r="BK308" i="4"/>
  <c r="J308" i="4"/>
  <c r="BE308" i="4"/>
  <c r="BI307" i="4"/>
  <c r="BH307" i="4"/>
  <c r="BG307" i="4"/>
  <c r="BF307" i="4"/>
  <c r="T307" i="4"/>
  <c r="R307" i="4"/>
  <c r="P307" i="4"/>
  <c r="BK307" i="4"/>
  <c r="J307" i="4"/>
  <c r="BE307" i="4"/>
  <c r="BI306" i="4"/>
  <c r="BH306" i="4"/>
  <c r="BG306" i="4"/>
  <c r="BF306" i="4"/>
  <c r="T306" i="4"/>
  <c r="R306" i="4"/>
  <c r="P306" i="4"/>
  <c r="BK306" i="4"/>
  <c r="J306" i="4"/>
  <c r="BE306" i="4"/>
  <c r="BI305" i="4"/>
  <c r="BH305" i="4"/>
  <c r="BG305" i="4"/>
  <c r="BF305" i="4"/>
  <c r="T305" i="4"/>
  <c r="R305" i="4"/>
  <c r="P305" i="4"/>
  <c r="BK305" i="4"/>
  <c r="J305" i="4"/>
  <c r="BE305" i="4"/>
  <c r="BI304" i="4"/>
  <c r="BH304" i="4"/>
  <c r="BG304" i="4"/>
  <c r="BF304" i="4"/>
  <c r="T304" i="4"/>
  <c r="R304" i="4"/>
  <c r="P304" i="4"/>
  <c r="BK304" i="4"/>
  <c r="J304" i="4"/>
  <c r="BE304" i="4"/>
  <c r="BI303" i="4"/>
  <c r="BH303" i="4"/>
  <c r="BG303" i="4"/>
  <c r="BF303" i="4"/>
  <c r="T303" i="4"/>
  <c r="R303" i="4"/>
  <c r="P303" i="4"/>
  <c r="BK303" i="4"/>
  <c r="J303" i="4"/>
  <c r="BE303" i="4"/>
  <c r="BI302" i="4"/>
  <c r="BH302" i="4"/>
  <c r="BG302" i="4"/>
  <c r="BF302" i="4"/>
  <c r="T302" i="4"/>
  <c r="R302" i="4"/>
  <c r="P302" i="4"/>
  <c r="BK302" i="4"/>
  <c r="J302" i="4"/>
  <c r="BE302" i="4"/>
  <c r="BI301" i="4"/>
  <c r="BH301" i="4"/>
  <c r="BG301" i="4"/>
  <c r="BF301" i="4"/>
  <c r="T301" i="4"/>
  <c r="R301" i="4"/>
  <c r="P301" i="4"/>
  <c r="BK301" i="4"/>
  <c r="J301" i="4"/>
  <c r="BE301" i="4"/>
  <c r="BI300" i="4"/>
  <c r="BH300" i="4"/>
  <c r="BG300" i="4"/>
  <c r="BF300" i="4"/>
  <c r="T300" i="4"/>
  <c r="R300" i="4"/>
  <c r="P300" i="4"/>
  <c r="BK300" i="4"/>
  <c r="J300" i="4"/>
  <c r="BE300" i="4"/>
  <c r="BI299" i="4"/>
  <c r="BH299" i="4"/>
  <c r="BG299" i="4"/>
  <c r="BF299" i="4"/>
  <c r="T299" i="4"/>
  <c r="R299" i="4"/>
  <c r="P299" i="4"/>
  <c r="BK299" i="4"/>
  <c r="J299" i="4"/>
  <c r="BE299" i="4"/>
  <c r="BI296" i="4"/>
  <c r="BH296" i="4"/>
  <c r="BG296" i="4"/>
  <c r="BF296" i="4"/>
  <c r="T296" i="4"/>
  <c r="R296" i="4"/>
  <c r="P296" i="4"/>
  <c r="BK296" i="4"/>
  <c r="J296" i="4"/>
  <c r="BE296" i="4"/>
  <c r="BI295" i="4"/>
  <c r="BH295" i="4"/>
  <c r="BG295" i="4"/>
  <c r="BF295" i="4"/>
  <c r="T295" i="4"/>
  <c r="R295" i="4"/>
  <c r="P295" i="4"/>
  <c r="BK295" i="4"/>
  <c r="J295" i="4"/>
  <c r="BE295" i="4"/>
  <c r="BI292" i="4"/>
  <c r="BH292" i="4"/>
  <c r="BG292" i="4"/>
  <c r="BF292" i="4"/>
  <c r="T292" i="4"/>
  <c r="R292" i="4"/>
  <c r="P292" i="4"/>
  <c r="BK292" i="4"/>
  <c r="J292" i="4"/>
  <c r="BE292" i="4"/>
  <c r="BI289" i="4"/>
  <c r="BH289" i="4"/>
  <c r="BG289" i="4"/>
  <c r="BF289" i="4"/>
  <c r="T289" i="4"/>
  <c r="R289" i="4"/>
  <c r="P289" i="4"/>
  <c r="BK289" i="4"/>
  <c r="J289" i="4"/>
  <c r="BE289" i="4"/>
  <c r="BI286" i="4"/>
  <c r="BH286" i="4"/>
  <c r="BG286" i="4"/>
  <c r="BF286" i="4"/>
  <c r="T286" i="4"/>
  <c r="R286" i="4"/>
  <c r="P286" i="4"/>
  <c r="BK286" i="4"/>
  <c r="J286" i="4"/>
  <c r="BE286" i="4"/>
  <c r="BI285" i="4"/>
  <c r="BH285" i="4"/>
  <c r="BG285" i="4"/>
  <c r="BF285" i="4"/>
  <c r="T285" i="4"/>
  <c r="T284" i="4"/>
  <c r="R285" i="4"/>
  <c r="R284" i="4"/>
  <c r="P285" i="4"/>
  <c r="P284" i="4"/>
  <c r="BK285" i="4"/>
  <c r="BK284" i="4" s="1"/>
  <c r="J284" i="4" s="1"/>
  <c r="J110" i="4" s="1"/>
  <c r="J285" i="4"/>
  <c r="BE285" i="4" s="1"/>
  <c r="BI283" i="4"/>
  <c r="BH283" i="4"/>
  <c r="BG283" i="4"/>
  <c r="BF283" i="4"/>
  <c r="T283" i="4"/>
  <c r="R283" i="4"/>
  <c r="P283" i="4"/>
  <c r="BK283" i="4"/>
  <c r="J283" i="4"/>
  <c r="BE283" i="4"/>
  <c r="BI281" i="4"/>
  <c r="BH281" i="4"/>
  <c r="BG281" i="4"/>
  <c r="BF281" i="4"/>
  <c r="T281" i="4"/>
  <c r="R281" i="4"/>
  <c r="P281" i="4"/>
  <c r="BK281" i="4"/>
  <c r="J281" i="4"/>
  <c r="BE281" i="4"/>
  <c r="BI280" i="4"/>
  <c r="BH280" i="4"/>
  <c r="BG280" i="4"/>
  <c r="BF280" i="4"/>
  <c r="T280" i="4"/>
  <c r="R280" i="4"/>
  <c r="P280" i="4"/>
  <c r="BK280" i="4"/>
  <c r="J280" i="4"/>
  <c r="BE280" i="4"/>
  <c r="BI278" i="4"/>
  <c r="BH278" i="4"/>
  <c r="BG278" i="4"/>
  <c r="BF278" i="4"/>
  <c r="T278" i="4"/>
  <c r="R278" i="4"/>
  <c r="P278" i="4"/>
  <c r="BK278" i="4"/>
  <c r="J278" i="4"/>
  <c r="BE278" i="4"/>
  <c r="BI275" i="4"/>
  <c r="BH275" i="4"/>
  <c r="BG275" i="4"/>
  <c r="BF275" i="4"/>
  <c r="T275" i="4"/>
  <c r="T274" i="4"/>
  <c r="T273" i="4" s="1"/>
  <c r="R275" i="4"/>
  <c r="R274" i="4" s="1"/>
  <c r="R273" i="4" s="1"/>
  <c r="P275" i="4"/>
  <c r="P274" i="4"/>
  <c r="P273" i="4" s="1"/>
  <c r="BK275" i="4"/>
  <c r="BK274" i="4" s="1"/>
  <c r="J275" i="4"/>
  <c r="BE275" i="4"/>
  <c r="BI272" i="4"/>
  <c r="BH272" i="4"/>
  <c r="BG272" i="4"/>
  <c r="BF272" i="4"/>
  <c r="T272" i="4"/>
  <c r="T271" i="4"/>
  <c r="R272" i="4"/>
  <c r="R271" i="4"/>
  <c r="P272" i="4"/>
  <c r="P271" i="4"/>
  <c r="BK272" i="4"/>
  <c r="BK271" i="4" s="1"/>
  <c r="J271" i="4" s="1"/>
  <c r="J107" i="4" s="1"/>
  <c r="J272" i="4"/>
  <c r="BE272" i="4" s="1"/>
  <c r="BI270" i="4"/>
  <c r="BH270" i="4"/>
  <c r="BG270" i="4"/>
  <c r="BF270" i="4"/>
  <c r="T270" i="4"/>
  <c r="R270" i="4"/>
  <c r="P270" i="4"/>
  <c r="BK270" i="4"/>
  <c r="J270" i="4"/>
  <c r="BE270" i="4"/>
  <c r="BI269" i="4"/>
  <c r="BH269" i="4"/>
  <c r="BG269" i="4"/>
  <c r="BF269" i="4"/>
  <c r="T269" i="4"/>
  <c r="T268" i="4"/>
  <c r="R269" i="4"/>
  <c r="R268" i="4"/>
  <c r="P269" i="4"/>
  <c r="P268" i="4"/>
  <c r="BK269" i="4"/>
  <c r="BK268" i="4" s="1"/>
  <c r="J268" i="4" s="1"/>
  <c r="J106" i="4" s="1"/>
  <c r="J269" i="4"/>
  <c r="BE269" i="4" s="1"/>
  <c r="BI267" i="4"/>
  <c r="BH267" i="4"/>
  <c r="BG267" i="4"/>
  <c r="BF267" i="4"/>
  <c r="T267" i="4"/>
  <c r="R267" i="4"/>
  <c r="P267" i="4"/>
  <c r="BK267" i="4"/>
  <c r="J267" i="4"/>
  <c r="BE267" i="4"/>
  <c r="BI259" i="4"/>
  <c r="BH259" i="4"/>
  <c r="BG259" i="4"/>
  <c r="BF259" i="4"/>
  <c r="T259" i="4"/>
  <c r="R259" i="4"/>
  <c r="P259" i="4"/>
  <c r="BK259" i="4"/>
  <c r="J259" i="4"/>
  <c r="BE259" i="4"/>
  <c r="BI255" i="4"/>
  <c r="BH255" i="4"/>
  <c r="BG255" i="4"/>
  <c r="BF255" i="4"/>
  <c r="T255" i="4"/>
  <c r="R255" i="4"/>
  <c r="P255" i="4"/>
  <c r="BK255" i="4"/>
  <c r="J255" i="4"/>
  <c r="BE255" i="4"/>
  <c r="BI250" i="4"/>
  <c r="BH250" i="4"/>
  <c r="BG250" i="4"/>
  <c r="BF250" i="4"/>
  <c r="T250" i="4"/>
  <c r="R250" i="4"/>
  <c r="P250" i="4"/>
  <c r="BK250" i="4"/>
  <c r="J250" i="4"/>
  <c r="BE250" i="4"/>
  <c r="BI247" i="4"/>
  <c r="BH247" i="4"/>
  <c r="BG247" i="4"/>
  <c r="BF247" i="4"/>
  <c r="T247" i="4"/>
  <c r="R247" i="4"/>
  <c r="P247" i="4"/>
  <c r="BK247" i="4"/>
  <c r="J247" i="4"/>
  <c r="BE247" i="4"/>
  <c r="BI240" i="4"/>
  <c r="BH240" i="4"/>
  <c r="BG240" i="4"/>
  <c r="BF240" i="4"/>
  <c r="T240" i="4"/>
  <c r="R240" i="4"/>
  <c r="P240" i="4"/>
  <c r="BK240" i="4"/>
  <c r="J240" i="4"/>
  <c r="BE240" i="4"/>
  <c r="BI236" i="4"/>
  <c r="BH236" i="4"/>
  <c r="BG236" i="4"/>
  <c r="BF236" i="4"/>
  <c r="T236" i="4"/>
  <c r="R236" i="4"/>
  <c r="P236" i="4"/>
  <c r="BK236" i="4"/>
  <c r="J236" i="4"/>
  <c r="BE236" i="4"/>
  <c r="BI235" i="4"/>
  <c r="BH235" i="4"/>
  <c r="BG235" i="4"/>
  <c r="BF235" i="4"/>
  <c r="T235" i="4"/>
  <c r="R235" i="4"/>
  <c r="P235" i="4"/>
  <c r="BK235" i="4"/>
  <c r="J235" i="4"/>
  <c r="BE235" i="4"/>
  <c r="BI234" i="4"/>
  <c r="BH234" i="4"/>
  <c r="BG234" i="4"/>
  <c r="BF234" i="4"/>
  <c r="T234" i="4"/>
  <c r="R234" i="4"/>
  <c r="P234" i="4"/>
  <c r="BK234" i="4"/>
  <c r="J234" i="4"/>
  <c r="BE234" i="4"/>
  <c r="BI233" i="4"/>
  <c r="BH233" i="4"/>
  <c r="BG233" i="4"/>
  <c r="BF233" i="4"/>
  <c r="T233" i="4"/>
  <c r="R233" i="4"/>
  <c r="P233" i="4"/>
  <c r="BK233" i="4"/>
  <c r="J233" i="4"/>
  <c r="BE233" i="4"/>
  <c r="BI231" i="4"/>
  <c r="BH231" i="4"/>
  <c r="BG231" i="4"/>
  <c r="BF231" i="4"/>
  <c r="T231" i="4"/>
  <c r="R231" i="4"/>
  <c r="P231" i="4"/>
  <c r="BK231" i="4"/>
  <c r="J231" i="4"/>
  <c r="BE231" i="4"/>
  <c r="BI223" i="4"/>
  <c r="BH223" i="4"/>
  <c r="BG223" i="4"/>
  <c r="BF223" i="4"/>
  <c r="T223" i="4"/>
  <c r="T222" i="4"/>
  <c r="R223" i="4"/>
  <c r="R222" i="4"/>
  <c r="P223" i="4"/>
  <c r="P222" i="4"/>
  <c r="BK223" i="4"/>
  <c r="BK222" i="4" s="1"/>
  <c r="J222" i="4" s="1"/>
  <c r="J105" i="4" s="1"/>
  <c r="J223" i="4"/>
  <c r="BE223" i="4" s="1"/>
  <c r="BI221" i="4"/>
  <c r="BH221" i="4"/>
  <c r="BG221" i="4"/>
  <c r="BF221" i="4"/>
  <c r="T221" i="4"/>
  <c r="R221" i="4"/>
  <c r="P221" i="4"/>
  <c r="BK221" i="4"/>
  <c r="J221" i="4"/>
  <c r="BE221" i="4"/>
  <c r="BI220" i="4"/>
  <c r="BH220" i="4"/>
  <c r="BG220" i="4"/>
  <c r="BF220" i="4"/>
  <c r="T220" i="4"/>
  <c r="T219" i="4"/>
  <c r="R220" i="4"/>
  <c r="R219" i="4"/>
  <c r="P220" i="4"/>
  <c r="P219" i="4"/>
  <c r="BK220" i="4"/>
  <c r="BK219" i="4" s="1"/>
  <c r="J219" i="4" s="1"/>
  <c r="J104" i="4" s="1"/>
  <c r="J220" i="4"/>
  <c r="BE220" i="4" s="1"/>
  <c r="BI216" i="4"/>
  <c r="BH216" i="4"/>
  <c r="BG216" i="4"/>
  <c r="BF216" i="4"/>
  <c r="T216" i="4"/>
  <c r="R216" i="4"/>
  <c r="P216" i="4"/>
  <c r="BK216" i="4"/>
  <c r="J216" i="4"/>
  <c r="BE216" i="4"/>
  <c r="BI213" i="4"/>
  <c r="BH213" i="4"/>
  <c r="BG213" i="4"/>
  <c r="BF213" i="4"/>
  <c r="T213" i="4"/>
  <c r="R213" i="4"/>
  <c r="P213" i="4"/>
  <c r="BK213" i="4"/>
  <c r="J213" i="4"/>
  <c r="BE213" i="4"/>
  <c r="BI209" i="4"/>
  <c r="BH209" i="4"/>
  <c r="BG209" i="4"/>
  <c r="BF209" i="4"/>
  <c r="T209" i="4"/>
  <c r="R209" i="4"/>
  <c r="P209" i="4"/>
  <c r="BK209" i="4"/>
  <c r="J209" i="4"/>
  <c r="BE209" i="4"/>
  <c r="BI208" i="4"/>
  <c r="BH208" i="4"/>
  <c r="BG208" i="4"/>
  <c r="BF208" i="4"/>
  <c r="T208" i="4"/>
  <c r="R208" i="4"/>
  <c r="P208" i="4"/>
  <c r="BK208" i="4"/>
  <c r="J208" i="4"/>
  <c r="BE208" i="4"/>
  <c r="BI195" i="4"/>
  <c r="BH195" i="4"/>
  <c r="BG195" i="4"/>
  <c r="BF195" i="4"/>
  <c r="T195" i="4"/>
  <c r="R195" i="4"/>
  <c r="P195" i="4"/>
  <c r="BK195" i="4"/>
  <c r="J195" i="4"/>
  <c r="BE195" i="4"/>
  <c r="BI192" i="4"/>
  <c r="BH192" i="4"/>
  <c r="BG192" i="4"/>
  <c r="BF192" i="4"/>
  <c r="T192" i="4"/>
  <c r="R192" i="4"/>
  <c r="P192" i="4"/>
  <c r="BK192" i="4"/>
  <c r="J192" i="4"/>
  <c r="BE192" i="4"/>
  <c r="BI191" i="4"/>
  <c r="BH191" i="4"/>
  <c r="BG191" i="4"/>
  <c r="BF191" i="4"/>
  <c r="T191" i="4"/>
  <c r="R191" i="4"/>
  <c r="P191" i="4"/>
  <c r="BK191" i="4"/>
  <c r="J191" i="4"/>
  <c r="BE191" i="4"/>
  <c r="BI187" i="4"/>
  <c r="BH187" i="4"/>
  <c r="BG187" i="4"/>
  <c r="BF187" i="4"/>
  <c r="T187" i="4"/>
  <c r="T186" i="4"/>
  <c r="R187" i="4"/>
  <c r="R186" i="4"/>
  <c r="P187" i="4"/>
  <c r="P186" i="4"/>
  <c r="BK187" i="4"/>
  <c r="BK186" i="4" s="1"/>
  <c r="J186" i="4" s="1"/>
  <c r="J103" i="4" s="1"/>
  <c r="J187" i="4"/>
  <c r="BE187" i="4" s="1"/>
  <c r="BI184" i="4"/>
  <c r="BH184" i="4"/>
  <c r="BG184" i="4"/>
  <c r="BF184" i="4"/>
  <c r="T184" i="4"/>
  <c r="R184" i="4"/>
  <c r="P184" i="4"/>
  <c r="BK184" i="4"/>
  <c r="J184" i="4"/>
  <c r="BE184" i="4"/>
  <c r="BI183" i="4"/>
  <c r="BH183" i="4"/>
  <c r="BG183" i="4"/>
  <c r="BF183" i="4"/>
  <c r="T183" i="4"/>
  <c r="T182" i="4"/>
  <c r="R183" i="4"/>
  <c r="R182" i="4"/>
  <c r="P183" i="4"/>
  <c r="P182" i="4"/>
  <c r="BK183" i="4"/>
  <c r="BK182" i="4" s="1"/>
  <c r="J182" i="4" s="1"/>
  <c r="J102" i="4" s="1"/>
  <c r="J183" i="4"/>
  <c r="BE183" i="4" s="1"/>
  <c r="BI178" i="4"/>
  <c r="BH178" i="4"/>
  <c r="BG178" i="4"/>
  <c r="BF178" i="4"/>
  <c r="T178" i="4"/>
  <c r="R178" i="4"/>
  <c r="P178" i="4"/>
  <c r="BK178" i="4"/>
  <c r="J178" i="4"/>
  <c r="BE178" i="4"/>
  <c r="BI177" i="4"/>
  <c r="BH177" i="4"/>
  <c r="BG177" i="4"/>
  <c r="BF177" i="4"/>
  <c r="T177" i="4"/>
  <c r="R177" i="4"/>
  <c r="P177" i="4"/>
  <c r="BK177" i="4"/>
  <c r="J177" i="4"/>
  <c r="BE177" i="4"/>
  <c r="BI174" i="4"/>
  <c r="BH174" i="4"/>
  <c r="BG174" i="4"/>
  <c r="BF174" i="4"/>
  <c r="T174" i="4"/>
  <c r="R174" i="4"/>
  <c r="P174" i="4"/>
  <c r="BK174" i="4"/>
  <c r="J174" i="4"/>
  <c r="BE174" i="4"/>
  <c r="BI171" i="4"/>
  <c r="BH171" i="4"/>
  <c r="BG171" i="4"/>
  <c r="BF171" i="4"/>
  <c r="T171" i="4"/>
  <c r="T170" i="4"/>
  <c r="R171" i="4"/>
  <c r="R170" i="4"/>
  <c r="P171" i="4"/>
  <c r="P170" i="4"/>
  <c r="BK171" i="4"/>
  <c r="BK170" i="4" s="1"/>
  <c r="J170" i="4" s="1"/>
  <c r="J101" i="4" s="1"/>
  <c r="J171" i="4"/>
  <c r="BE171" i="4" s="1"/>
  <c r="BI167" i="4"/>
  <c r="BH167" i="4"/>
  <c r="BG167" i="4"/>
  <c r="BF167" i="4"/>
  <c r="T167" i="4"/>
  <c r="T166" i="4"/>
  <c r="R167" i="4"/>
  <c r="R166" i="4"/>
  <c r="P167" i="4"/>
  <c r="P166" i="4"/>
  <c r="BK167" i="4"/>
  <c r="BK166" i="4" s="1"/>
  <c r="J166" i="4" s="1"/>
  <c r="J100" i="4" s="1"/>
  <c r="J167" i="4"/>
  <c r="BE167" i="4" s="1"/>
  <c r="BI163" i="4"/>
  <c r="BH163" i="4"/>
  <c r="BG163" i="4"/>
  <c r="BF163" i="4"/>
  <c r="T163" i="4"/>
  <c r="R163" i="4"/>
  <c r="P163" i="4"/>
  <c r="BK163" i="4"/>
  <c r="J163" i="4"/>
  <c r="BE163" i="4"/>
  <c r="BI162" i="4"/>
  <c r="BH162" i="4"/>
  <c r="BG162" i="4"/>
  <c r="BF162" i="4"/>
  <c r="T162" i="4"/>
  <c r="T161" i="4"/>
  <c r="R162" i="4"/>
  <c r="R161" i="4"/>
  <c r="P162" i="4"/>
  <c r="P161" i="4"/>
  <c r="BK162" i="4"/>
  <c r="BK161" i="4" s="1"/>
  <c r="J161" i="4" s="1"/>
  <c r="J99" i="4" s="1"/>
  <c r="J162" i="4"/>
  <c r="BE162" i="4" s="1"/>
  <c r="BI160" i="4"/>
  <c r="BH160" i="4"/>
  <c r="BG160" i="4"/>
  <c r="BF160" i="4"/>
  <c r="T160" i="4"/>
  <c r="R160" i="4"/>
  <c r="P160" i="4"/>
  <c r="BK160" i="4"/>
  <c r="J160" i="4"/>
  <c r="BE160" i="4"/>
  <c r="BI159" i="4"/>
  <c r="BH159" i="4"/>
  <c r="BG159" i="4"/>
  <c r="BF159" i="4"/>
  <c r="T159" i="4"/>
  <c r="R159" i="4"/>
  <c r="P159" i="4"/>
  <c r="BK159" i="4"/>
  <c r="J159" i="4"/>
  <c r="BE159" i="4"/>
  <c r="BI155" i="4"/>
  <c r="BH155" i="4"/>
  <c r="BG155" i="4"/>
  <c r="BF155" i="4"/>
  <c r="T155" i="4"/>
  <c r="R155" i="4"/>
  <c r="P155" i="4"/>
  <c r="BK155" i="4"/>
  <c r="J155" i="4"/>
  <c r="BE155" i="4"/>
  <c r="BI154" i="4"/>
  <c r="BH154" i="4"/>
  <c r="BG154" i="4"/>
  <c r="BF154" i="4"/>
  <c r="T154" i="4"/>
  <c r="R154" i="4"/>
  <c r="P154" i="4"/>
  <c r="BK154" i="4"/>
  <c r="J154" i="4"/>
  <c r="BE154" i="4"/>
  <c r="BI151" i="4"/>
  <c r="BH151" i="4"/>
  <c r="BG151" i="4"/>
  <c r="BF151" i="4"/>
  <c r="T151" i="4"/>
  <c r="R151" i="4"/>
  <c r="P151" i="4"/>
  <c r="BK151" i="4"/>
  <c r="J151" i="4"/>
  <c r="BE151" i="4"/>
  <c r="BI150" i="4"/>
  <c r="BH150" i="4"/>
  <c r="BG150" i="4"/>
  <c r="BF150" i="4"/>
  <c r="T150" i="4"/>
  <c r="R150" i="4"/>
  <c r="P150" i="4"/>
  <c r="BK150" i="4"/>
  <c r="J150" i="4"/>
  <c r="BE150" i="4"/>
  <c r="BI149" i="4"/>
  <c r="BH149" i="4"/>
  <c r="BG149" i="4"/>
  <c r="BF149" i="4"/>
  <c r="T149" i="4"/>
  <c r="R149" i="4"/>
  <c r="P149" i="4"/>
  <c r="BK149" i="4"/>
  <c r="J149" i="4"/>
  <c r="BE149" i="4"/>
  <c r="BI148" i="4"/>
  <c r="BH148" i="4"/>
  <c r="BG148" i="4"/>
  <c r="BF148" i="4"/>
  <c r="T148" i="4"/>
  <c r="R148" i="4"/>
  <c r="P148" i="4"/>
  <c r="BK148" i="4"/>
  <c r="J148" i="4"/>
  <c r="BE148" i="4"/>
  <c r="BI145" i="4"/>
  <c r="F39" i="4" s="1"/>
  <c r="BD98" i="1" s="1"/>
  <c r="BH145" i="4"/>
  <c r="F38" i="4" s="1"/>
  <c r="BC98" i="1" s="1"/>
  <c r="BG145" i="4"/>
  <c r="F37" i="4"/>
  <c r="BB98" i="1" s="1"/>
  <c r="BF145" i="4"/>
  <c r="J36" i="4" s="1"/>
  <c r="AW98" i="1" s="1"/>
  <c r="T145" i="4"/>
  <c r="T144" i="4"/>
  <c r="T143" i="4" s="1"/>
  <c r="T142" i="4" s="1"/>
  <c r="R145" i="4"/>
  <c r="R144" i="4"/>
  <c r="R143" i="4" s="1"/>
  <c r="R142" i="4" s="1"/>
  <c r="P145" i="4"/>
  <c r="P144" i="4"/>
  <c r="P143" i="4" s="1"/>
  <c r="P142" i="4" s="1"/>
  <c r="AU98" i="1" s="1"/>
  <c r="BK145" i="4"/>
  <c r="BK144" i="4" s="1"/>
  <c r="J145" i="4"/>
  <c r="BE145" i="4" s="1"/>
  <c r="J139" i="4"/>
  <c r="J138" i="4"/>
  <c r="F138" i="4"/>
  <c r="F136" i="4"/>
  <c r="E134" i="4"/>
  <c r="J31" i="4"/>
  <c r="J91" i="4"/>
  <c r="F91" i="4"/>
  <c r="F89" i="4"/>
  <c r="E87" i="4"/>
  <c r="J18" i="4"/>
  <c r="E18" i="4"/>
  <c r="F139" i="4"/>
  <c r="F92" i="4"/>
  <c r="J17" i="4"/>
  <c r="J12" i="4"/>
  <c r="J136" i="4"/>
  <c r="J89" i="4"/>
  <c r="E7" i="4"/>
  <c r="E132" i="4" s="1"/>
  <c r="E85" i="4"/>
  <c r="J41" i="3"/>
  <c r="J40" i="3"/>
  <c r="AY97" i="1" s="1"/>
  <c r="J39" i="3"/>
  <c r="AX97" i="1" s="1"/>
  <c r="BI203" i="3"/>
  <c r="BH203" i="3"/>
  <c r="BG203" i="3"/>
  <c r="BF203" i="3"/>
  <c r="T203" i="3"/>
  <c r="T202" i="3" s="1"/>
  <c r="T201" i="3" s="1"/>
  <c r="R203" i="3"/>
  <c r="R202" i="3"/>
  <c r="R201" i="3" s="1"/>
  <c r="P203" i="3"/>
  <c r="P202" i="3" s="1"/>
  <c r="P201" i="3" s="1"/>
  <c r="BK203" i="3"/>
  <c r="BK202" i="3" s="1"/>
  <c r="J203" i="3"/>
  <c r="BE203" i="3" s="1"/>
  <c r="BI200" i="3"/>
  <c r="BH200" i="3"/>
  <c r="BG200" i="3"/>
  <c r="BF200" i="3"/>
  <c r="T200" i="3"/>
  <c r="R200" i="3"/>
  <c r="P200" i="3"/>
  <c r="BK200" i="3"/>
  <c r="J200" i="3"/>
  <c r="BE200" i="3" s="1"/>
  <c r="BI198" i="3"/>
  <c r="BH198" i="3"/>
  <c r="BG198" i="3"/>
  <c r="BF198" i="3"/>
  <c r="T198" i="3"/>
  <c r="R198" i="3"/>
  <c r="P198" i="3"/>
  <c r="BK198" i="3"/>
  <c r="J198" i="3"/>
  <c r="BE198" i="3" s="1"/>
  <c r="BI197" i="3"/>
  <c r="BH197" i="3"/>
  <c r="BG197" i="3"/>
  <c r="BF197" i="3"/>
  <c r="T197" i="3"/>
  <c r="R197" i="3"/>
  <c r="P197" i="3"/>
  <c r="BK197" i="3"/>
  <c r="J197" i="3"/>
  <c r="BE197" i="3" s="1"/>
  <c r="BI196" i="3"/>
  <c r="BH196" i="3"/>
  <c r="BG196" i="3"/>
  <c r="BF196" i="3"/>
  <c r="T196" i="3"/>
  <c r="T195" i="3" s="1"/>
  <c r="T194" i="3" s="1"/>
  <c r="R196" i="3"/>
  <c r="R195" i="3"/>
  <c r="R194" i="3" s="1"/>
  <c r="P196" i="3"/>
  <c r="P195" i="3" s="1"/>
  <c r="P194" i="3" s="1"/>
  <c r="BK196" i="3"/>
  <c r="BK195" i="3" s="1"/>
  <c r="J196" i="3"/>
  <c r="BE196" i="3" s="1"/>
  <c r="BI193" i="3"/>
  <c r="BH193" i="3"/>
  <c r="BG193" i="3"/>
  <c r="BF193" i="3"/>
  <c r="T193" i="3"/>
  <c r="T192" i="3" s="1"/>
  <c r="R193" i="3"/>
  <c r="R192" i="3" s="1"/>
  <c r="P193" i="3"/>
  <c r="P192" i="3" s="1"/>
  <c r="BK193" i="3"/>
  <c r="BK192" i="3" s="1"/>
  <c r="J192" i="3" s="1"/>
  <c r="J104" i="3" s="1"/>
  <c r="J193" i="3"/>
  <c r="BE193" i="3"/>
  <c r="BI189" i="3"/>
  <c r="BH189" i="3"/>
  <c r="BG189" i="3"/>
  <c r="BF189" i="3"/>
  <c r="T189" i="3"/>
  <c r="R189" i="3"/>
  <c r="P189" i="3"/>
  <c r="BK189" i="3"/>
  <c r="J189" i="3"/>
  <c r="BE189" i="3" s="1"/>
  <c r="BI188" i="3"/>
  <c r="BH188" i="3"/>
  <c r="BG188" i="3"/>
  <c r="BF188" i="3"/>
  <c r="T188" i="3"/>
  <c r="R188" i="3"/>
  <c r="P188" i="3"/>
  <c r="BK188" i="3"/>
  <c r="J188" i="3"/>
  <c r="BE188" i="3" s="1"/>
  <c r="BI187" i="3"/>
  <c r="BH187" i="3"/>
  <c r="BG187" i="3"/>
  <c r="BF187" i="3"/>
  <c r="T187" i="3"/>
  <c r="R187" i="3"/>
  <c r="P187" i="3"/>
  <c r="BK187" i="3"/>
  <c r="J187" i="3"/>
  <c r="BE187" i="3" s="1"/>
  <c r="BI186" i="3"/>
  <c r="BH186" i="3"/>
  <c r="BG186" i="3"/>
  <c r="BF186" i="3"/>
  <c r="T186" i="3"/>
  <c r="R186" i="3"/>
  <c r="P186" i="3"/>
  <c r="BK186" i="3"/>
  <c r="J186" i="3"/>
  <c r="BE186" i="3" s="1"/>
  <c r="BI185" i="3"/>
  <c r="BH185" i="3"/>
  <c r="BG185" i="3"/>
  <c r="BF185" i="3"/>
  <c r="T185" i="3"/>
  <c r="R185" i="3"/>
  <c r="P185" i="3"/>
  <c r="BK185" i="3"/>
  <c r="J185" i="3"/>
  <c r="BE185" i="3" s="1"/>
  <c r="BI184" i="3"/>
  <c r="BH184" i="3"/>
  <c r="BG184" i="3"/>
  <c r="BF184" i="3"/>
  <c r="T184" i="3"/>
  <c r="R184" i="3"/>
  <c r="P184" i="3"/>
  <c r="BK184" i="3"/>
  <c r="J184" i="3"/>
  <c r="BE184" i="3" s="1"/>
  <c r="BI183" i="3"/>
  <c r="BH183" i="3"/>
  <c r="BG183" i="3"/>
  <c r="BF183" i="3"/>
  <c r="T183" i="3"/>
  <c r="R183" i="3"/>
  <c r="P183" i="3"/>
  <c r="BK183" i="3"/>
  <c r="J183" i="3"/>
  <c r="BE183" i="3" s="1"/>
  <c r="BI182" i="3"/>
  <c r="BH182" i="3"/>
  <c r="BG182" i="3"/>
  <c r="BF182" i="3"/>
  <c r="T182" i="3"/>
  <c r="T181" i="3" s="1"/>
  <c r="R182" i="3"/>
  <c r="R181" i="3" s="1"/>
  <c r="P182" i="3"/>
  <c r="P181" i="3" s="1"/>
  <c r="BK182" i="3"/>
  <c r="BK181" i="3" s="1"/>
  <c r="J181" i="3" s="1"/>
  <c r="J103" i="3" s="1"/>
  <c r="J182" i="3"/>
  <c r="BE182" i="3"/>
  <c r="BI176" i="3"/>
  <c r="BH176" i="3"/>
  <c r="BG176" i="3"/>
  <c r="BF176" i="3"/>
  <c r="T176" i="3"/>
  <c r="T175" i="3" s="1"/>
  <c r="R176" i="3"/>
  <c r="R175" i="3" s="1"/>
  <c r="P176" i="3"/>
  <c r="P175" i="3" s="1"/>
  <c r="BK176" i="3"/>
  <c r="BK175" i="3" s="1"/>
  <c r="J175" i="3" s="1"/>
  <c r="J102" i="3" s="1"/>
  <c r="J176" i="3"/>
  <c r="BE176" i="3"/>
  <c r="BI173" i="3"/>
  <c r="BH173" i="3"/>
  <c r="BG173" i="3"/>
  <c r="BF173" i="3"/>
  <c r="T173" i="3"/>
  <c r="R173" i="3"/>
  <c r="P173" i="3"/>
  <c r="BK173" i="3"/>
  <c r="J173" i="3"/>
  <c r="BE173" i="3" s="1"/>
  <c r="BI170" i="3"/>
  <c r="BH170" i="3"/>
  <c r="BG170" i="3"/>
  <c r="BF170" i="3"/>
  <c r="T170" i="3"/>
  <c r="R170" i="3"/>
  <c r="P170" i="3"/>
  <c r="BK170" i="3"/>
  <c r="J170" i="3"/>
  <c r="BE170" i="3" s="1"/>
  <c r="BI169" i="3"/>
  <c r="BH169" i="3"/>
  <c r="BG169" i="3"/>
  <c r="BF169" i="3"/>
  <c r="T169" i="3"/>
  <c r="R169" i="3"/>
  <c r="P169" i="3"/>
  <c r="BK169" i="3"/>
  <c r="J169" i="3"/>
  <c r="BE169" i="3" s="1"/>
  <c r="BI166" i="3"/>
  <c r="BH166" i="3"/>
  <c r="BG166" i="3"/>
  <c r="BF166" i="3"/>
  <c r="T166" i="3"/>
  <c r="T165" i="3" s="1"/>
  <c r="R166" i="3"/>
  <c r="R165" i="3" s="1"/>
  <c r="P166" i="3"/>
  <c r="P165" i="3" s="1"/>
  <c r="BK166" i="3"/>
  <c r="BK165" i="3" s="1"/>
  <c r="J165" i="3" s="1"/>
  <c r="J101" i="3" s="1"/>
  <c r="J166" i="3"/>
  <c r="BE166" i="3"/>
  <c r="BI163" i="3"/>
  <c r="BH163" i="3"/>
  <c r="BG163" i="3"/>
  <c r="BF163" i="3"/>
  <c r="T163" i="3"/>
  <c r="R163" i="3"/>
  <c r="P163" i="3"/>
  <c r="BK163" i="3"/>
  <c r="J163" i="3"/>
  <c r="BE163" i="3" s="1"/>
  <c r="BI158" i="3"/>
  <c r="BH158" i="3"/>
  <c r="BG158" i="3"/>
  <c r="BF158" i="3"/>
  <c r="T158" i="3"/>
  <c r="R158" i="3"/>
  <c r="P158" i="3"/>
  <c r="BK158" i="3"/>
  <c r="J158" i="3"/>
  <c r="BE158" i="3" s="1"/>
  <c r="BI152" i="3"/>
  <c r="BH152" i="3"/>
  <c r="BG152" i="3"/>
  <c r="BF152" i="3"/>
  <c r="T152" i="3"/>
  <c r="R152" i="3"/>
  <c r="P152" i="3"/>
  <c r="BK152" i="3"/>
  <c r="J152" i="3"/>
  <c r="BE152" i="3" s="1"/>
  <c r="BI151" i="3"/>
  <c r="BH151" i="3"/>
  <c r="BG151" i="3"/>
  <c r="BF151" i="3"/>
  <c r="T151" i="3"/>
  <c r="R151" i="3"/>
  <c r="P151" i="3"/>
  <c r="BK151" i="3"/>
  <c r="J151" i="3"/>
  <c r="BE151" i="3" s="1"/>
  <c r="BI145" i="3"/>
  <c r="BH145" i="3"/>
  <c r="BG145" i="3"/>
  <c r="BF145" i="3"/>
  <c r="T145" i="3"/>
  <c r="R145" i="3"/>
  <c r="P145" i="3"/>
  <c r="BK145" i="3"/>
  <c r="J145" i="3"/>
  <c r="BE145" i="3" s="1"/>
  <c r="BI144" i="3"/>
  <c r="BH144" i="3"/>
  <c r="BG144" i="3"/>
  <c r="BF144" i="3"/>
  <c r="T144" i="3"/>
  <c r="R144" i="3"/>
  <c r="P144" i="3"/>
  <c r="BK144" i="3"/>
  <c r="J144" i="3"/>
  <c r="BE144" i="3" s="1"/>
  <c r="BI143" i="3"/>
  <c r="BH143" i="3"/>
  <c r="BG143" i="3"/>
  <c r="BF143" i="3"/>
  <c r="T143" i="3"/>
  <c r="R143" i="3"/>
  <c r="P143" i="3"/>
  <c r="BK143" i="3"/>
  <c r="J143" i="3"/>
  <c r="BE143" i="3" s="1"/>
  <c r="BI137" i="3"/>
  <c r="BH137" i="3"/>
  <c r="F40" i="3"/>
  <c r="BC97" i="1" s="1"/>
  <c r="BG137" i="3"/>
  <c r="BF137" i="3"/>
  <c r="J38" i="3" s="1"/>
  <c r="AW97" i="1" s="1"/>
  <c r="F38" i="3"/>
  <c r="BA97" i="1" s="1"/>
  <c r="T137" i="3"/>
  <c r="T136" i="3" s="1"/>
  <c r="T135" i="3" s="1"/>
  <c r="T134" i="3" s="1"/>
  <c r="R137" i="3"/>
  <c r="R136" i="3" s="1"/>
  <c r="R135" i="3" s="1"/>
  <c r="R134" i="3" s="1"/>
  <c r="P137" i="3"/>
  <c r="P136" i="3" s="1"/>
  <c r="P135" i="3" s="1"/>
  <c r="P134" i="3" s="1"/>
  <c r="AU97" i="1" s="1"/>
  <c r="BK137" i="3"/>
  <c r="BK136" i="3" s="1"/>
  <c r="J136" i="3" s="1"/>
  <c r="J100" i="3" s="1"/>
  <c r="J137" i="3"/>
  <c r="BE137" i="3" s="1"/>
  <c r="J131" i="3"/>
  <c r="J130" i="3"/>
  <c r="F130" i="3"/>
  <c r="F128" i="3"/>
  <c r="E126" i="3"/>
  <c r="J33" i="3"/>
  <c r="F93" i="3"/>
  <c r="F91" i="3"/>
  <c r="E89" i="3"/>
  <c r="J20" i="3"/>
  <c r="E20" i="3"/>
  <c r="F131" i="3" s="1"/>
  <c r="F94" i="3"/>
  <c r="J19" i="3"/>
  <c r="J14" i="3"/>
  <c r="J128" i="3" s="1"/>
  <c r="E7" i="3"/>
  <c r="E122" i="3"/>
  <c r="E85" i="3"/>
  <c r="J996" i="2"/>
  <c r="J39" i="2"/>
  <c r="J38" i="2"/>
  <c r="AY96" i="1" s="1"/>
  <c r="J37" i="2"/>
  <c r="AX96" i="1" s="1"/>
  <c r="BI1002" i="2"/>
  <c r="BH1002" i="2"/>
  <c r="BG1002" i="2"/>
  <c r="BF1002" i="2"/>
  <c r="T1002" i="2"/>
  <c r="R1002" i="2"/>
  <c r="P1002" i="2"/>
  <c r="BK1002" i="2"/>
  <c r="J1002" i="2"/>
  <c r="BE1002" i="2" s="1"/>
  <c r="BI1001" i="2"/>
  <c r="BH1001" i="2"/>
  <c r="BG1001" i="2"/>
  <c r="BF1001" i="2"/>
  <c r="T1001" i="2"/>
  <c r="T1000" i="2" s="1"/>
  <c r="T999" i="2" s="1"/>
  <c r="R1001" i="2"/>
  <c r="R1000" i="2"/>
  <c r="R999" i="2" s="1"/>
  <c r="P1001" i="2"/>
  <c r="P1000" i="2" s="1"/>
  <c r="P999" i="2" s="1"/>
  <c r="BK1001" i="2"/>
  <c r="BK1000" i="2" s="1"/>
  <c r="J1001" i="2"/>
  <c r="BE1001" i="2" s="1"/>
  <c r="BI998" i="2"/>
  <c r="BH998" i="2"/>
  <c r="BG998" i="2"/>
  <c r="BF998" i="2"/>
  <c r="T998" i="2"/>
  <c r="T997" i="2" s="1"/>
  <c r="R998" i="2"/>
  <c r="R997" i="2" s="1"/>
  <c r="P998" i="2"/>
  <c r="P997" i="2" s="1"/>
  <c r="BK998" i="2"/>
  <c r="BK997" i="2" s="1"/>
  <c r="J997" i="2" s="1"/>
  <c r="J132" i="2" s="1"/>
  <c r="J998" i="2"/>
  <c r="BE998" i="2"/>
  <c r="J131" i="2"/>
  <c r="BI995" i="2"/>
  <c r="BH995" i="2"/>
  <c r="BG995" i="2"/>
  <c r="BF995" i="2"/>
  <c r="T995" i="2"/>
  <c r="R995" i="2"/>
  <c r="P995" i="2"/>
  <c r="BK995" i="2"/>
  <c r="J995" i="2"/>
  <c r="BE995" i="2"/>
  <c r="BI988" i="2"/>
  <c r="BH988" i="2"/>
  <c r="BG988" i="2"/>
  <c r="BF988" i="2"/>
  <c r="T988" i="2"/>
  <c r="T987" i="2"/>
  <c r="R988" i="2"/>
  <c r="R987" i="2"/>
  <c r="P988" i="2"/>
  <c r="P987" i="2"/>
  <c r="BK988" i="2"/>
  <c r="BK987" i="2" s="1"/>
  <c r="J987" i="2" s="1"/>
  <c r="J130" i="2" s="1"/>
  <c r="J988" i="2"/>
  <c r="BE988" i="2" s="1"/>
  <c r="BI986" i="2"/>
  <c r="BH986" i="2"/>
  <c r="BG986" i="2"/>
  <c r="BF986" i="2"/>
  <c r="T986" i="2"/>
  <c r="R986" i="2"/>
  <c r="P986" i="2"/>
  <c r="BK986" i="2"/>
  <c r="J986" i="2"/>
  <c r="BE986" i="2"/>
  <c r="BI985" i="2"/>
  <c r="BH985" i="2"/>
  <c r="BG985" i="2"/>
  <c r="BF985" i="2"/>
  <c r="T985" i="2"/>
  <c r="R985" i="2"/>
  <c r="P985" i="2"/>
  <c r="BK985" i="2"/>
  <c r="J985" i="2"/>
  <c r="BE985" i="2"/>
  <c r="BI984" i="2"/>
  <c r="BH984" i="2"/>
  <c r="BG984" i="2"/>
  <c r="BF984" i="2"/>
  <c r="T984" i="2"/>
  <c r="R984" i="2"/>
  <c r="P984" i="2"/>
  <c r="BK984" i="2"/>
  <c r="J984" i="2"/>
  <c r="BE984" i="2"/>
  <c r="BI983" i="2"/>
  <c r="BH983" i="2"/>
  <c r="BG983" i="2"/>
  <c r="BF983" i="2"/>
  <c r="T983" i="2"/>
  <c r="R983" i="2"/>
  <c r="P983" i="2"/>
  <c r="BK983" i="2"/>
  <c r="J983" i="2"/>
  <c r="BE983" i="2"/>
  <c r="BI982" i="2"/>
  <c r="BH982" i="2"/>
  <c r="BG982" i="2"/>
  <c r="BF982" i="2"/>
  <c r="T982" i="2"/>
  <c r="R982" i="2"/>
  <c r="P982" i="2"/>
  <c r="BK982" i="2"/>
  <c r="J982" i="2"/>
  <c r="BE982" i="2"/>
  <c r="BI981" i="2"/>
  <c r="BH981" i="2"/>
  <c r="BG981" i="2"/>
  <c r="BF981" i="2"/>
  <c r="T981" i="2"/>
  <c r="T980" i="2"/>
  <c r="R981" i="2"/>
  <c r="R980" i="2"/>
  <c r="P981" i="2"/>
  <c r="P980" i="2"/>
  <c r="BK981" i="2"/>
  <c r="BK980" i="2" s="1"/>
  <c r="J980" i="2" s="1"/>
  <c r="J129" i="2" s="1"/>
  <c r="J981" i="2"/>
  <c r="BE981" i="2" s="1"/>
  <c r="BI979" i="2"/>
  <c r="BH979" i="2"/>
  <c r="BG979" i="2"/>
  <c r="BF979" i="2"/>
  <c r="T979" i="2"/>
  <c r="R979" i="2"/>
  <c r="P979" i="2"/>
  <c r="BK979" i="2"/>
  <c r="J979" i="2"/>
  <c r="BE979" i="2"/>
  <c r="BI977" i="2"/>
  <c r="BH977" i="2"/>
  <c r="BG977" i="2"/>
  <c r="BF977" i="2"/>
  <c r="T977" i="2"/>
  <c r="R977" i="2"/>
  <c r="P977" i="2"/>
  <c r="BK977" i="2"/>
  <c r="J977" i="2"/>
  <c r="BE977" i="2"/>
  <c r="BI954" i="2"/>
  <c r="BH954" i="2"/>
  <c r="BG954" i="2"/>
  <c r="BF954" i="2"/>
  <c r="T954" i="2"/>
  <c r="T953" i="2"/>
  <c r="R954" i="2"/>
  <c r="R953" i="2"/>
  <c r="P954" i="2"/>
  <c r="P953" i="2"/>
  <c r="BK954" i="2"/>
  <c r="BK953" i="2" s="1"/>
  <c r="J953" i="2" s="1"/>
  <c r="J128" i="2" s="1"/>
  <c r="J954" i="2"/>
  <c r="BE954" i="2" s="1"/>
  <c r="BI952" i="2"/>
  <c r="BH952" i="2"/>
  <c r="BG952" i="2"/>
  <c r="BF952" i="2"/>
  <c r="T952" i="2"/>
  <c r="R952" i="2"/>
  <c r="P952" i="2"/>
  <c r="BK952" i="2"/>
  <c r="J952" i="2"/>
  <c r="BE952" i="2"/>
  <c r="BI951" i="2"/>
  <c r="BH951" i="2"/>
  <c r="BG951" i="2"/>
  <c r="BF951" i="2"/>
  <c r="T951" i="2"/>
  <c r="R951" i="2"/>
  <c r="P951" i="2"/>
  <c r="BK951" i="2"/>
  <c r="J951" i="2"/>
  <c r="BE951" i="2"/>
  <c r="BI950" i="2"/>
  <c r="BH950" i="2"/>
  <c r="BG950" i="2"/>
  <c r="BF950" i="2"/>
  <c r="T950" i="2"/>
  <c r="R950" i="2"/>
  <c r="P950" i="2"/>
  <c r="BK950" i="2"/>
  <c r="J950" i="2"/>
  <c r="BE950" i="2"/>
  <c r="BI947" i="2"/>
  <c r="BH947" i="2"/>
  <c r="BG947" i="2"/>
  <c r="BF947" i="2"/>
  <c r="T947" i="2"/>
  <c r="R947" i="2"/>
  <c r="P947" i="2"/>
  <c r="BK947" i="2"/>
  <c r="J947" i="2"/>
  <c r="BE947" i="2"/>
  <c r="BI946" i="2"/>
  <c r="BH946" i="2"/>
  <c r="BG946" i="2"/>
  <c r="BF946" i="2"/>
  <c r="T946" i="2"/>
  <c r="T945" i="2"/>
  <c r="R946" i="2"/>
  <c r="R945" i="2"/>
  <c r="P946" i="2"/>
  <c r="P945" i="2"/>
  <c r="BK946" i="2"/>
  <c r="BK945" i="2" s="1"/>
  <c r="J945" i="2" s="1"/>
  <c r="J127" i="2" s="1"/>
  <c r="J946" i="2"/>
  <c r="BE946" i="2" s="1"/>
  <c r="BI944" i="2"/>
  <c r="BH944" i="2"/>
  <c r="BG944" i="2"/>
  <c r="BF944" i="2"/>
  <c r="T944" i="2"/>
  <c r="R944" i="2"/>
  <c r="P944" i="2"/>
  <c r="BK944" i="2"/>
  <c r="J944" i="2"/>
  <c r="BE944" i="2"/>
  <c r="BI941" i="2"/>
  <c r="BH941" i="2"/>
  <c r="BG941" i="2"/>
  <c r="BF941" i="2"/>
  <c r="T941" i="2"/>
  <c r="R941" i="2"/>
  <c r="P941" i="2"/>
  <c r="BK941" i="2"/>
  <c r="J941" i="2"/>
  <c r="BE941" i="2"/>
  <c r="BI935" i="2"/>
  <c r="BH935" i="2"/>
  <c r="BG935" i="2"/>
  <c r="BF935" i="2"/>
  <c r="T935" i="2"/>
  <c r="R935" i="2"/>
  <c r="P935" i="2"/>
  <c r="BK935" i="2"/>
  <c r="J935" i="2"/>
  <c r="BE935" i="2"/>
  <c r="BI934" i="2"/>
  <c r="BH934" i="2"/>
  <c r="BG934" i="2"/>
  <c r="BF934" i="2"/>
  <c r="T934" i="2"/>
  <c r="R934" i="2"/>
  <c r="P934" i="2"/>
  <c r="BK934" i="2"/>
  <c r="J934" i="2"/>
  <c r="BE934" i="2"/>
  <c r="BI930" i="2"/>
  <c r="BH930" i="2"/>
  <c r="BG930" i="2"/>
  <c r="BF930" i="2"/>
  <c r="T930" i="2"/>
  <c r="R930" i="2"/>
  <c r="P930" i="2"/>
  <c r="BK930" i="2"/>
  <c r="J930" i="2"/>
  <c r="BE930" i="2"/>
  <c r="BI927" i="2"/>
  <c r="BH927" i="2"/>
  <c r="BG927" i="2"/>
  <c r="BF927" i="2"/>
  <c r="T927" i="2"/>
  <c r="T926" i="2"/>
  <c r="R927" i="2"/>
  <c r="R926" i="2"/>
  <c r="P927" i="2"/>
  <c r="P926" i="2"/>
  <c r="BK927" i="2"/>
  <c r="J927" i="2"/>
  <c r="BE927" i="2" s="1"/>
  <c r="BI925" i="2"/>
  <c r="BH925" i="2"/>
  <c r="BG925" i="2"/>
  <c r="BF925" i="2"/>
  <c r="T925" i="2"/>
  <c r="R925" i="2"/>
  <c r="P925" i="2"/>
  <c r="BK925" i="2"/>
  <c r="J925" i="2"/>
  <c r="BE925" i="2"/>
  <c r="BI922" i="2"/>
  <c r="BH922" i="2"/>
  <c r="BG922" i="2"/>
  <c r="BF922" i="2"/>
  <c r="T922" i="2"/>
  <c r="T921" i="2"/>
  <c r="R922" i="2"/>
  <c r="R921" i="2"/>
  <c r="P922" i="2"/>
  <c r="P921" i="2"/>
  <c r="BK922" i="2"/>
  <c r="BK921" i="2" s="1"/>
  <c r="J921" i="2" s="1"/>
  <c r="J125" i="2" s="1"/>
  <c r="J922" i="2"/>
  <c r="BE922" i="2" s="1"/>
  <c r="BI920" i="2"/>
  <c r="BH920" i="2"/>
  <c r="BG920" i="2"/>
  <c r="BF920" i="2"/>
  <c r="T920" i="2"/>
  <c r="R920" i="2"/>
  <c r="P920" i="2"/>
  <c r="BK920" i="2"/>
  <c r="J920" i="2"/>
  <c r="BE920" i="2"/>
  <c r="BI919" i="2"/>
  <c r="BH919" i="2"/>
  <c r="BG919" i="2"/>
  <c r="BF919" i="2"/>
  <c r="T919" i="2"/>
  <c r="R919" i="2"/>
  <c r="P919" i="2"/>
  <c r="BK919" i="2"/>
  <c r="J919" i="2"/>
  <c r="BE919" i="2"/>
  <c r="BI918" i="2"/>
  <c r="BH918" i="2"/>
  <c r="BG918" i="2"/>
  <c r="BF918" i="2"/>
  <c r="T918" i="2"/>
  <c r="R918" i="2"/>
  <c r="P918" i="2"/>
  <c r="BK918" i="2"/>
  <c r="J918" i="2"/>
  <c r="BE918" i="2"/>
  <c r="BI917" i="2"/>
  <c r="BH917" i="2"/>
  <c r="BG917" i="2"/>
  <c r="BF917" i="2"/>
  <c r="T917" i="2"/>
  <c r="R917" i="2"/>
  <c r="P917" i="2"/>
  <c r="BK917" i="2"/>
  <c r="J917" i="2"/>
  <c r="BE917" i="2"/>
  <c r="BI914" i="2"/>
  <c r="BH914" i="2"/>
  <c r="BG914" i="2"/>
  <c r="BF914" i="2"/>
  <c r="T914" i="2"/>
  <c r="R914" i="2"/>
  <c r="P914" i="2"/>
  <c r="BK914" i="2"/>
  <c r="J914" i="2"/>
  <c r="BE914" i="2"/>
  <c r="BI913" i="2"/>
  <c r="BH913" i="2"/>
  <c r="BG913" i="2"/>
  <c r="BF913" i="2"/>
  <c r="T913" i="2"/>
  <c r="R913" i="2"/>
  <c r="P913" i="2"/>
  <c r="BK913" i="2"/>
  <c r="J913" i="2"/>
  <c r="BE913" i="2"/>
  <c r="BI910" i="2"/>
  <c r="BH910" i="2"/>
  <c r="BG910" i="2"/>
  <c r="BF910" i="2"/>
  <c r="T910" i="2"/>
  <c r="R910" i="2"/>
  <c r="P910" i="2"/>
  <c r="BK910" i="2"/>
  <c r="J910" i="2"/>
  <c r="BE910" i="2"/>
  <c r="BI909" i="2"/>
  <c r="BH909" i="2"/>
  <c r="BG909" i="2"/>
  <c r="BF909" i="2"/>
  <c r="T909" i="2"/>
  <c r="R909" i="2"/>
  <c r="P909" i="2"/>
  <c r="BK909" i="2"/>
  <c r="J909" i="2"/>
  <c r="BE909" i="2"/>
  <c r="BI906" i="2"/>
  <c r="BH906" i="2"/>
  <c r="BG906" i="2"/>
  <c r="BF906" i="2"/>
  <c r="T906" i="2"/>
  <c r="R906" i="2"/>
  <c r="P906" i="2"/>
  <c r="BK906" i="2"/>
  <c r="J906" i="2"/>
  <c r="BE906" i="2"/>
  <c r="BI905" i="2"/>
  <c r="BH905" i="2"/>
  <c r="BG905" i="2"/>
  <c r="BF905" i="2"/>
  <c r="T905" i="2"/>
  <c r="R905" i="2"/>
  <c r="P905" i="2"/>
  <c r="BK905" i="2"/>
  <c r="J905" i="2"/>
  <c r="BE905" i="2"/>
  <c r="BI904" i="2"/>
  <c r="BH904" i="2"/>
  <c r="BG904" i="2"/>
  <c r="BF904" i="2"/>
  <c r="T904" i="2"/>
  <c r="R904" i="2"/>
  <c r="P904" i="2"/>
  <c r="BK904" i="2"/>
  <c r="J904" i="2"/>
  <c r="BE904" i="2"/>
  <c r="BI903" i="2"/>
  <c r="BH903" i="2"/>
  <c r="BG903" i="2"/>
  <c r="BF903" i="2"/>
  <c r="T903" i="2"/>
  <c r="R903" i="2"/>
  <c r="P903" i="2"/>
  <c r="BK903" i="2"/>
  <c r="J903" i="2"/>
  <c r="BE903" i="2"/>
  <c r="BI902" i="2"/>
  <c r="BH902" i="2"/>
  <c r="BG902" i="2"/>
  <c r="BF902" i="2"/>
  <c r="T902" i="2"/>
  <c r="R902" i="2"/>
  <c r="P902" i="2"/>
  <c r="BK902" i="2"/>
  <c r="J902" i="2"/>
  <c r="BE902" i="2"/>
  <c r="BI901" i="2"/>
  <c r="BH901" i="2"/>
  <c r="BG901" i="2"/>
  <c r="BF901" i="2"/>
  <c r="T901" i="2"/>
  <c r="R901" i="2"/>
  <c r="P901" i="2"/>
  <c r="BK901" i="2"/>
  <c r="J901" i="2"/>
  <c r="BE901" i="2"/>
  <c r="BI900" i="2"/>
  <c r="BH900" i="2"/>
  <c r="BG900" i="2"/>
  <c r="BF900" i="2"/>
  <c r="T900" i="2"/>
  <c r="R900" i="2"/>
  <c r="P900" i="2"/>
  <c r="BK900" i="2"/>
  <c r="J900" i="2"/>
  <c r="BE900" i="2"/>
  <c r="BI899" i="2"/>
  <c r="BH899" i="2"/>
  <c r="BG899" i="2"/>
  <c r="BF899" i="2"/>
  <c r="T899" i="2"/>
  <c r="R899" i="2"/>
  <c r="P899" i="2"/>
  <c r="BK899" i="2"/>
  <c r="J899" i="2"/>
  <c r="BE899" i="2"/>
  <c r="BI898" i="2"/>
  <c r="BH898" i="2"/>
  <c r="BG898" i="2"/>
  <c r="BF898" i="2"/>
  <c r="T898" i="2"/>
  <c r="R898" i="2"/>
  <c r="P898" i="2"/>
  <c r="BK898" i="2"/>
  <c r="J898" i="2"/>
  <c r="BE898" i="2"/>
  <c r="BI897" i="2"/>
  <c r="BH897" i="2"/>
  <c r="BG897" i="2"/>
  <c r="BF897" i="2"/>
  <c r="T897" i="2"/>
  <c r="R897" i="2"/>
  <c r="P897" i="2"/>
  <c r="BK897" i="2"/>
  <c r="J897" i="2"/>
  <c r="BE897" i="2"/>
  <c r="BI896" i="2"/>
  <c r="BH896" i="2"/>
  <c r="BG896" i="2"/>
  <c r="BF896" i="2"/>
  <c r="T896" i="2"/>
  <c r="R896" i="2"/>
  <c r="P896" i="2"/>
  <c r="BK896" i="2"/>
  <c r="J896" i="2"/>
  <c r="BE896" i="2"/>
  <c r="BI895" i="2"/>
  <c r="BH895" i="2"/>
  <c r="BG895" i="2"/>
  <c r="BF895" i="2"/>
  <c r="T895" i="2"/>
  <c r="R895" i="2"/>
  <c r="P895" i="2"/>
  <c r="BK895" i="2"/>
  <c r="J895" i="2"/>
  <c r="BE895" i="2"/>
  <c r="BI894" i="2"/>
  <c r="BH894" i="2"/>
  <c r="BG894" i="2"/>
  <c r="BF894" i="2"/>
  <c r="T894" i="2"/>
  <c r="R894" i="2"/>
  <c r="P894" i="2"/>
  <c r="BK894" i="2"/>
  <c r="J894" i="2"/>
  <c r="BE894" i="2"/>
  <c r="BI893" i="2"/>
  <c r="BH893" i="2"/>
  <c r="BG893" i="2"/>
  <c r="BF893" i="2"/>
  <c r="T893" i="2"/>
  <c r="R893" i="2"/>
  <c r="P893" i="2"/>
  <c r="BK893" i="2"/>
  <c r="J893" i="2"/>
  <c r="BE893" i="2"/>
  <c r="BI892" i="2"/>
  <c r="BH892" i="2"/>
  <c r="BG892" i="2"/>
  <c r="BF892" i="2"/>
  <c r="T892" i="2"/>
  <c r="R892" i="2"/>
  <c r="P892" i="2"/>
  <c r="BK892" i="2"/>
  <c r="J892" i="2"/>
  <c r="BE892" i="2"/>
  <c r="BI891" i="2"/>
  <c r="BH891" i="2"/>
  <c r="BG891" i="2"/>
  <c r="BF891" i="2"/>
  <c r="T891" i="2"/>
  <c r="R891" i="2"/>
  <c r="P891" i="2"/>
  <c r="BK891" i="2"/>
  <c r="J891" i="2"/>
  <c r="BE891" i="2"/>
  <c r="BI890" i="2"/>
  <c r="BH890" i="2"/>
  <c r="BG890" i="2"/>
  <c r="BF890" i="2"/>
  <c r="T890" i="2"/>
  <c r="R890" i="2"/>
  <c r="P890" i="2"/>
  <c r="BK890" i="2"/>
  <c r="J890" i="2"/>
  <c r="BE890" i="2"/>
  <c r="BI887" i="2"/>
  <c r="BH887" i="2"/>
  <c r="BG887" i="2"/>
  <c r="BF887" i="2"/>
  <c r="T887" i="2"/>
  <c r="R887" i="2"/>
  <c r="P887" i="2"/>
  <c r="BK887" i="2"/>
  <c r="J887" i="2"/>
  <c r="BE887" i="2"/>
  <c r="BI886" i="2"/>
  <c r="BH886" i="2"/>
  <c r="BG886" i="2"/>
  <c r="BF886" i="2"/>
  <c r="T886" i="2"/>
  <c r="R886" i="2"/>
  <c r="P886" i="2"/>
  <c r="BK886" i="2"/>
  <c r="J886" i="2"/>
  <c r="BE886" i="2"/>
  <c r="BI883" i="2"/>
  <c r="BH883" i="2"/>
  <c r="BG883" i="2"/>
  <c r="BF883" i="2"/>
  <c r="T883" i="2"/>
  <c r="R883" i="2"/>
  <c r="P883" i="2"/>
  <c r="BK883" i="2"/>
  <c r="J883" i="2"/>
  <c r="BE883" i="2"/>
  <c r="BI882" i="2"/>
  <c r="BH882" i="2"/>
  <c r="BG882" i="2"/>
  <c r="BF882" i="2"/>
  <c r="T882" i="2"/>
  <c r="R882" i="2"/>
  <c r="P882" i="2"/>
  <c r="BK882" i="2"/>
  <c r="J882" i="2"/>
  <c r="BE882" i="2"/>
  <c r="BI877" i="2"/>
  <c r="BH877" i="2"/>
  <c r="BG877" i="2"/>
  <c r="BF877" i="2"/>
  <c r="T877" i="2"/>
  <c r="R877" i="2"/>
  <c r="P877" i="2"/>
  <c r="BK877" i="2"/>
  <c r="J877" i="2"/>
  <c r="BE877" i="2"/>
  <c r="BI876" i="2"/>
  <c r="BH876" i="2"/>
  <c r="BG876" i="2"/>
  <c r="BF876" i="2"/>
  <c r="T876" i="2"/>
  <c r="R876" i="2"/>
  <c r="P876" i="2"/>
  <c r="BK876" i="2"/>
  <c r="J876" i="2"/>
  <c r="BE876" i="2"/>
  <c r="BI868" i="2"/>
  <c r="BH868" i="2"/>
  <c r="BG868" i="2"/>
  <c r="BF868" i="2"/>
  <c r="T868" i="2"/>
  <c r="R868" i="2"/>
  <c r="P868" i="2"/>
  <c r="BK868" i="2"/>
  <c r="J868" i="2"/>
  <c r="BE868" i="2"/>
  <c r="BI866" i="2"/>
  <c r="BH866" i="2"/>
  <c r="BG866" i="2"/>
  <c r="BF866" i="2"/>
  <c r="T866" i="2"/>
  <c r="R866" i="2"/>
  <c r="P866" i="2"/>
  <c r="BK866" i="2"/>
  <c r="J866" i="2"/>
  <c r="BE866" i="2"/>
  <c r="BI863" i="2"/>
  <c r="BH863" i="2"/>
  <c r="BG863" i="2"/>
  <c r="BF863" i="2"/>
  <c r="T863" i="2"/>
  <c r="R863" i="2"/>
  <c r="P863" i="2"/>
  <c r="BK863" i="2"/>
  <c r="J863" i="2"/>
  <c r="BE863" i="2"/>
  <c r="BI862" i="2"/>
  <c r="BH862" i="2"/>
  <c r="BG862" i="2"/>
  <c r="BF862" i="2"/>
  <c r="T862" i="2"/>
  <c r="R862" i="2"/>
  <c r="P862" i="2"/>
  <c r="BK862" i="2"/>
  <c r="J862" i="2"/>
  <c r="BE862" i="2"/>
  <c r="BI861" i="2"/>
  <c r="BH861" i="2"/>
  <c r="BG861" i="2"/>
  <c r="BF861" i="2"/>
  <c r="T861" i="2"/>
  <c r="R861" i="2"/>
  <c r="P861" i="2"/>
  <c r="BK861" i="2"/>
  <c r="J861" i="2"/>
  <c r="BE861" i="2"/>
  <c r="BI860" i="2"/>
  <c r="BH860" i="2"/>
  <c r="BG860" i="2"/>
  <c r="BF860" i="2"/>
  <c r="T860" i="2"/>
  <c r="R860" i="2"/>
  <c r="P860" i="2"/>
  <c r="BK860" i="2"/>
  <c r="J860" i="2"/>
  <c r="BE860" i="2"/>
  <c r="BI859" i="2"/>
  <c r="BH859" i="2"/>
  <c r="BG859" i="2"/>
  <c r="BF859" i="2"/>
  <c r="T859" i="2"/>
  <c r="R859" i="2"/>
  <c r="P859" i="2"/>
  <c r="BK859" i="2"/>
  <c r="J859" i="2"/>
  <c r="BE859" i="2"/>
  <c r="BI858" i="2"/>
  <c r="BH858" i="2"/>
  <c r="BG858" i="2"/>
  <c r="BF858" i="2"/>
  <c r="T858" i="2"/>
  <c r="R858" i="2"/>
  <c r="P858" i="2"/>
  <c r="BK858" i="2"/>
  <c r="J858" i="2"/>
  <c r="BE858" i="2"/>
  <c r="BI857" i="2"/>
  <c r="BH857" i="2"/>
  <c r="BG857" i="2"/>
  <c r="BF857" i="2"/>
  <c r="T857" i="2"/>
  <c r="T856" i="2"/>
  <c r="R857" i="2"/>
  <c r="R856" i="2"/>
  <c r="P857" i="2"/>
  <c r="P856" i="2"/>
  <c r="BK857" i="2"/>
  <c r="J857" i="2"/>
  <c r="BE857" i="2" s="1"/>
  <c r="BI855" i="2"/>
  <c r="BH855" i="2"/>
  <c r="BG855" i="2"/>
  <c r="BF855" i="2"/>
  <c r="T855" i="2"/>
  <c r="R855" i="2"/>
  <c r="P855" i="2"/>
  <c r="BK855" i="2"/>
  <c r="J855" i="2"/>
  <c r="BE855" i="2"/>
  <c r="BI853" i="2"/>
  <c r="BH853" i="2"/>
  <c r="BG853" i="2"/>
  <c r="BF853" i="2"/>
  <c r="T853" i="2"/>
  <c r="R853" i="2"/>
  <c r="P853" i="2"/>
  <c r="BK853" i="2"/>
  <c r="J853" i="2"/>
  <c r="BE853" i="2"/>
  <c r="BI850" i="2"/>
  <c r="BH850" i="2"/>
  <c r="BG850" i="2"/>
  <c r="BF850" i="2"/>
  <c r="T850" i="2"/>
  <c r="R850" i="2"/>
  <c r="P850" i="2"/>
  <c r="BK850" i="2"/>
  <c r="J850" i="2"/>
  <c r="BE850" i="2"/>
  <c r="BI848" i="2"/>
  <c r="BH848" i="2"/>
  <c r="BG848" i="2"/>
  <c r="BF848" i="2"/>
  <c r="T848" i="2"/>
  <c r="R848" i="2"/>
  <c r="P848" i="2"/>
  <c r="BK848" i="2"/>
  <c r="J848" i="2"/>
  <c r="BE848" i="2"/>
  <c r="BI845" i="2"/>
  <c r="BH845" i="2"/>
  <c r="BG845" i="2"/>
  <c r="BF845" i="2"/>
  <c r="T845" i="2"/>
  <c r="R845" i="2"/>
  <c r="P845" i="2"/>
  <c r="BK845" i="2"/>
  <c r="J845" i="2"/>
  <c r="BE845" i="2"/>
  <c r="BI844" i="2"/>
  <c r="BH844" i="2"/>
  <c r="BG844" i="2"/>
  <c r="BF844" i="2"/>
  <c r="T844" i="2"/>
  <c r="R844" i="2"/>
  <c r="P844" i="2"/>
  <c r="BK844" i="2"/>
  <c r="J844" i="2"/>
  <c r="BE844" i="2"/>
  <c r="BI840" i="2"/>
  <c r="BH840" i="2"/>
  <c r="BG840" i="2"/>
  <c r="BF840" i="2"/>
  <c r="T840" i="2"/>
  <c r="R840" i="2"/>
  <c r="P840" i="2"/>
  <c r="BK840" i="2"/>
  <c r="J840" i="2"/>
  <c r="BE840" i="2"/>
  <c r="BI839" i="2"/>
  <c r="BH839" i="2"/>
  <c r="BG839" i="2"/>
  <c r="BF839" i="2"/>
  <c r="T839" i="2"/>
  <c r="R839" i="2"/>
  <c r="P839" i="2"/>
  <c r="BK839" i="2"/>
  <c r="J839" i="2"/>
  <c r="BE839" i="2"/>
  <c r="BI838" i="2"/>
  <c r="BH838" i="2"/>
  <c r="BG838" i="2"/>
  <c r="BF838" i="2"/>
  <c r="T838" i="2"/>
  <c r="R838" i="2"/>
  <c r="P838" i="2"/>
  <c r="BK838" i="2"/>
  <c r="J838" i="2"/>
  <c r="BE838" i="2"/>
  <c r="BI834" i="2"/>
  <c r="BH834" i="2"/>
  <c r="BG834" i="2"/>
  <c r="BF834" i="2"/>
  <c r="T834" i="2"/>
  <c r="R834" i="2"/>
  <c r="P834" i="2"/>
  <c r="BK834" i="2"/>
  <c r="J834" i="2"/>
  <c r="BE834" i="2"/>
  <c r="BI833" i="2"/>
  <c r="BH833" i="2"/>
  <c r="BG833" i="2"/>
  <c r="BF833" i="2"/>
  <c r="T833" i="2"/>
  <c r="R833" i="2"/>
  <c r="P833" i="2"/>
  <c r="BK833" i="2"/>
  <c r="J833" i="2"/>
  <c r="BE833" i="2"/>
  <c r="BI830" i="2"/>
  <c r="BH830" i="2"/>
  <c r="BG830" i="2"/>
  <c r="BF830" i="2"/>
  <c r="T830" i="2"/>
  <c r="R830" i="2"/>
  <c r="P830" i="2"/>
  <c r="BK830" i="2"/>
  <c r="J830" i="2"/>
  <c r="BE830" i="2"/>
  <c r="BI827" i="2"/>
  <c r="BH827" i="2"/>
  <c r="BG827" i="2"/>
  <c r="BF827" i="2"/>
  <c r="T827" i="2"/>
  <c r="R827" i="2"/>
  <c r="P827" i="2"/>
  <c r="BK827" i="2"/>
  <c r="J827" i="2"/>
  <c r="BE827" i="2"/>
  <c r="BI824" i="2"/>
  <c r="BH824" i="2"/>
  <c r="BG824" i="2"/>
  <c r="BF824" i="2"/>
  <c r="T824" i="2"/>
  <c r="T823" i="2"/>
  <c r="R824" i="2"/>
  <c r="R823" i="2"/>
  <c r="P824" i="2"/>
  <c r="P823" i="2"/>
  <c r="BK824" i="2"/>
  <c r="BK823" i="2" s="1"/>
  <c r="J823" i="2" s="1"/>
  <c r="J123" i="2" s="1"/>
  <c r="J824" i="2"/>
  <c r="BE824" i="2" s="1"/>
  <c r="BI822" i="2"/>
  <c r="BH822" i="2"/>
  <c r="BG822" i="2"/>
  <c r="BF822" i="2"/>
  <c r="T822" i="2"/>
  <c r="R822" i="2"/>
  <c r="P822" i="2"/>
  <c r="BK822" i="2"/>
  <c r="J822" i="2"/>
  <c r="BE822" i="2"/>
  <c r="BI817" i="2"/>
  <c r="BH817" i="2"/>
  <c r="BG817" i="2"/>
  <c r="BF817" i="2"/>
  <c r="T817" i="2"/>
  <c r="R817" i="2"/>
  <c r="P817" i="2"/>
  <c r="BK817" i="2"/>
  <c r="J817" i="2"/>
  <c r="BE817" i="2"/>
  <c r="BI816" i="2"/>
  <c r="BH816" i="2"/>
  <c r="BG816" i="2"/>
  <c r="BF816" i="2"/>
  <c r="T816" i="2"/>
  <c r="R816" i="2"/>
  <c r="P816" i="2"/>
  <c r="BK816" i="2"/>
  <c r="J816" i="2"/>
  <c r="BE816" i="2"/>
  <c r="BI813" i="2"/>
  <c r="BH813" i="2"/>
  <c r="BG813" i="2"/>
  <c r="BF813" i="2"/>
  <c r="T813" i="2"/>
  <c r="R813" i="2"/>
  <c r="P813" i="2"/>
  <c r="BK813" i="2"/>
  <c r="J813" i="2"/>
  <c r="BE813" i="2"/>
  <c r="BI805" i="2"/>
  <c r="BH805" i="2"/>
  <c r="BG805" i="2"/>
  <c r="BF805" i="2"/>
  <c r="T805" i="2"/>
  <c r="R805" i="2"/>
  <c r="P805" i="2"/>
  <c r="BK805" i="2"/>
  <c r="J805" i="2"/>
  <c r="BE805" i="2"/>
  <c r="BI802" i="2"/>
  <c r="BH802" i="2"/>
  <c r="BG802" i="2"/>
  <c r="BF802" i="2"/>
  <c r="T802" i="2"/>
  <c r="R802" i="2"/>
  <c r="P802" i="2"/>
  <c r="BK802" i="2"/>
  <c r="J802" i="2"/>
  <c r="BE802" i="2"/>
  <c r="BI797" i="2"/>
  <c r="BH797" i="2"/>
  <c r="BG797" i="2"/>
  <c r="BF797" i="2"/>
  <c r="T797" i="2"/>
  <c r="R797" i="2"/>
  <c r="P797" i="2"/>
  <c r="BK797" i="2"/>
  <c r="J797" i="2"/>
  <c r="BE797" i="2"/>
  <c r="BI794" i="2"/>
  <c r="BH794" i="2"/>
  <c r="BG794" i="2"/>
  <c r="BF794" i="2"/>
  <c r="T794" i="2"/>
  <c r="T793" i="2"/>
  <c r="R794" i="2"/>
  <c r="R793" i="2"/>
  <c r="P794" i="2"/>
  <c r="P793" i="2"/>
  <c r="BK794" i="2"/>
  <c r="BK793" i="2" s="1"/>
  <c r="J793" i="2" s="1"/>
  <c r="J122" i="2" s="1"/>
  <c r="J794" i="2"/>
  <c r="BE794" i="2" s="1"/>
  <c r="BI792" i="2"/>
  <c r="BH792" i="2"/>
  <c r="BG792" i="2"/>
  <c r="BF792" i="2"/>
  <c r="T792" i="2"/>
  <c r="R792" i="2"/>
  <c r="P792" i="2"/>
  <c r="BK792" i="2"/>
  <c r="J792" i="2"/>
  <c r="BE792" i="2"/>
  <c r="BI789" i="2"/>
  <c r="BH789" i="2"/>
  <c r="BG789" i="2"/>
  <c r="BF789" i="2"/>
  <c r="T789" i="2"/>
  <c r="R789" i="2"/>
  <c r="P789" i="2"/>
  <c r="BK789" i="2"/>
  <c r="J789" i="2"/>
  <c r="BE789" i="2"/>
  <c r="BI786" i="2"/>
  <c r="BH786" i="2"/>
  <c r="BG786" i="2"/>
  <c r="BF786" i="2"/>
  <c r="T786" i="2"/>
  <c r="R786" i="2"/>
  <c r="P786" i="2"/>
  <c r="BK786" i="2"/>
  <c r="J786" i="2"/>
  <c r="BE786" i="2"/>
  <c r="BI784" i="2"/>
  <c r="BH784" i="2"/>
  <c r="BG784" i="2"/>
  <c r="BF784" i="2"/>
  <c r="T784" i="2"/>
  <c r="R784" i="2"/>
  <c r="P784" i="2"/>
  <c r="BK784" i="2"/>
  <c r="J784" i="2"/>
  <c r="BE784" i="2"/>
  <c r="BI781" i="2"/>
  <c r="BH781" i="2"/>
  <c r="BG781" i="2"/>
  <c r="BF781" i="2"/>
  <c r="T781" i="2"/>
  <c r="R781" i="2"/>
  <c r="P781" i="2"/>
  <c r="BK781" i="2"/>
  <c r="J781" i="2"/>
  <c r="BE781" i="2"/>
  <c r="BI773" i="2"/>
  <c r="BH773" i="2"/>
  <c r="BG773" i="2"/>
  <c r="BF773" i="2"/>
  <c r="T773" i="2"/>
  <c r="R773" i="2"/>
  <c r="P773" i="2"/>
  <c r="BK773" i="2"/>
  <c r="J773" i="2"/>
  <c r="BE773" i="2"/>
  <c r="BI770" i="2"/>
  <c r="BH770" i="2"/>
  <c r="BG770" i="2"/>
  <c r="BF770" i="2"/>
  <c r="T770" i="2"/>
  <c r="R770" i="2"/>
  <c r="P770" i="2"/>
  <c r="BK770" i="2"/>
  <c r="J770" i="2"/>
  <c r="BE770" i="2"/>
  <c r="BI768" i="2"/>
  <c r="BH768" i="2"/>
  <c r="BG768" i="2"/>
  <c r="BF768" i="2"/>
  <c r="T768" i="2"/>
  <c r="R768" i="2"/>
  <c r="P768" i="2"/>
  <c r="BK768" i="2"/>
  <c r="J768" i="2"/>
  <c r="BE768" i="2"/>
  <c r="BI763" i="2"/>
  <c r="BH763" i="2"/>
  <c r="BG763" i="2"/>
  <c r="BF763" i="2"/>
  <c r="T763" i="2"/>
  <c r="R763" i="2"/>
  <c r="P763" i="2"/>
  <c r="BK763" i="2"/>
  <c r="J763" i="2"/>
  <c r="BE763" i="2" s="1"/>
  <c r="BI758" i="2"/>
  <c r="BH758" i="2"/>
  <c r="BG758" i="2"/>
  <c r="BF758" i="2"/>
  <c r="T758" i="2"/>
  <c r="T757" i="2"/>
  <c r="R758" i="2"/>
  <c r="R757" i="2"/>
  <c r="P758" i="2"/>
  <c r="P757" i="2"/>
  <c r="BK758" i="2"/>
  <c r="BK757" i="2" s="1"/>
  <c r="J757" i="2" s="1"/>
  <c r="J121" i="2" s="1"/>
  <c r="J758" i="2"/>
  <c r="BE758" i="2" s="1"/>
  <c r="BI756" i="2"/>
  <c r="BH756" i="2"/>
  <c r="BG756" i="2"/>
  <c r="BF756" i="2"/>
  <c r="T756" i="2"/>
  <c r="R756" i="2"/>
  <c r="P756" i="2"/>
  <c r="BK756" i="2"/>
  <c r="J756" i="2"/>
  <c r="BE756" i="2"/>
  <c r="BI753" i="2"/>
  <c r="BH753" i="2"/>
  <c r="BG753" i="2"/>
  <c r="BF753" i="2"/>
  <c r="T753" i="2"/>
  <c r="R753" i="2"/>
  <c r="P753" i="2"/>
  <c r="BK753" i="2"/>
  <c r="J753" i="2"/>
  <c r="BE753" i="2"/>
  <c r="BI748" i="2"/>
  <c r="BH748" i="2"/>
  <c r="BG748" i="2"/>
  <c r="BF748" i="2"/>
  <c r="T748" i="2"/>
  <c r="R748" i="2"/>
  <c r="P748" i="2"/>
  <c r="BK748" i="2"/>
  <c r="J748" i="2"/>
  <c r="BE748" i="2"/>
  <c r="BI747" i="2"/>
  <c r="BH747" i="2"/>
  <c r="BG747" i="2"/>
  <c r="BF747" i="2"/>
  <c r="T747" i="2"/>
  <c r="R747" i="2"/>
  <c r="P747" i="2"/>
  <c r="BK747" i="2"/>
  <c r="J747" i="2"/>
  <c r="BE747" i="2"/>
  <c r="BI744" i="2"/>
  <c r="BH744" i="2"/>
  <c r="BG744" i="2"/>
  <c r="BF744" i="2"/>
  <c r="T744" i="2"/>
  <c r="R744" i="2"/>
  <c r="P744" i="2"/>
  <c r="BK744" i="2"/>
  <c r="J744" i="2"/>
  <c r="BE744" i="2"/>
  <c r="BI740" i="2"/>
  <c r="BH740" i="2"/>
  <c r="BG740" i="2"/>
  <c r="BF740" i="2"/>
  <c r="T740" i="2"/>
  <c r="R740" i="2"/>
  <c r="P740" i="2"/>
  <c r="BK740" i="2"/>
  <c r="J740" i="2"/>
  <c r="BE740" i="2"/>
  <c r="BI737" i="2"/>
  <c r="BH737" i="2"/>
  <c r="BG737" i="2"/>
  <c r="BF737" i="2"/>
  <c r="T737" i="2"/>
  <c r="R737" i="2"/>
  <c r="P737" i="2"/>
  <c r="BK737" i="2"/>
  <c r="J737" i="2"/>
  <c r="BE737" i="2"/>
  <c r="BI734" i="2"/>
  <c r="BH734" i="2"/>
  <c r="BG734" i="2"/>
  <c r="BF734" i="2"/>
  <c r="T734" i="2"/>
  <c r="R734" i="2"/>
  <c r="P734" i="2"/>
  <c r="BK734" i="2"/>
  <c r="J734" i="2"/>
  <c r="BE734" i="2"/>
  <c r="BI731" i="2"/>
  <c r="BH731" i="2"/>
  <c r="BG731" i="2"/>
  <c r="BF731" i="2"/>
  <c r="T731" i="2"/>
  <c r="R731" i="2"/>
  <c r="P731" i="2"/>
  <c r="BK731" i="2"/>
  <c r="J731" i="2"/>
  <c r="BE731" i="2"/>
  <c r="BI730" i="2"/>
  <c r="BH730" i="2"/>
  <c r="BG730" i="2"/>
  <c r="BF730" i="2"/>
  <c r="T730" i="2"/>
  <c r="R730" i="2"/>
  <c r="P730" i="2"/>
  <c r="BK730" i="2"/>
  <c r="J730" i="2"/>
  <c r="BE730" i="2"/>
  <c r="BI720" i="2"/>
  <c r="BH720" i="2"/>
  <c r="BG720" i="2"/>
  <c r="BF720" i="2"/>
  <c r="T720" i="2"/>
  <c r="R720" i="2"/>
  <c r="P720" i="2"/>
  <c r="BK720" i="2"/>
  <c r="J720" i="2"/>
  <c r="BE720" i="2"/>
  <c r="BI709" i="2"/>
  <c r="BH709" i="2"/>
  <c r="BG709" i="2"/>
  <c r="BF709" i="2"/>
  <c r="T709" i="2"/>
  <c r="R709" i="2"/>
  <c r="P709" i="2"/>
  <c r="BK709" i="2"/>
  <c r="J709" i="2"/>
  <c r="BE709" i="2"/>
  <c r="BI706" i="2"/>
  <c r="BH706" i="2"/>
  <c r="BG706" i="2"/>
  <c r="BF706" i="2"/>
  <c r="T706" i="2"/>
  <c r="R706" i="2"/>
  <c r="P706" i="2"/>
  <c r="BK706" i="2"/>
  <c r="J706" i="2"/>
  <c r="BE706" i="2"/>
  <c r="BI703" i="2"/>
  <c r="BH703" i="2"/>
  <c r="BG703" i="2"/>
  <c r="BF703" i="2"/>
  <c r="T703" i="2"/>
  <c r="R703" i="2"/>
  <c r="P703" i="2"/>
  <c r="BK703" i="2"/>
  <c r="J703" i="2"/>
  <c r="BE703" i="2"/>
  <c r="BI693" i="2"/>
  <c r="BH693" i="2"/>
  <c r="BG693" i="2"/>
  <c r="BF693" i="2"/>
  <c r="T693" i="2"/>
  <c r="R693" i="2"/>
  <c r="P693" i="2"/>
  <c r="BK693" i="2"/>
  <c r="J693" i="2"/>
  <c r="BE693" i="2"/>
  <c r="BI690" i="2"/>
  <c r="BH690" i="2"/>
  <c r="BG690" i="2"/>
  <c r="BF690" i="2"/>
  <c r="T690" i="2"/>
  <c r="R690" i="2"/>
  <c r="P690" i="2"/>
  <c r="BK690" i="2"/>
  <c r="J690" i="2"/>
  <c r="BE690" i="2"/>
  <c r="BI689" i="2"/>
  <c r="BH689" i="2"/>
  <c r="BG689" i="2"/>
  <c r="BF689" i="2"/>
  <c r="T689" i="2"/>
  <c r="R689" i="2"/>
  <c r="P689" i="2"/>
  <c r="BK689" i="2"/>
  <c r="J689" i="2"/>
  <c r="BE689" i="2"/>
  <c r="BI688" i="2"/>
  <c r="BH688" i="2"/>
  <c r="BG688" i="2"/>
  <c r="BF688" i="2"/>
  <c r="T688" i="2"/>
  <c r="T687" i="2"/>
  <c r="R688" i="2"/>
  <c r="R687" i="2"/>
  <c r="P688" i="2"/>
  <c r="P687" i="2"/>
  <c r="BK688" i="2"/>
  <c r="BK687" i="2" s="1"/>
  <c r="J687" i="2" s="1"/>
  <c r="J120" i="2" s="1"/>
  <c r="J688" i="2"/>
  <c r="BE688" i="2" s="1"/>
  <c r="BI686" i="2"/>
  <c r="BH686" i="2"/>
  <c r="BG686" i="2"/>
  <c r="BF686" i="2"/>
  <c r="T686" i="2"/>
  <c r="R686" i="2"/>
  <c r="P686" i="2"/>
  <c r="BK686" i="2"/>
  <c r="J686" i="2"/>
  <c r="BE686" i="2"/>
  <c r="BI685" i="2"/>
  <c r="BH685" i="2"/>
  <c r="BG685" i="2"/>
  <c r="BF685" i="2"/>
  <c r="T685" i="2"/>
  <c r="R685" i="2"/>
  <c r="P685" i="2"/>
  <c r="BK685" i="2"/>
  <c r="J685" i="2"/>
  <c r="BE685" i="2"/>
  <c r="BI684" i="2"/>
  <c r="BH684" i="2"/>
  <c r="BG684" i="2"/>
  <c r="BF684" i="2"/>
  <c r="T684" i="2"/>
  <c r="R684" i="2"/>
  <c r="P684" i="2"/>
  <c r="BK684" i="2"/>
  <c r="J684" i="2"/>
  <c r="BE684" i="2"/>
  <c r="BI683" i="2"/>
  <c r="BH683" i="2"/>
  <c r="BG683" i="2"/>
  <c r="BF683" i="2"/>
  <c r="T683" i="2"/>
  <c r="R683" i="2"/>
  <c r="P683" i="2"/>
  <c r="BK683" i="2"/>
  <c r="J683" i="2"/>
  <c r="BE683" i="2"/>
  <c r="BI682" i="2"/>
  <c r="BH682" i="2"/>
  <c r="BG682" i="2"/>
  <c r="BF682" i="2"/>
  <c r="T682" i="2"/>
  <c r="R682" i="2"/>
  <c r="P682" i="2"/>
  <c r="BK682" i="2"/>
  <c r="J682" i="2"/>
  <c r="BE682" i="2" s="1"/>
  <c r="BI681" i="2"/>
  <c r="BH681" i="2"/>
  <c r="BG681" i="2"/>
  <c r="BF681" i="2"/>
  <c r="T681" i="2"/>
  <c r="R681" i="2"/>
  <c r="P681" i="2"/>
  <c r="BK681" i="2"/>
  <c r="J681" i="2"/>
  <c r="BE681" i="2"/>
  <c r="BI680" i="2"/>
  <c r="BH680" i="2"/>
  <c r="BG680" i="2"/>
  <c r="BF680" i="2"/>
  <c r="T680" i="2"/>
  <c r="R680" i="2"/>
  <c r="P680" i="2"/>
  <c r="BK680" i="2"/>
  <c r="J680" i="2"/>
  <c r="BE680" i="2"/>
  <c r="BI679" i="2"/>
  <c r="BH679" i="2"/>
  <c r="BG679" i="2"/>
  <c r="BF679" i="2"/>
  <c r="T679" i="2"/>
  <c r="R679" i="2"/>
  <c r="P679" i="2"/>
  <c r="BK679" i="2"/>
  <c r="J679" i="2"/>
  <c r="BE679" i="2"/>
  <c r="BI678" i="2"/>
  <c r="BH678" i="2"/>
  <c r="BG678" i="2"/>
  <c r="BF678" i="2"/>
  <c r="T678" i="2"/>
  <c r="R678" i="2"/>
  <c r="P678" i="2"/>
  <c r="BK678" i="2"/>
  <c r="J678" i="2"/>
  <c r="BE678" i="2" s="1"/>
  <c r="BI677" i="2"/>
  <c r="BH677" i="2"/>
  <c r="BG677" i="2"/>
  <c r="BF677" i="2"/>
  <c r="T677" i="2"/>
  <c r="R677" i="2"/>
  <c r="P677" i="2"/>
  <c r="BK677" i="2"/>
  <c r="J677" i="2"/>
  <c r="BE677" i="2"/>
  <c r="BI676" i="2"/>
  <c r="BH676" i="2"/>
  <c r="BG676" i="2"/>
  <c r="BF676" i="2"/>
  <c r="T676" i="2"/>
  <c r="R676" i="2"/>
  <c r="P676" i="2"/>
  <c r="BK676" i="2"/>
  <c r="J676" i="2"/>
  <c r="BE676" i="2"/>
  <c r="BI673" i="2"/>
  <c r="BH673" i="2"/>
  <c r="BG673" i="2"/>
  <c r="BF673" i="2"/>
  <c r="T673" i="2"/>
  <c r="R673" i="2"/>
  <c r="P673" i="2"/>
  <c r="BK673" i="2"/>
  <c r="J673" i="2"/>
  <c r="BE673" i="2"/>
  <c r="BI670" i="2"/>
  <c r="BH670" i="2"/>
  <c r="BG670" i="2"/>
  <c r="BF670" i="2"/>
  <c r="T670" i="2"/>
  <c r="R670" i="2"/>
  <c r="P670" i="2"/>
  <c r="BK670" i="2"/>
  <c r="J670" i="2"/>
  <c r="BE670" i="2"/>
  <c r="BI669" i="2"/>
  <c r="BH669" i="2"/>
  <c r="BG669" i="2"/>
  <c r="BF669" i="2"/>
  <c r="T669" i="2"/>
  <c r="R669" i="2"/>
  <c r="P669" i="2"/>
  <c r="BK669" i="2"/>
  <c r="J669" i="2"/>
  <c r="BE669" i="2"/>
  <c r="BI668" i="2"/>
  <c r="BH668" i="2"/>
  <c r="BG668" i="2"/>
  <c r="BF668" i="2"/>
  <c r="T668" i="2"/>
  <c r="R668" i="2"/>
  <c r="P668" i="2"/>
  <c r="BK668" i="2"/>
  <c r="J668" i="2"/>
  <c r="BE668" i="2"/>
  <c r="BI667" i="2"/>
  <c r="BH667" i="2"/>
  <c r="BG667" i="2"/>
  <c r="BF667" i="2"/>
  <c r="T667" i="2"/>
  <c r="R667" i="2"/>
  <c r="P667" i="2"/>
  <c r="BK667" i="2"/>
  <c r="J667" i="2"/>
  <c r="BE667" i="2"/>
  <c r="BI666" i="2"/>
  <c r="BH666" i="2"/>
  <c r="BG666" i="2"/>
  <c r="BF666" i="2"/>
  <c r="T666" i="2"/>
  <c r="R666" i="2"/>
  <c r="P666" i="2"/>
  <c r="BK666" i="2"/>
  <c r="J666" i="2"/>
  <c r="BE666" i="2"/>
  <c r="BI665" i="2"/>
  <c r="BH665" i="2"/>
  <c r="BG665" i="2"/>
  <c r="BF665" i="2"/>
  <c r="T665" i="2"/>
  <c r="R665" i="2"/>
  <c r="P665" i="2"/>
  <c r="BK665" i="2"/>
  <c r="J665" i="2"/>
  <c r="BE665" i="2"/>
  <c r="BI664" i="2"/>
  <c r="BH664" i="2"/>
  <c r="BG664" i="2"/>
  <c r="BF664" i="2"/>
  <c r="T664" i="2"/>
  <c r="R664" i="2"/>
  <c r="P664" i="2"/>
  <c r="BK664" i="2"/>
  <c r="J664" i="2"/>
  <c r="BE664" i="2"/>
  <c r="BI663" i="2"/>
  <c r="BH663" i="2"/>
  <c r="BG663" i="2"/>
  <c r="BF663" i="2"/>
  <c r="T663" i="2"/>
  <c r="R663" i="2"/>
  <c r="P663" i="2"/>
  <c r="BK663" i="2"/>
  <c r="J663" i="2"/>
  <c r="BE663" i="2"/>
  <c r="BI659" i="2"/>
  <c r="BH659" i="2"/>
  <c r="BG659" i="2"/>
  <c r="BF659" i="2"/>
  <c r="T659" i="2"/>
  <c r="R659" i="2"/>
  <c r="P659" i="2"/>
  <c r="BK659" i="2"/>
  <c r="J659" i="2"/>
  <c r="BE659" i="2"/>
  <c r="BI658" i="2"/>
  <c r="BH658" i="2"/>
  <c r="BG658" i="2"/>
  <c r="BF658" i="2"/>
  <c r="T658" i="2"/>
  <c r="R658" i="2"/>
  <c r="P658" i="2"/>
  <c r="BK658" i="2"/>
  <c r="J658" i="2"/>
  <c r="BE658" i="2"/>
  <c r="BI657" i="2"/>
  <c r="BH657" i="2"/>
  <c r="BG657" i="2"/>
  <c r="BF657" i="2"/>
  <c r="T657" i="2"/>
  <c r="R657" i="2"/>
  <c r="P657" i="2"/>
  <c r="BK657" i="2"/>
  <c r="J657" i="2"/>
  <c r="BE657" i="2"/>
  <c r="BI656" i="2"/>
  <c r="BH656" i="2"/>
  <c r="BG656" i="2"/>
  <c r="BF656" i="2"/>
  <c r="T656" i="2"/>
  <c r="R656" i="2"/>
  <c r="P656" i="2"/>
  <c r="BK656" i="2"/>
  <c r="J656" i="2"/>
  <c r="BE656" i="2"/>
  <c r="BI655" i="2"/>
  <c r="BH655" i="2"/>
  <c r="BG655" i="2"/>
  <c r="BF655" i="2"/>
  <c r="T655" i="2"/>
  <c r="R655" i="2"/>
  <c r="P655" i="2"/>
  <c r="BK655" i="2"/>
  <c r="J655" i="2"/>
  <c r="BE655" i="2"/>
  <c r="BI654" i="2"/>
  <c r="BH654" i="2"/>
  <c r="BG654" i="2"/>
  <c r="BF654" i="2"/>
  <c r="T654" i="2"/>
  <c r="R654" i="2"/>
  <c r="P654" i="2"/>
  <c r="BK654" i="2"/>
  <c r="J654" i="2"/>
  <c r="BE654" i="2"/>
  <c r="BI653" i="2"/>
  <c r="BH653" i="2"/>
  <c r="BG653" i="2"/>
  <c r="BF653" i="2"/>
  <c r="T653" i="2"/>
  <c r="R653" i="2"/>
  <c r="P653" i="2"/>
  <c r="BK653" i="2"/>
  <c r="J653" i="2"/>
  <c r="BE653" i="2"/>
  <c r="BI650" i="2"/>
  <c r="BH650" i="2"/>
  <c r="BG650" i="2"/>
  <c r="BF650" i="2"/>
  <c r="T650" i="2"/>
  <c r="R650" i="2"/>
  <c r="P650" i="2"/>
  <c r="BK650" i="2"/>
  <c r="J650" i="2"/>
  <c r="BE650" i="2"/>
  <c r="BI649" i="2"/>
  <c r="BH649" i="2"/>
  <c r="BG649" i="2"/>
  <c r="BF649" i="2"/>
  <c r="T649" i="2"/>
  <c r="R649" i="2"/>
  <c r="P649" i="2"/>
  <c r="BK649" i="2"/>
  <c r="J649" i="2"/>
  <c r="BE649" i="2"/>
  <c r="BI648" i="2"/>
  <c r="BH648" i="2"/>
  <c r="BG648" i="2"/>
  <c r="BF648" i="2"/>
  <c r="T648" i="2"/>
  <c r="T647" i="2"/>
  <c r="R648" i="2"/>
  <c r="R647" i="2"/>
  <c r="P648" i="2"/>
  <c r="P647" i="2"/>
  <c r="BK648" i="2"/>
  <c r="J648" i="2"/>
  <c r="BE648" i="2" s="1"/>
  <c r="BI646" i="2"/>
  <c r="BH646" i="2"/>
  <c r="BG646" i="2"/>
  <c r="BF646" i="2"/>
  <c r="T646" i="2"/>
  <c r="R646" i="2"/>
  <c r="P646" i="2"/>
  <c r="BK646" i="2"/>
  <c r="J646" i="2"/>
  <c r="BE646" i="2"/>
  <c r="BI645" i="2"/>
  <c r="BH645" i="2"/>
  <c r="BG645" i="2"/>
  <c r="BF645" i="2"/>
  <c r="T645" i="2"/>
  <c r="R645" i="2"/>
  <c r="P645" i="2"/>
  <c r="BK645" i="2"/>
  <c r="J645" i="2"/>
  <c r="BE645" i="2"/>
  <c r="BI642" i="2"/>
  <c r="BH642" i="2"/>
  <c r="BG642" i="2"/>
  <c r="BF642" i="2"/>
  <c r="T642" i="2"/>
  <c r="T641" i="2"/>
  <c r="R642" i="2"/>
  <c r="R641" i="2"/>
  <c r="P642" i="2"/>
  <c r="P641" i="2"/>
  <c r="BK642" i="2"/>
  <c r="BK641" i="2" s="1"/>
  <c r="J641" i="2" s="1"/>
  <c r="J118" i="2" s="1"/>
  <c r="J642" i="2"/>
  <c r="BE642" i="2" s="1"/>
  <c r="BI640" i="2"/>
  <c r="BH640" i="2"/>
  <c r="BG640" i="2"/>
  <c r="BF640" i="2"/>
  <c r="T640" i="2"/>
  <c r="R640" i="2"/>
  <c r="P640" i="2"/>
  <c r="BK640" i="2"/>
  <c r="J640" i="2"/>
  <c r="BE640" i="2"/>
  <c r="BI639" i="2"/>
  <c r="BH639" i="2"/>
  <c r="BG639" i="2"/>
  <c r="BF639" i="2"/>
  <c r="T639" i="2"/>
  <c r="R639" i="2"/>
  <c r="P639" i="2"/>
  <c r="BK639" i="2"/>
  <c r="J639" i="2"/>
  <c r="BE639" i="2"/>
  <c r="BI636" i="2"/>
  <c r="BH636" i="2"/>
  <c r="BG636" i="2"/>
  <c r="BF636" i="2"/>
  <c r="T636" i="2"/>
  <c r="T635" i="2"/>
  <c r="R636" i="2"/>
  <c r="R635" i="2"/>
  <c r="P636" i="2"/>
  <c r="P635" i="2"/>
  <c r="BK636" i="2"/>
  <c r="BK635" i="2" s="1"/>
  <c r="J635" i="2" s="1"/>
  <c r="J117" i="2" s="1"/>
  <c r="J636" i="2"/>
  <c r="BE636" i="2" s="1"/>
  <c r="BI634" i="2"/>
  <c r="BH634" i="2"/>
  <c r="BG634" i="2"/>
  <c r="BF634" i="2"/>
  <c r="T634" i="2"/>
  <c r="R634" i="2"/>
  <c r="P634" i="2"/>
  <c r="BK634" i="2"/>
  <c r="J634" i="2"/>
  <c r="BE634" i="2"/>
  <c r="BI633" i="2"/>
  <c r="BH633" i="2"/>
  <c r="BG633" i="2"/>
  <c r="BF633" i="2"/>
  <c r="T633" i="2"/>
  <c r="R633" i="2"/>
  <c r="P633" i="2"/>
  <c r="BK633" i="2"/>
  <c r="J633" i="2"/>
  <c r="BE633" i="2"/>
  <c r="BI632" i="2"/>
  <c r="BH632" i="2"/>
  <c r="BG632" i="2"/>
  <c r="BF632" i="2"/>
  <c r="T632" i="2"/>
  <c r="R632" i="2"/>
  <c r="P632" i="2"/>
  <c r="BK632" i="2"/>
  <c r="J632" i="2"/>
  <c r="BE632" i="2"/>
  <c r="BI629" i="2"/>
  <c r="BH629" i="2"/>
  <c r="BG629" i="2"/>
  <c r="BF629" i="2"/>
  <c r="T629" i="2"/>
  <c r="T628" i="2"/>
  <c r="R629" i="2"/>
  <c r="R628" i="2"/>
  <c r="P629" i="2"/>
  <c r="P628" i="2"/>
  <c r="BK629" i="2"/>
  <c r="BK628" i="2" s="1"/>
  <c r="J628" i="2" s="1"/>
  <c r="J116" i="2" s="1"/>
  <c r="J629" i="2"/>
  <c r="BE629" i="2" s="1"/>
  <c r="BI627" i="2"/>
  <c r="BH627" i="2"/>
  <c r="BG627" i="2"/>
  <c r="BF627" i="2"/>
  <c r="T627" i="2"/>
  <c r="R627" i="2"/>
  <c r="P627" i="2"/>
  <c r="BK627" i="2"/>
  <c r="J627" i="2"/>
  <c r="BE627" i="2"/>
  <c r="BI626" i="2"/>
  <c r="BH626" i="2"/>
  <c r="BG626" i="2"/>
  <c r="BF626" i="2"/>
  <c r="T626" i="2"/>
  <c r="R626" i="2"/>
  <c r="P626" i="2"/>
  <c r="BK626" i="2"/>
  <c r="J626" i="2"/>
  <c r="BE626" i="2"/>
  <c r="BI625" i="2"/>
  <c r="BH625" i="2"/>
  <c r="BG625" i="2"/>
  <c r="BF625" i="2"/>
  <c r="T625" i="2"/>
  <c r="R625" i="2"/>
  <c r="P625" i="2"/>
  <c r="BK625" i="2"/>
  <c r="J625" i="2"/>
  <c r="BE625" i="2"/>
  <c r="BI624" i="2"/>
  <c r="BH624" i="2"/>
  <c r="BG624" i="2"/>
  <c r="BF624" i="2"/>
  <c r="T624" i="2"/>
  <c r="T623" i="2"/>
  <c r="R624" i="2"/>
  <c r="R623" i="2"/>
  <c r="P624" i="2"/>
  <c r="P623" i="2"/>
  <c r="BK624" i="2"/>
  <c r="BK623" i="2" s="1"/>
  <c r="J623" i="2" s="1"/>
  <c r="J115" i="2" s="1"/>
  <c r="J624" i="2"/>
  <c r="BE624" i="2" s="1"/>
  <c r="BI622" i="2"/>
  <c r="BH622" i="2"/>
  <c r="BG622" i="2"/>
  <c r="BF622" i="2"/>
  <c r="T622" i="2"/>
  <c r="R622" i="2"/>
  <c r="P622" i="2"/>
  <c r="BK622" i="2"/>
  <c r="J622" i="2"/>
  <c r="BE622" i="2"/>
  <c r="BI621" i="2"/>
  <c r="BH621" i="2"/>
  <c r="BG621" i="2"/>
  <c r="BF621" i="2"/>
  <c r="T621" i="2"/>
  <c r="R621" i="2"/>
  <c r="P621" i="2"/>
  <c r="BK621" i="2"/>
  <c r="J621" i="2"/>
  <c r="BE621" i="2"/>
  <c r="BI620" i="2"/>
  <c r="BH620" i="2"/>
  <c r="BG620" i="2"/>
  <c r="BF620" i="2"/>
  <c r="T620" i="2"/>
  <c r="R620" i="2"/>
  <c r="P620" i="2"/>
  <c r="BK620" i="2"/>
  <c r="J620" i="2"/>
  <c r="BE620" i="2"/>
  <c r="BI619" i="2"/>
  <c r="BH619" i="2"/>
  <c r="BG619" i="2"/>
  <c r="BF619" i="2"/>
  <c r="T619" i="2"/>
  <c r="R619" i="2"/>
  <c r="P619" i="2"/>
  <c r="BK619" i="2"/>
  <c r="J619" i="2"/>
  <c r="BE619" i="2"/>
  <c r="BI618" i="2"/>
  <c r="BH618" i="2"/>
  <c r="BG618" i="2"/>
  <c r="BF618" i="2"/>
  <c r="T618" i="2"/>
  <c r="R618" i="2"/>
  <c r="P618" i="2"/>
  <c r="BK618" i="2"/>
  <c r="J618" i="2"/>
  <c r="BE618" i="2"/>
  <c r="BI617" i="2"/>
  <c r="BH617" i="2"/>
  <c r="BG617" i="2"/>
  <c r="BF617" i="2"/>
  <c r="T617" i="2"/>
  <c r="R617" i="2"/>
  <c r="P617" i="2"/>
  <c r="BK617" i="2"/>
  <c r="J617" i="2"/>
  <c r="BE617" i="2"/>
  <c r="BI616" i="2"/>
  <c r="BH616" i="2"/>
  <c r="BG616" i="2"/>
  <c r="BF616" i="2"/>
  <c r="T616" i="2"/>
  <c r="R616" i="2"/>
  <c r="P616" i="2"/>
  <c r="BK616" i="2"/>
  <c r="J616" i="2"/>
  <c r="BE616" i="2"/>
  <c r="BI615" i="2"/>
  <c r="BH615" i="2"/>
  <c r="BG615" i="2"/>
  <c r="BF615" i="2"/>
  <c r="T615" i="2"/>
  <c r="R615" i="2"/>
  <c r="P615" i="2"/>
  <c r="BK615" i="2"/>
  <c r="J615" i="2"/>
  <c r="BE615" i="2"/>
  <c r="BI614" i="2"/>
  <c r="BH614" i="2"/>
  <c r="BG614" i="2"/>
  <c r="BF614" i="2"/>
  <c r="T614" i="2"/>
  <c r="R614" i="2"/>
  <c r="P614" i="2"/>
  <c r="BK614" i="2"/>
  <c r="J614" i="2"/>
  <c r="BE614" i="2"/>
  <c r="BI613" i="2"/>
  <c r="BH613" i="2"/>
  <c r="BG613" i="2"/>
  <c r="BF613" i="2"/>
  <c r="T613" i="2"/>
  <c r="R613" i="2"/>
  <c r="P613" i="2"/>
  <c r="BK613" i="2"/>
  <c r="J613" i="2"/>
  <c r="BE613" i="2"/>
  <c r="BI612" i="2"/>
  <c r="BH612" i="2"/>
  <c r="BG612" i="2"/>
  <c r="BF612" i="2"/>
  <c r="T612" i="2"/>
  <c r="R612" i="2"/>
  <c r="P612" i="2"/>
  <c r="BK612" i="2"/>
  <c r="J612" i="2"/>
  <c r="BE612" i="2"/>
  <c r="BI611" i="2"/>
  <c r="BH611" i="2"/>
  <c r="BG611" i="2"/>
  <c r="BF611" i="2"/>
  <c r="T611" i="2"/>
  <c r="R611" i="2"/>
  <c r="P611" i="2"/>
  <c r="BK611" i="2"/>
  <c r="J611" i="2"/>
  <c r="BE611" i="2"/>
  <c r="BI610" i="2"/>
  <c r="BH610" i="2"/>
  <c r="BG610" i="2"/>
  <c r="BF610" i="2"/>
  <c r="T610" i="2"/>
  <c r="R610" i="2"/>
  <c r="P610" i="2"/>
  <c r="BK610" i="2"/>
  <c r="J610" i="2"/>
  <c r="BE610" i="2"/>
  <c r="BI609" i="2"/>
  <c r="BH609" i="2"/>
  <c r="BG609" i="2"/>
  <c r="BF609" i="2"/>
  <c r="T609" i="2"/>
  <c r="R609" i="2"/>
  <c r="P609" i="2"/>
  <c r="BK609" i="2"/>
  <c r="J609" i="2"/>
  <c r="BE609" i="2"/>
  <c r="BI608" i="2"/>
  <c r="BH608" i="2"/>
  <c r="BG608" i="2"/>
  <c r="BF608" i="2"/>
  <c r="T608" i="2"/>
  <c r="R608" i="2"/>
  <c r="P608" i="2"/>
  <c r="BK608" i="2"/>
  <c r="J608" i="2"/>
  <c r="BE608" i="2"/>
  <c r="BI607" i="2"/>
  <c r="BH607" i="2"/>
  <c r="BG607" i="2"/>
  <c r="BF607" i="2"/>
  <c r="T607" i="2"/>
  <c r="R607" i="2"/>
  <c r="P607" i="2"/>
  <c r="BK607" i="2"/>
  <c r="J607" i="2"/>
  <c r="BE607" i="2"/>
  <c r="BI606" i="2"/>
  <c r="BH606" i="2"/>
  <c r="BG606" i="2"/>
  <c r="BF606" i="2"/>
  <c r="T606" i="2"/>
  <c r="R606" i="2"/>
  <c r="P606" i="2"/>
  <c r="BK606" i="2"/>
  <c r="J606" i="2"/>
  <c r="BE606" i="2"/>
  <c r="BI605" i="2"/>
  <c r="BH605" i="2"/>
  <c r="BG605" i="2"/>
  <c r="BF605" i="2"/>
  <c r="T605" i="2"/>
  <c r="R605" i="2"/>
  <c r="P605" i="2"/>
  <c r="BK605" i="2"/>
  <c r="J605" i="2"/>
  <c r="BE605" i="2"/>
  <c r="BI604" i="2"/>
  <c r="BH604" i="2"/>
  <c r="BG604" i="2"/>
  <c r="BF604" i="2"/>
  <c r="T604" i="2"/>
  <c r="R604" i="2"/>
  <c r="P604" i="2"/>
  <c r="BK604" i="2"/>
  <c r="J604" i="2"/>
  <c r="BE604" i="2"/>
  <c r="BI603" i="2"/>
  <c r="BH603" i="2"/>
  <c r="BG603" i="2"/>
  <c r="BF603" i="2"/>
  <c r="T603" i="2"/>
  <c r="R603" i="2"/>
  <c r="P603" i="2"/>
  <c r="BK603" i="2"/>
  <c r="J603" i="2"/>
  <c r="BE603" i="2"/>
  <c r="BI602" i="2"/>
  <c r="BH602" i="2"/>
  <c r="BG602" i="2"/>
  <c r="BF602" i="2"/>
  <c r="T602" i="2"/>
  <c r="R602" i="2"/>
  <c r="P602" i="2"/>
  <c r="BK602" i="2"/>
  <c r="J602" i="2"/>
  <c r="BE602" i="2"/>
  <c r="BI601" i="2"/>
  <c r="BH601" i="2"/>
  <c r="BG601" i="2"/>
  <c r="BF601" i="2"/>
  <c r="T601" i="2"/>
  <c r="R601" i="2"/>
  <c r="P601" i="2"/>
  <c r="BK601" i="2"/>
  <c r="J601" i="2"/>
  <c r="BE601" i="2"/>
  <c r="BI600" i="2"/>
  <c r="BH600" i="2"/>
  <c r="BG600" i="2"/>
  <c r="BF600" i="2"/>
  <c r="T600" i="2"/>
  <c r="T599" i="2"/>
  <c r="R600" i="2"/>
  <c r="R599" i="2"/>
  <c r="P600" i="2"/>
  <c r="P599" i="2"/>
  <c r="BK600" i="2"/>
  <c r="J600" i="2"/>
  <c r="BE600" i="2" s="1"/>
  <c r="BI598" i="2"/>
  <c r="BH598" i="2"/>
  <c r="BG598" i="2"/>
  <c r="BF598" i="2"/>
  <c r="T598" i="2"/>
  <c r="R598" i="2"/>
  <c r="P598" i="2"/>
  <c r="BK598" i="2"/>
  <c r="J598" i="2"/>
  <c r="BE598" i="2"/>
  <c r="BI597" i="2"/>
  <c r="BH597" i="2"/>
  <c r="BG597" i="2"/>
  <c r="BF597" i="2"/>
  <c r="T597" i="2"/>
  <c r="R597" i="2"/>
  <c r="P597" i="2"/>
  <c r="BK597" i="2"/>
  <c r="J597" i="2"/>
  <c r="BE597" i="2"/>
  <c r="BI596" i="2"/>
  <c r="BH596" i="2"/>
  <c r="BG596" i="2"/>
  <c r="BF596" i="2"/>
  <c r="T596" i="2"/>
  <c r="R596" i="2"/>
  <c r="P596" i="2"/>
  <c r="BK596" i="2"/>
  <c r="J596" i="2"/>
  <c r="BE596" i="2"/>
  <c r="BI595" i="2"/>
  <c r="BH595" i="2"/>
  <c r="BG595" i="2"/>
  <c r="BF595" i="2"/>
  <c r="T595" i="2"/>
  <c r="T594" i="2"/>
  <c r="R595" i="2"/>
  <c r="R594" i="2"/>
  <c r="P595" i="2"/>
  <c r="P594" i="2"/>
  <c r="BK595" i="2"/>
  <c r="BK594" i="2" s="1"/>
  <c r="J594" i="2" s="1"/>
  <c r="J113" i="2" s="1"/>
  <c r="J595" i="2"/>
  <c r="BE595" i="2" s="1"/>
  <c r="BI593" i="2"/>
  <c r="BH593" i="2"/>
  <c r="BG593" i="2"/>
  <c r="BF593" i="2"/>
  <c r="T593" i="2"/>
  <c r="R593" i="2"/>
  <c r="P593" i="2"/>
  <c r="BK593" i="2"/>
  <c r="J593" i="2"/>
  <c r="BE593" i="2"/>
  <c r="BI592" i="2"/>
  <c r="BH592" i="2"/>
  <c r="BG592" i="2"/>
  <c r="BF592" i="2"/>
  <c r="T592" i="2"/>
  <c r="R592" i="2"/>
  <c r="P592" i="2"/>
  <c r="BK592" i="2"/>
  <c r="J592" i="2"/>
  <c r="BE592" i="2"/>
  <c r="BI591" i="2"/>
  <c r="BH591" i="2"/>
  <c r="BG591" i="2"/>
  <c r="BF591" i="2"/>
  <c r="T591" i="2"/>
  <c r="R591" i="2"/>
  <c r="P591" i="2"/>
  <c r="BK591" i="2"/>
  <c r="J591" i="2"/>
  <c r="BE591" i="2"/>
  <c r="BI590" i="2"/>
  <c r="BH590" i="2"/>
  <c r="BG590" i="2"/>
  <c r="BF590" i="2"/>
  <c r="T590" i="2"/>
  <c r="R590" i="2"/>
  <c r="P590" i="2"/>
  <c r="BK590" i="2"/>
  <c r="J590" i="2"/>
  <c r="BE590" i="2"/>
  <c r="BI589" i="2"/>
  <c r="BH589" i="2"/>
  <c r="BG589" i="2"/>
  <c r="BF589" i="2"/>
  <c r="T589" i="2"/>
  <c r="R589" i="2"/>
  <c r="P589" i="2"/>
  <c r="BK589" i="2"/>
  <c r="J589" i="2"/>
  <c r="BE589" i="2"/>
  <c r="BI588" i="2"/>
  <c r="BH588" i="2"/>
  <c r="BG588" i="2"/>
  <c r="BF588" i="2"/>
  <c r="T588" i="2"/>
  <c r="R588" i="2"/>
  <c r="P588" i="2"/>
  <c r="BK588" i="2"/>
  <c r="J588" i="2"/>
  <c r="BE588" i="2"/>
  <c r="BI587" i="2"/>
  <c r="BH587" i="2"/>
  <c r="BG587" i="2"/>
  <c r="BF587" i="2"/>
  <c r="T587" i="2"/>
  <c r="R587" i="2"/>
  <c r="P587" i="2"/>
  <c r="BK587" i="2"/>
  <c r="J587" i="2"/>
  <c r="BE587" i="2"/>
  <c r="BI586" i="2"/>
  <c r="BH586" i="2"/>
  <c r="BG586" i="2"/>
  <c r="BF586" i="2"/>
  <c r="T586" i="2"/>
  <c r="R586" i="2"/>
  <c r="P586" i="2"/>
  <c r="BK586" i="2"/>
  <c r="J586" i="2"/>
  <c r="BE586" i="2" s="1"/>
  <c r="BI585" i="2"/>
  <c r="BH585" i="2"/>
  <c r="BG585" i="2"/>
  <c r="BF585" i="2"/>
  <c r="T585" i="2"/>
  <c r="R585" i="2"/>
  <c r="P585" i="2"/>
  <c r="BK585" i="2"/>
  <c r="J585" i="2"/>
  <c r="BE585" i="2"/>
  <c r="BI584" i="2"/>
  <c r="BH584" i="2"/>
  <c r="BG584" i="2"/>
  <c r="BF584" i="2"/>
  <c r="T584" i="2"/>
  <c r="R584" i="2"/>
  <c r="P584" i="2"/>
  <c r="BK584" i="2"/>
  <c r="J584" i="2"/>
  <c r="BE584" i="2"/>
  <c r="BI583" i="2"/>
  <c r="BH583" i="2"/>
  <c r="BG583" i="2"/>
  <c r="BF583" i="2"/>
  <c r="T583" i="2"/>
  <c r="T582" i="2"/>
  <c r="R583" i="2"/>
  <c r="R582" i="2"/>
  <c r="P583" i="2"/>
  <c r="P582" i="2"/>
  <c r="BK583" i="2"/>
  <c r="BK582" i="2" s="1"/>
  <c r="J582" i="2" s="1"/>
  <c r="J112" i="2" s="1"/>
  <c r="J583" i="2"/>
  <c r="BE583" i="2" s="1"/>
  <c r="BI581" i="2"/>
  <c r="BH581" i="2"/>
  <c r="BG581" i="2"/>
  <c r="BF581" i="2"/>
  <c r="T581" i="2"/>
  <c r="R581" i="2"/>
  <c r="P581" i="2"/>
  <c r="BK581" i="2"/>
  <c r="J581" i="2"/>
  <c r="BE581" i="2"/>
  <c r="BI580" i="2"/>
  <c r="BH580" i="2"/>
  <c r="BG580" i="2"/>
  <c r="BF580" i="2"/>
  <c r="T580" i="2"/>
  <c r="R580" i="2"/>
  <c r="P580" i="2"/>
  <c r="BK580" i="2"/>
  <c r="J580" i="2"/>
  <c r="BE580" i="2"/>
  <c r="BI579" i="2"/>
  <c r="BH579" i="2"/>
  <c r="BG579" i="2"/>
  <c r="BF579" i="2"/>
  <c r="T579" i="2"/>
  <c r="R579" i="2"/>
  <c r="P579" i="2"/>
  <c r="BK579" i="2"/>
  <c r="J579" i="2"/>
  <c r="BE579" i="2"/>
  <c r="BI578" i="2"/>
  <c r="BH578" i="2"/>
  <c r="BG578" i="2"/>
  <c r="BF578" i="2"/>
  <c r="T578" i="2"/>
  <c r="R578" i="2"/>
  <c r="P578" i="2"/>
  <c r="BK578" i="2"/>
  <c r="J578" i="2"/>
  <c r="BE578" i="2"/>
  <c r="BI577" i="2"/>
  <c r="BH577" i="2"/>
  <c r="BG577" i="2"/>
  <c r="BF577" i="2"/>
  <c r="T577" i="2"/>
  <c r="R577" i="2"/>
  <c r="P577" i="2"/>
  <c r="BK577" i="2"/>
  <c r="J577" i="2"/>
  <c r="BE577" i="2"/>
  <c r="BI576" i="2"/>
  <c r="BH576" i="2"/>
  <c r="BG576" i="2"/>
  <c r="BF576" i="2"/>
  <c r="T576" i="2"/>
  <c r="R576" i="2"/>
  <c r="P576" i="2"/>
  <c r="BK576" i="2"/>
  <c r="J576" i="2"/>
  <c r="BE576" i="2"/>
  <c r="BI575" i="2"/>
  <c r="BH575" i="2"/>
  <c r="BG575" i="2"/>
  <c r="BF575" i="2"/>
  <c r="T575" i="2"/>
  <c r="R575" i="2"/>
  <c r="P575" i="2"/>
  <c r="BK575" i="2"/>
  <c r="J575" i="2"/>
  <c r="BE575" i="2"/>
  <c r="BI574" i="2"/>
  <c r="BH574" i="2"/>
  <c r="BG574" i="2"/>
  <c r="BF574" i="2"/>
  <c r="T574" i="2"/>
  <c r="R574" i="2"/>
  <c r="P574" i="2"/>
  <c r="BK574" i="2"/>
  <c r="J574" i="2"/>
  <c r="BE574" i="2"/>
  <c r="BI573" i="2"/>
  <c r="BH573" i="2"/>
  <c r="BG573" i="2"/>
  <c r="BF573" i="2"/>
  <c r="T573" i="2"/>
  <c r="T572" i="2"/>
  <c r="R573" i="2"/>
  <c r="R572" i="2"/>
  <c r="P573" i="2"/>
  <c r="P572" i="2"/>
  <c r="BK573" i="2"/>
  <c r="BK572" i="2" s="1"/>
  <c r="J572" i="2" s="1"/>
  <c r="J111" i="2" s="1"/>
  <c r="J573" i="2"/>
  <c r="BE573" i="2" s="1"/>
  <c r="BI571" i="2"/>
  <c r="BH571" i="2"/>
  <c r="BG571" i="2"/>
  <c r="BF571" i="2"/>
  <c r="T571" i="2"/>
  <c r="R571" i="2"/>
  <c r="P571" i="2"/>
  <c r="BK571" i="2"/>
  <c r="J571" i="2"/>
  <c r="BE571" i="2"/>
  <c r="BI569" i="2"/>
  <c r="BH569" i="2"/>
  <c r="BG569" i="2"/>
  <c r="BF569" i="2"/>
  <c r="T569" i="2"/>
  <c r="R569" i="2"/>
  <c r="P569" i="2"/>
  <c r="BK569" i="2"/>
  <c r="J569" i="2"/>
  <c r="BE569" i="2"/>
  <c r="BI568" i="2"/>
  <c r="BH568" i="2"/>
  <c r="BG568" i="2"/>
  <c r="BF568" i="2"/>
  <c r="T568" i="2"/>
  <c r="R568" i="2"/>
  <c r="P568" i="2"/>
  <c r="BK568" i="2"/>
  <c r="J568" i="2"/>
  <c r="BE568" i="2"/>
  <c r="BI566" i="2"/>
  <c r="BH566" i="2"/>
  <c r="BG566" i="2"/>
  <c r="BF566" i="2"/>
  <c r="T566" i="2"/>
  <c r="R566" i="2"/>
  <c r="P566" i="2"/>
  <c r="BK566" i="2"/>
  <c r="J566" i="2"/>
  <c r="BE566" i="2"/>
  <c r="BI564" i="2"/>
  <c r="BH564" i="2"/>
  <c r="BG564" i="2"/>
  <c r="BF564" i="2"/>
  <c r="T564" i="2"/>
  <c r="R564" i="2"/>
  <c r="P564" i="2"/>
  <c r="BK564" i="2"/>
  <c r="J564" i="2"/>
  <c r="BE564" i="2"/>
  <c r="BI560" i="2"/>
  <c r="BH560" i="2"/>
  <c r="BG560" i="2"/>
  <c r="BF560" i="2"/>
  <c r="T560" i="2"/>
  <c r="R560" i="2"/>
  <c r="P560" i="2"/>
  <c r="BK560" i="2"/>
  <c r="J560" i="2"/>
  <c r="BE560" i="2"/>
  <c r="BI559" i="2"/>
  <c r="BH559" i="2"/>
  <c r="BG559" i="2"/>
  <c r="BF559" i="2"/>
  <c r="T559" i="2"/>
  <c r="T558" i="2"/>
  <c r="R559" i="2"/>
  <c r="R558" i="2"/>
  <c r="P559" i="2"/>
  <c r="P558" i="2"/>
  <c r="BK559" i="2"/>
  <c r="BK558" i="2" s="1"/>
  <c r="J558" i="2" s="1"/>
  <c r="J110" i="2" s="1"/>
  <c r="J559" i="2"/>
  <c r="BE559" i="2" s="1"/>
  <c r="BI557" i="2"/>
  <c r="BH557" i="2"/>
  <c r="BG557" i="2"/>
  <c r="BF557" i="2"/>
  <c r="T557" i="2"/>
  <c r="R557" i="2"/>
  <c r="P557" i="2"/>
  <c r="BK557" i="2"/>
  <c r="J557" i="2"/>
  <c r="BE557" i="2"/>
  <c r="BI553" i="2"/>
  <c r="BH553" i="2"/>
  <c r="BG553" i="2"/>
  <c r="BF553" i="2"/>
  <c r="T553" i="2"/>
  <c r="R553" i="2"/>
  <c r="P553" i="2"/>
  <c r="BK553" i="2"/>
  <c r="J553" i="2"/>
  <c r="BE553" i="2"/>
  <c r="BI550" i="2"/>
  <c r="BH550" i="2"/>
  <c r="BG550" i="2"/>
  <c r="BF550" i="2"/>
  <c r="T550" i="2"/>
  <c r="R550" i="2"/>
  <c r="P550" i="2"/>
  <c r="BK550" i="2"/>
  <c r="J550" i="2"/>
  <c r="BE550" i="2"/>
  <c r="BI549" i="2"/>
  <c r="BH549" i="2"/>
  <c r="BG549" i="2"/>
  <c r="BF549" i="2"/>
  <c r="T549" i="2"/>
  <c r="T548" i="2"/>
  <c r="R549" i="2"/>
  <c r="R548" i="2"/>
  <c r="P549" i="2"/>
  <c r="P548" i="2"/>
  <c r="BK549" i="2"/>
  <c r="BK548" i="2" s="1"/>
  <c r="J548" i="2" s="1"/>
  <c r="J109" i="2" s="1"/>
  <c r="J549" i="2"/>
  <c r="BE549" i="2" s="1"/>
  <c r="BI547" i="2"/>
  <c r="BH547" i="2"/>
  <c r="BG547" i="2"/>
  <c r="BF547" i="2"/>
  <c r="T547" i="2"/>
  <c r="R547" i="2"/>
  <c r="P547" i="2"/>
  <c r="BK547" i="2"/>
  <c r="J547" i="2"/>
  <c r="BE547" i="2"/>
  <c r="BI545" i="2"/>
  <c r="BH545" i="2"/>
  <c r="BG545" i="2"/>
  <c r="BF545" i="2"/>
  <c r="T545" i="2"/>
  <c r="R545" i="2"/>
  <c r="P545" i="2"/>
  <c r="BK545" i="2"/>
  <c r="J545" i="2"/>
  <c r="BE545" i="2"/>
  <c r="BI544" i="2"/>
  <c r="BH544" i="2"/>
  <c r="BG544" i="2"/>
  <c r="BF544" i="2"/>
  <c r="T544" i="2"/>
  <c r="R544" i="2"/>
  <c r="P544" i="2"/>
  <c r="BK544" i="2"/>
  <c r="J544" i="2"/>
  <c r="BE544" i="2"/>
  <c r="BI542" i="2"/>
  <c r="BH542" i="2"/>
  <c r="BG542" i="2"/>
  <c r="BF542" i="2"/>
  <c r="T542" i="2"/>
  <c r="R542" i="2"/>
  <c r="P542" i="2"/>
  <c r="BK542" i="2"/>
  <c r="J542" i="2"/>
  <c r="BE542" i="2"/>
  <c r="BI539" i="2"/>
  <c r="BH539" i="2"/>
  <c r="BG539" i="2"/>
  <c r="BF539" i="2"/>
  <c r="T539" i="2"/>
  <c r="T538" i="2"/>
  <c r="T537" i="2" s="1"/>
  <c r="R539" i="2"/>
  <c r="R538" i="2" s="1"/>
  <c r="R537" i="2" s="1"/>
  <c r="P539" i="2"/>
  <c r="P538" i="2"/>
  <c r="P537" i="2" s="1"/>
  <c r="BK539" i="2"/>
  <c r="BK538" i="2" s="1"/>
  <c r="J539" i="2"/>
  <c r="BE539" i="2"/>
  <c r="BI536" i="2"/>
  <c r="BH536" i="2"/>
  <c r="BG536" i="2"/>
  <c r="BF536" i="2"/>
  <c r="T536" i="2"/>
  <c r="T535" i="2"/>
  <c r="R536" i="2"/>
  <c r="R535" i="2"/>
  <c r="P536" i="2"/>
  <c r="P535" i="2"/>
  <c r="BK536" i="2"/>
  <c r="BK535" i="2" s="1"/>
  <c r="J535" i="2" s="1"/>
  <c r="J106" i="2" s="1"/>
  <c r="J536" i="2"/>
  <c r="BE536" i="2" s="1"/>
  <c r="BI534" i="2"/>
  <c r="BH534" i="2"/>
  <c r="BG534" i="2"/>
  <c r="BF534" i="2"/>
  <c r="T534" i="2"/>
  <c r="R534" i="2"/>
  <c r="P534" i="2"/>
  <c r="BK534" i="2"/>
  <c r="J534" i="2"/>
  <c r="BE534" i="2"/>
  <c r="BI533" i="2"/>
  <c r="BH533" i="2"/>
  <c r="BG533" i="2"/>
  <c r="BF533" i="2"/>
  <c r="T533" i="2"/>
  <c r="R533" i="2"/>
  <c r="P533" i="2"/>
  <c r="BK533" i="2"/>
  <c r="J533" i="2"/>
  <c r="BE533" i="2"/>
  <c r="BI532" i="2"/>
  <c r="BH532" i="2"/>
  <c r="BG532" i="2"/>
  <c r="BF532" i="2"/>
  <c r="T532" i="2"/>
  <c r="T531" i="2"/>
  <c r="R532" i="2"/>
  <c r="R531" i="2"/>
  <c r="P532" i="2"/>
  <c r="P531" i="2"/>
  <c r="BK532" i="2"/>
  <c r="BK531" i="2" s="1"/>
  <c r="J531" i="2" s="1"/>
  <c r="J105" i="2" s="1"/>
  <c r="J532" i="2"/>
  <c r="BE532" i="2" s="1"/>
  <c r="BI530" i="2"/>
  <c r="BH530" i="2"/>
  <c r="BG530" i="2"/>
  <c r="BF530" i="2"/>
  <c r="T530" i="2"/>
  <c r="R530" i="2"/>
  <c r="P530" i="2"/>
  <c r="BK530" i="2"/>
  <c r="J530" i="2"/>
  <c r="BE530" i="2"/>
  <c r="BI520" i="2"/>
  <c r="BH520" i="2"/>
  <c r="BG520" i="2"/>
  <c r="BF520" i="2"/>
  <c r="T520" i="2"/>
  <c r="R520" i="2"/>
  <c r="P520" i="2"/>
  <c r="BK520" i="2"/>
  <c r="J520" i="2"/>
  <c r="BE520" i="2"/>
  <c r="BI517" i="2"/>
  <c r="BH517" i="2"/>
  <c r="BG517" i="2"/>
  <c r="BF517" i="2"/>
  <c r="T517" i="2"/>
  <c r="R517" i="2"/>
  <c r="P517" i="2"/>
  <c r="BK517" i="2"/>
  <c r="J517" i="2"/>
  <c r="BE517" i="2"/>
  <c r="BI514" i="2"/>
  <c r="BH514" i="2"/>
  <c r="BG514" i="2"/>
  <c r="BF514" i="2"/>
  <c r="T514" i="2"/>
  <c r="R514" i="2"/>
  <c r="P514" i="2"/>
  <c r="BK514" i="2"/>
  <c r="J514" i="2"/>
  <c r="BE514" i="2"/>
  <c r="BI511" i="2"/>
  <c r="BH511" i="2"/>
  <c r="BG511" i="2"/>
  <c r="BF511" i="2"/>
  <c r="T511" i="2"/>
  <c r="R511" i="2"/>
  <c r="P511" i="2"/>
  <c r="BK511" i="2"/>
  <c r="J511" i="2"/>
  <c r="BE511" i="2"/>
  <c r="BI508" i="2"/>
  <c r="BH508" i="2"/>
  <c r="BG508" i="2"/>
  <c r="BF508" i="2"/>
  <c r="T508" i="2"/>
  <c r="R508" i="2"/>
  <c r="P508" i="2"/>
  <c r="BK508" i="2"/>
  <c r="J508" i="2"/>
  <c r="BE508" i="2"/>
  <c r="BI500" i="2"/>
  <c r="BH500" i="2"/>
  <c r="BG500" i="2"/>
  <c r="BF500" i="2"/>
  <c r="T500" i="2"/>
  <c r="R500" i="2"/>
  <c r="P500" i="2"/>
  <c r="BK500" i="2"/>
  <c r="J500" i="2"/>
  <c r="BE500" i="2"/>
  <c r="BI497" i="2"/>
  <c r="BH497" i="2"/>
  <c r="BG497" i="2"/>
  <c r="BF497" i="2"/>
  <c r="T497" i="2"/>
  <c r="R497" i="2"/>
  <c r="P497" i="2"/>
  <c r="BK497" i="2"/>
  <c r="J497" i="2"/>
  <c r="BE497" i="2"/>
  <c r="BI493" i="2"/>
  <c r="BH493" i="2"/>
  <c r="BG493" i="2"/>
  <c r="BF493" i="2"/>
  <c r="T493" i="2"/>
  <c r="R493" i="2"/>
  <c r="P493" i="2"/>
  <c r="BK493" i="2"/>
  <c r="J493" i="2"/>
  <c r="BE493" i="2"/>
  <c r="BI480" i="2"/>
  <c r="BH480" i="2"/>
  <c r="BG480" i="2"/>
  <c r="BF480" i="2"/>
  <c r="T480" i="2"/>
  <c r="R480" i="2"/>
  <c r="P480" i="2"/>
  <c r="BK480" i="2"/>
  <c r="J480" i="2"/>
  <c r="BE480" i="2"/>
  <c r="BI475" i="2"/>
  <c r="BH475" i="2"/>
  <c r="BG475" i="2"/>
  <c r="BF475" i="2"/>
  <c r="T475" i="2"/>
  <c r="R475" i="2"/>
  <c r="P475" i="2"/>
  <c r="BK475" i="2"/>
  <c r="J475" i="2"/>
  <c r="BE475" i="2"/>
  <c r="BI468" i="2"/>
  <c r="BH468" i="2"/>
  <c r="BG468" i="2"/>
  <c r="BF468" i="2"/>
  <c r="T468" i="2"/>
  <c r="R468" i="2"/>
  <c r="P468" i="2"/>
  <c r="BK468" i="2"/>
  <c r="J468" i="2"/>
  <c r="BE468" i="2"/>
  <c r="BI467" i="2"/>
  <c r="BH467" i="2"/>
  <c r="BG467" i="2"/>
  <c r="BF467" i="2"/>
  <c r="T467" i="2"/>
  <c r="R467" i="2"/>
  <c r="P467" i="2"/>
  <c r="BK467" i="2"/>
  <c r="J467" i="2"/>
  <c r="BE467" i="2"/>
  <c r="BI464" i="2"/>
  <c r="BH464" i="2"/>
  <c r="BG464" i="2"/>
  <c r="BF464" i="2"/>
  <c r="T464" i="2"/>
  <c r="R464" i="2"/>
  <c r="P464" i="2"/>
  <c r="BK464" i="2"/>
  <c r="J464" i="2"/>
  <c r="BE464" i="2"/>
  <c r="BI463" i="2"/>
  <c r="BH463" i="2"/>
  <c r="BG463" i="2"/>
  <c r="BF463" i="2"/>
  <c r="T463" i="2"/>
  <c r="R463" i="2"/>
  <c r="P463" i="2"/>
  <c r="BK463" i="2"/>
  <c r="J463" i="2"/>
  <c r="BE463" i="2"/>
  <c r="BI461" i="2"/>
  <c r="BH461" i="2"/>
  <c r="BG461" i="2"/>
  <c r="BF461" i="2"/>
  <c r="T461" i="2"/>
  <c r="R461" i="2"/>
  <c r="P461" i="2"/>
  <c r="BK461" i="2"/>
  <c r="J461" i="2"/>
  <c r="BE461" i="2"/>
  <c r="BI456" i="2"/>
  <c r="BH456" i="2"/>
  <c r="BG456" i="2"/>
  <c r="BF456" i="2"/>
  <c r="T456" i="2"/>
  <c r="R456" i="2"/>
  <c r="P456" i="2"/>
  <c r="BK456" i="2"/>
  <c r="J456" i="2"/>
  <c r="BE456" i="2"/>
  <c r="BI455" i="2"/>
  <c r="BH455" i="2"/>
  <c r="BG455" i="2"/>
  <c r="BF455" i="2"/>
  <c r="T455" i="2"/>
  <c r="R455" i="2"/>
  <c r="P455" i="2"/>
  <c r="BK455" i="2"/>
  <c r="J455" i="2"/>
  <c r="BE455" i="2"/>
  <c r="BI454" i="2"/>
  <c r="BH454" i="2"/>
  <c r="BG454" i="2"/>
  <c r="BF454" i="2"/>
  <c r="T454" i="2"/>
  <c r="T453" i="2"/>
  <c r="R454" i="2"/>
  <c r="R453" i="2"/>
  <c r="P454" i="2"/>
  <c r="P453" i="2"/>
  <c r="BK454" i="2"/>
  <c r="BK453" i="2"/>
  <c r="J453" i="2" s="1"/>
  <c r="J104" i="2" s="1"/>
  <c r="J454" i="2"/>
  <c r="BE454" i="2" s="1"/>
  <c r="BI452" i="2"/>
  <c r="BH452" i="2"/>
  <c r="BG452" i="2"/>
  <c r="BF452" i="2"/>
  <c r="T452" i="2"/>
  <c r="R452" i="2"/>
  <c r="P452" i="2"/>
  <c r="BK452" i="2"/>
  <c r="J452" i="2"/>
  <c r="BE452" i="2"/>
  <c r="BI448" i="2"/>
  <c r="BH448" i="2"/>
  <c r="BG448" i="2"/>
  <c r="BF448" i="2"/>
  <c r="T448" i="2"/>
  <c r="T447" i="2"/>
  <c r="R448" i="2"/>
  <c r="R447" i="2"/>
  <c r="P448" i="2"/>
  <c r="P447" i="2"/>
  <c r="BK448" i="2"/>
  <c r="BK447" i="2" s="1"/>
  <c r="J447" i="2" s="1"/>
  <c r="J103" i="2" s="1"/>
  <c r="J448" i="2"/>
  <c r="BE448" i="2" s="1"/>
  <c r="BI445" i="2"/>
  <c r="BH445" i="2"/>
  <c r="BG445" i="2"/>
  <c r="BF445" i="2"/>
  <c r="T445" i="2"/>
  <c r="R445" i="2"/>
  <c r="P445" i="2"/>
  <c r="BK445" i="2"/>
  <c r="J445" i="2"/>
  <c r="BE445" i="2"/>
  <c r="BI444" i="2"/>
  <c r="BH444" i="2"/>
  <c r="BG444" i="2"/>
  <c r="BF444" i="2"/>
  <c r="T444" i="2"/>
  <c r="R444" i="2"/>
  <c r="P444" i="2"/>
  <c r="BK444" i="2"/>
  <c r="J444" i="2"/>
  <c r="BE444" i="2"/>
  <c r="BI437" i="2"/>
  <c r="BH437" i="2"/>
  <c r="BG437" i="2"/>
  <c r="BF437" i="2"/>
  <c r="T437" i="2"/>
  <c r="R437" i="2"/>
  <c r="P437" i="2"/>
  <c r="BK437" i="2"/>
  <c r="J437" i="2"/>
  <c r="BE437" i="2"/>
  <c r="BI434" i="2"/>
  <c r="BH434" i="2"/>
  <c r="BG434" i="2"/>
  <c r="BF434" i="2"/>
  <c r="T434" i="2"/>
  <c r="R434" i="2"/>
  <c r="P434" i="2"/>
  <c r="BK434" i="2"/>
  <c r="J434" i="2"/>
  <c r="BE434" i="2"/>
  <c r="BI427" i="2"/>
  <c r="BH427" i="2"/>
  <c r="BG427" i="2"/>
  <c r="BF427" i="2"/>
  <c r="T427" i="2"/>
  <c r="R427" i="2"/>
  <c r="P427" i="2"/>
  <c r="BK427" i="2"/>
  <c r="J427" i="2"/>
  <c r="BE427" i="2"/>
  <c r="BI417" i="2"/>
  <c r="BH417" i="2"/>
  <c r="BG417" i="2"/>
  <c r="BF417" i="2"/>
  <c r="T417" i="2"/>
  <c r="R417" i="2"/>
  <c r="P417" i="2"/>
  <c r="BK417" i="2"/>
  <c r="J417" i="2"/>
  <c r="BE417" i="2"/>
  <c r="BI389" i="2"/>
  <c r="BH389" i="2"/>
  <c r="BG389" i="2"/>
  <c r="BF389" i="2"/>
  <c r="T389" i="2"/>
  <c r="R389" i="2"/>
  <c r="P389" i="2"/>
  <c r="BK389" i="2"/>
  <c r="J389" i="2"/>
  <c r="BE389" i="2"/>
  <c r="BI388" i="2"/>
  <c r="BH388" i="2"/>
  <c r="BG388" i="2"/>
  <c r="BF388" i="2"/>
  <c r="T388" i="2"/>
  <c r="R388" i="2"/>
  <c r="P388" i="2"/>
  <c r="BK388" i="2"/>
  <c r="J388" i="2"/>
  <c r="BE388" i="2"/>
  <c r="BI387" i="2"/>
  <c r="BH387" i="2"/>
  <c r="BG387" i="2"/>
  <c r="BF387" i="2"/>
  <c r="T387" i="2"/>
  <c r="R387" i="2"/>
  <c r="P387" i="2"/>
  <c r="BK387" i="2"/>
  <c r="J387" i="2"/>
  <c r="BE387" i="2"/>
  <c r="BI386" i="2"/>
  <c r="BH386" i="2"/>
  <c r="BG386" i="2"/>
  <c r="BF386" i="2"/>
  <c r="T386" i="2"/>
  <c r="R386" i="2"/>
  <c r="P386" i="2"/>
  <c r="BK386" i="2"/>
  <c r="J386" i="2"/>
  <c r="BE386" i="2"/>
  <c r="BI385" i="2"/>
  <c r="BH385" i="2"/>
  <c r="BG385" i="2"/>
  <c r="BF385" i="2"/>
  <c r="T385" i="2"/>
  <c r="R385" i="2"/>
  <c r="P385" i="2"/>
  <c r="BK385" i="2"/>
  <c r="J385" i="2"/>
  <c r="BE385" i="2"/>
  <c r="BI380" i="2"/>
  <c r="BH380" i="2"/>
  <c r="BG380" i="2"/>
  <c r="BF380" i="2"/>
  <c r="T380" i="2"/>
  <c r="R380" i="2"/>
  <c r="P380" i="2"/>
  <c r="BK380" i="2"/>
  <c r="J380" i="2"/>
  <c r="BE380" i="2"/>
  <c r="BI379" i="2"/>
  <c r="BH379" i="2"/>
  <c r="BG379" i="2"/>
  <c r="BF379" i="2"/>
  <c r="T379" i="2"/>
  <c r="R379" i="2"/>
  <c r="P379" i="2"/>
  <c r="BK379" i="2"/>
  <c r="J379" i="2"/>
  <c r="BE379" i="2"/>
  <c r="BI376" i="2"/>
  <c r="BH376" i="2"/>
  <c r="BG376" i="2"/>
  <c r="BF376" i="2"/>
  <c r="T376" i="2"/>
  <c r="R376" i="2"/>
  <c r="P376" i="2"/>
  <c r="BK376" i="2"/>
  <c r="J376" i="2"/>
  <c r="BE376" i="2"/>
  <c r="BI371" i="2"/>
  <c r="BH371" i="2"/>
  <c r="BG371" i="2"/>
  <c r="BF371" i="2"/>
  <c r="T371" i="2"/>
  <c r="R371" i="2"/>
  <c r="P371" i="2"/>
  <c r="BK371" i="2"/>
  <c r="J371" i="2"/>
  <c r="BE371" i="2"/>
  <c r="BI362" i="2"/>
  <c r="BH362" i="2"/>
  <c r="BG362" i="2"/>
  <c r="BF362" i="2"/>
  <c r="T362" i="2"/>
  <c r="R362" i="2"/>
  <c r="P362" i="2"/>
  <c r="BK362" i="2"/>
  <c r="J362" i="2"/>
  <c r="BE362" i="2"/>
  <c r="BI358" i="2"/>
  <c r="BH358" i="2"/>
  <c r="BG358" i="2"/>
  <c r="BF358" i="2"/>
  <c r="T358" i="2"/>
  <c r="R358" i="2"/>
  <c r="P358" i="2"/>
  <c r="BK358" i="2"/>
  <c r="J358" i="2"/>
  <c r="BE358" i="2"/>
  <c r="BI357" i="2"/>
  <c r="BH357" i="2"/>
  <c r="BG357" i="2"/>
  <c r="BF357" i="2"/>
  <c r="T357" i="2"/>
  <c r="R357" i="2"/>
  <c r="P357" i="2"/>
  <c r="BK357" i="2"/>
  <c r="J357" i="2"/>
  <c r="BE357" i="2"/>
  <c r="BI356" i="2"/>
  <c r="BH356" i="2"/>
  <c r="BG356" i="2"/>
  <c r="BF356" i="2"/>
  <c r="T356" i="2"/>
  <c r="R356" i="2"/>
  <c r="P356" i="2"/>
  <c r="BK356" i="2"/>
  <c r="J356" i="2"/>
  <c r="BE356" i="2"/>
  <c r="BI355" i="2"/>
  <c r="BH355" i="2"/>
  <c r="BG355" i="2"/>
  <c r="BF355" i="2"/>
  <c r="T355" i="2"/>
  <c r="R355" i="2"/>
  <c r="P355" i="2"/>
  <c r="BK355" i="2"/>
  <c r="J355" i="2"/>
  <c r="BE355" i="2"/>
  <c r="BI352" i="2"/>
  <c r="BH352" i="2"/>
  <c r="BG352" i="2"/>
  <c r="BF352" i="2"/>
  <c r="T352" i="2"/>
  <c r="T351" i="2"/>
  <c r="R352" i="2"/>
  <c r="R351" i="2"/>
  <c r="P352" i="2"/>
  <c r="P351" i="2"/>
  <c r="BK352" i="2"/>
  <c r="BK351" i="2"/>
  <c r="J351" i="2" s="1"/>
  <c r="J102" i="2" s="1"/>
  <c r="J352" i="2"/>
  <c r="BE352" i="2" s="1"/>
  <c r="BI347" i="2"/>
  <c r="BH347" i="2"/>
  <c r="BG347" i="2"/>
  <c r="BF347" i="2"/>
  <c r="T347" i="2"/>
  <c r="R347" i="2"/>
  <c r="P347" i="2"/>
  <c r="BK347" i="2"/>
  <c r="J347" i="2"/>
  <c r="BE347" i="2"/>
  <c r="BI346" i="2"/>
  <c r="BH346" i="2"/>
  <c r="BG346" i="2"/>
  <c r="BF346" i="2"/>
  <c r="T346" i="2"/>
  <c r="R346" i="2"/>
  <c r="P346" i="2"/>
  <c r="BK346" i="2"/>
  <c r="J346" i="2"/>
  <c r="BE346" i="2"/>
  <c r="BI343" i="2"/>
  <c r="BH343" i="2"/>
  <c r="BG343" i="2"/>
  <c r="BF343" i="2"/>
  <c r="T343" i="2"/>
  <c r="R343" i="2"/>
  <c r="P343" i="2"/>
  <c r="BK343" i="2"/>
  <c r="J343" i="2"/>
  <c r="BE343" i="2"/>
  <c r="BI338" i="2"/>
  <c r="BH338" i="2"/>
  <c r="BG338" i="2"/>
  <c r="BF338" i="2"/>
  <c r="T338" i="2"/>
  <c r="R338" i="2"/>
  <c r="P338" i="2"/>
  <c r="BK338" i="2"/>
  <c r="J338" i="2"/>
  <c r="BE338" i="2"/>
  <c r="BI335" i="2"/>
  <c r="BH335" i="2"/>
  <c r="BG335" i="2"/>
  <c r="BF335" i="2"/>
  <c r="T335" i="2"/>
  <c r="R335" i="2"/>
  <c r="P335" i="2"/>
  <c r="BK335" i="2"/>
  <c r="J335" i="2"/>
  <c r="BE335" i="2"/>
  <c r="BI332" i="2"/>
  <c r="BH332" i="2"/>
  <c r="BG332" i="2"/>
  <c r="BF332" i="2"/>
  <c r="T332" i="2"/>
  <c r="R332" i="2"/>
  <c r="P332" i="2"/>
  <c r="BK332" i="2"/>
  <c r="J332" i="2"/>
  <c r="BE332" i="2"/>
  <c r="BI318" i="2"/>
  <c r="BH318" i="2"/>
  <c r="BG318" i="2"/>
  <c r="BF318" i="2"/>
  <c r="T318" i="2"/>
  <c r="R318" i="2"/>
  <c r="P318" i="2"/>
  <c r="BK318" i="2"/>
  <c r="J318" i="2"/>
  <c r="BE318" i="2"/>
  <c r="BI317" i="2"/>
  <c r="BH317" i="2"/>
  <c r="BG317" i="2"/>
  <c r="BF317" i="2"/>
  <c r="T317" i="2"/>
  <c r="R317" i="2"/>
  <c r="P317" i="2"/>
  <c r="BK317" i="2"/>
  <c r="J317" i="2"/>
  <c r="BE317" i="2"/>
  <c r="BI316" i="2"/>
  <c r="BH316" i="2"/>
  <c r="BG316" i="2"/>
  <c r="BF316" i="2"/>
  <c r="T316" i="2"/>
  <c r="R316" i="2"/>
  <c r="P316" i="2"/>
  <c r="BK316" i="2"/>
  <c r="J316" i="2"/>
  <c r="BE316" i="2"/>
  <c r="BI310" i="2"/>
  <c r="BH310" i="2"/>
  <c r="BG310" i="2"/>
  <c r="BF310" i="2"/>
  <c r="T310" i="2"/>
  <c r="R310" i="2"/>
  <c r="P310" i="2"/>
  <c r="BK310" i="2"/>
  <c r="J310" i="2"/>
  <c r="BE310" i="2"/>
  <c r="BI307" i="2"/>
  <c r="BH307" i="2"/>
  <c r="BG307" i="2"/>
  <c r="BF307" i="2"/>
  <c r="T307" i="2"/>
  <c r="R307" i="2"/>
  <c r="P307" i="2"/>
  <c r="BK307" i="2"/>
  <c r="J307" i="2"/>
  <c r="BE307" i="2"/>
  <c r="BI306" i="2"/>
  <c r="BH306" i="2"/>
  <c r="BG306" i="2"/>
  <c r="BF306" i="2"/>
  <c r="T306" i="2"/>
  <c r="R306" i="2"/>
  <c r="P306" i="2"/>
  <c r="BK306" i="2"/>
  <c r="J306" i="2"/>
  <c r="BE306" i="2"/>
  <c r="BI305" i="2"/>
  <c r="BH305" i="2"/>
  <c r="BG305" i="2"/>
  <c r="BF305" i="2"/>
  <c r="T305" i="2"/>
  <c r="R305" i="2"/>
  <c r="P305" i="2"/>
  <c r="BK305" i="2"/>
  <c r="J305" i="2"/>
  <c r="BE305" i="2"/>
  <c r="BI304" i="2"/>
  <c r="BH304" i="2"/>
  <c r="BG304" i="2"/>
  <c r="BF304" i="2"/>
  <c r="T304" i="2"/>
  <c r="R304" i="2"/>
  <c r="P304" i="2"/>
  <c r="BK304" i="2"/>
  <c r="J304" i="2"/>
  <c r="BE304" i="2"/>
  <c r="BI303" i="2"/>
  <c r="BH303" i="2"/>
  <c r="BG303" i="2"/>
  <c r="BF303" i="2"/>
  <c r="T303" i="2"/>
  <c r="R303" i="2"/>
  <c r="P303" i="2"/>
  <c r="BK303" i="2"/>
  <c r="J303" i="2"/>
  <c r="BE303" i="2"/>
  <c r="BI300" i="2"/>
  <c r="BH300" i="2"/>
  <c r="BG300" i="2"/>
  <c r="BF300" i="2"/>
  <c r="T300" i="2"/>
  <c r="R300" i="2"/>
  <c r="P300" i="2"/>
  <c r="BK300" i="2"/>
  <c r="J300" i="2"/>
  <c r="BE300" i="2"/>
  <c r="BI296" i="2"/>
  <c r="BH296" i="2"/>
  <c r="BG296" i="2"/>
  <c r="BF296" i="2"/>
  <c r="T296" i="2"/>
  <c r="T295" i="2"/>
  <c r="R296" i="2"/>
  <c r="R295" i="2"/>
  <c r="P296" i="2"/>
  <c r="P295" i="2"/>
  <c r="BK296" i="2"/>
  <c r="BK295" i="2" s="1"/>
  <c r="J295" i="2" s="1"/>
  <c r="J101" i="2" s="1"/>
  <c r="J296" i="2"/>
  <c r="BE296" i="2" s="1"/>
  <c r="BI283" i="2"/>
  <c r="BH283" i="2"/>
  <c r="BG283" i="2"/>
  <c r="BF283" i="2"/>
  <c r="T283" i="2"/>
  <c r="R283" i="2"/>
  <c r="P283" i="2"/>
  <c r="BK283" i="2"/>
  <c r="J283" i="2"/>
  <c r="BE283" i="2"/>
  <c r="BI271" i="2"/>
  <c r="BH271" i="2"/>
  <c r="BG271" i="2"/>
  <c r="BF271" i="2"/>
  <c r="T271" i="2"/>
  <c r="R271" i="2"/>
  <c r="P271" i="2"/>
  <c r="BK271" i="2"/>
  <c r="J271" i="2"/>
  <c r="BE271" i="2"/>
  <c r="BI246" i="2"/>
  <c r="BH246" i="2"/>
  <c r="BG246" i="2"/>
  <c r="BF246" i="2"/>
  <c r="T246" i="2"/>
  <c r="R246" i="2"/>
  <c r="P246" i="2"/>
  <c r="BK246" i="2"/>
  <c r="J246" i="2"/>
  <c r="BE246" i="2"/>
  <c r="BI243" i="2"/>
  <c r="BH243" i="2"/>
  <c r="BG243" i="2"/>
  <c r="BF243" i="2"/>
  <c r="T243" i="2"/>
  <c r="R243" i="2"/>
  <c r="P243" i="2"/>
  <c r="BK243" i="2"/>
  <c r="J243" i="2"/>
  <c r="BE243" i="2"/>
  <c r="BI240" i="2"/>
  <c r="BH240" i="2"/>
  <c r="BG240" i="2"/>
  <c r="BF240" i="2"/>
  <c r="T240" i="2"/>
  <c r="R240" i="2"/>
  <c r="P240" i="2"/>
  <c r="BK240" i="2"/>
  <c r="J240" i="2"/>
  <c r="BE240" i="2"/>
  <c r="BI239" i="2"/>
  <c r="BH239" i="2"/>
  <c r="BG239" i="2"/>
  <c r="BF239" i="2"/>
  <c r="T239" i="2"/>
  <c r="R239" i="2"/>
  <c r="P239" i="2"/>
  <c r="BK239" i="2"/>
  <c r="J239" i="2"/>
  <c r="BE239" i="2"/>
  <c r="BI236" i="2"/>
  <c r="BH236" i="2"/>
  <c r="BG236" i="2"/>
  <c r="BF236" i="2"/>
  <c r="T236" i="2"/>
  <c r="R236" i="2"/>
  <c r="P236" i="2"/>
  <c r="BK236" i="2"/>
  <c r="J236" i="2"/>
  <c r="BE236" i="2"/>
  <c r="BI235" i="2"/>
  <c r="BH235" i="2"/>
  <c r="BG235" i="2"/>
  <c r="BF235" i="2"/>
  <c r="T235" i="2"/>
  <c r="R235" i="2"/>
  <c r="P235" i="2"/>
  <c r="BK235" i="2"/>
  <c r="J235" i="2"/>
  <c r="BE235" i="2"/>
  <c r="BI234" i="2"/>
  <c r="BH234" i="2"/>
  <c r="BG234" i="2"/>
  <c r="BF234" i="2"/>
  <c r="T234" i="2"/>
  <c r="R234" i="2"/>
  <c r="P234" i="2"/>
  <c r="BK234" i="2"/>
  <c r="J234" i="2"/>
  <c r="BE234" i="2"/>
  <c r="BI233" i="2"/>
  <c r="BH233" i="2"/>
  <c r="BG233" i="2"/>
  <c r="BF233" i="2"/>
  <c r="T233" i="2"/>
  <c r="R233" i="2"/>
  <c r="P233" i="2"/>
  <c r="BK233" i="2"/>
  <c r="J233" i="2"/>
  <c r="BE233" i="2"/>
  <c r="BI226" i="2"/>
  <c r="BH226" i="2"/>
  <c r="BG226" i="2"/>
  <c r="BF226" i="2"/>
  <c r="T226" i="2"/>
  <c r="R226" i="2"/>
  <c r="P226" i="2"/>
  <c r="BK226" i="2"/>
  <c r="J226" i="2"/>
  <c r="BE226" i="2"/>
  <c r="BI218" i="2"/>
  <c r="BH218" i="2"/>
  <c r="BG218" i="2"/>
  <c r="BF218" i="2"/>
  <c r="T218" i="2"/>
  <c r="R218" i="2"/>
  <c r="P218" i="2"/>
  <c r="BK218" i="2"/>
  <c r="J218" i="2"/>
  <c r="BE218" i="2"/>
  <c r="BI208" i="2"/>
  <c r="BH208" i="2"/>
  <c r="BG208" i="2"/>
  <c r="BF208" i="2"/>
  <c r="T208" i="2"/>
  <c r="R208" i="2"/>
  <c r="P208" i="2"/>
  <c r="BK208" i="2"/>
  <c r="J208" i="2"/>
  <c r="BE208" i="2"/>
  <c r="BI205" i="2"/>
  <c r="BH205" i="2"/>
  <c r="BG205" i="2"/>
  <c r="BF205" i="2"/>
  <c r="T205" i="2"/>
  <c r="R205" i="2"/>
  <c r="P205" i="2"/>
  <c r="BK205" i="2"/>
  <c r="J205" i="2"/>
  <c r="BE205" i="2"/>
  <c r="BI200" i="2"/>
  <c r="BH200" i="2"/>
  <c r="BG200" i="2"/>
  <c r="BF200" i="2"/>
  <c r="T200" i="2"/>
  <c r="R200" i="2"/>
  <c r="P200" i="2"/>
  <c r="BK200" i="2"/>
  <c r="J200" i="2"/>
  <c r="BE200" i="2"/>
  <c r="BI197" i="2"/>
  <c r="BH197" i="2"/>
  <c r="BG197" i="2"/>
  <c r="BF197" i="2"/>
  <c r="T197" i="2"/>
  <c r="R197" i="2"/>
  <c r="P197" i="2"/>
  <c r="BK197" i="2"/>
  <c r="J197" i="2"/>
  <c r="BE197" i="2"/>
  <c r="BI193" i="2"/>
  <c r="BH193" i="2"/>
  <c r="BG193" i="2"/>
  <c r="BF193" i="2"/>
  <c r="T193" i="2"/>
  <c r="R193" i="2"/>
  <c r="P193" i="2"/>
  <c r="BK193" i="2"/>
  <c r="J193" i="2"/>
  <c r="BE193" i="2"/>
  <c r="BI187" i="2"/>
  <c r="BH187" i="2"/>
  <c r="BG187" i="2"/>
  <c r="BF187" i="2"/>
  <c r="T187" i="2"/>
  <c r="R187" i="2"/>
  <c r="P187" i="2"/>
  <c r="BK187" i="2"/>
  <c r="J187" i="2"/>
  <c r="BE187" i="2"/>
  <c r="BI186" i="2"/>
  <c r="BH186" i="2"/>
  <c r="BG186" i="2"/>
  <c r="BF186" i="2"/>
  <c r="T186" i="2"/>
  <c r="R186" i="2"/>
  <c r="P186" i="2"/>
  <c r="BK186" i="2"/>
  <c r="J186" i="2"/>
  <c r="BE186" i="2"/>
  <c r="BI185" i="2"/>
  <c r="BH185" i="2"/>
  <c r="BG185" i="2"/>
  <c r="BF185" i="2"/>
  <c r="T185" i="2"/>
  <c r="R185" i="2"/>
  <c r="P185" i="2"/>
  <c r="BK185" i="2"/>
  <c r="J185" i="2"/>
  <c r="BE185" i="2"/>
  <c r="BI184" i="2"/>
  <c r="BH184" i="2"/>
  <c r="BG184" i="2"/>
  <c r="BF184" i="2"/>
  <c r="T184" i="2"/>
  <c r="T183" i="2"/>
  <c r="R184" i="2"/>
  <c r="R183" i="2"/>
  <c r="P184" i="2"/>
  <c r="P183" i="2"/>
  <c r="BK184" i="2"/>
  <c r="BK183" i="2" s="1"/>
  <c r="J183" i="2" s="1"/>
  <c r="J100" i="2" s="1"/>
  <c r="J184" i="2"/>
  <c r="BE184" i="2" s="1"/>
  <c r="BI182" i="2"/>
  <c r="BH182" i="2"/>
  <c r="BG182" i="2"/>
  <c r="BF182" i="2"/>
  <c r="T182" i="2"/>
  <c r="R182" i="2"/>
  <c r="P182" i="2"/>
  <c r="BK182" i="2"/>
  <c r="J182" i="2"/>
  <c r="BE182" i="2"/>
  <c r="BI181" i="2"/>
  <c r="BH181" i="2"/>
  <c r="BG181" i="2"/>
  <c r="BF181" i="2"/>
  <c r="T181" i="2"/>
  <c r="T180" i="2"/>
  <c r="R181" i="2"/>
  <c r="R180" i="2"/>
  <c r="P181" i="2"/>
  <c r="P180" i="2"/>
  <c r="BK181" i="2"/>
  <c r="BK180" i="2" s="1"/>
  <c r="J180" i="2" s="1"/>
  <c r="J99" i="2" s="1"/>
  <c r="J181" i="2"/>
  <c r="BE181" i="2" s="1"/>
  <c r="BI179" i="2"/>
  <c r="BH179" i="2"/>
  <c r="BG179" i="2"/>
  <c r="BF179" i="2"/>
  <c r="T179" i="2"/>
  <c r="R179" i="2"/>
  <c r="P179" i="2"/>
  <c r="BK179" i="2"/>
  <c r="J179" i="2"/>
  <c r="BE179" i="2"/>
  <c r="BI178" i="2"/>
  <c r="BH178" i="2"/>
  <c r="BG178" i="2"/>
  <c r="BF178" i="2"/>
  <c r="T178" i="2"/>
  <c r="R178" i="2"/>
  <c r="P178" i="2"/>
  <c r="BK178" i="2"/>
  <c r="J178" i="2"/>
  <c r="BE178" i="2"/>
  <c r="BI177" i="2"/>
  <c r="BH177" i="2"/>
  <c r="BG177" i="2"/>
  <c r="BF177" i="2"/>
  <c r="T177" i="2"/>
  <c r="R177" i="2"/>
  <c r="P177" i="2"/>
  <c r="BK177" i="2"/>
  <c r="J177" i="2"/>
  <c r="BE177" i="2"/>
  <c r="BI174" i="2"/>
  <c r="BH174" i="2"/>
  <c r="BG174" i="2"/>
  <c r="BF174" i="2"/>
  <c r="T174" i="2"/>
  <c r="R174" i="2"/>
  <c r="P174" i="2"/>
  <c r="BK174" i="2"/>
  <c r="J174" i="2"/>
  <c r="BE174" i="2"/>
  <c r="BI173" i="2"/>
  <c r="BH173" i="2"/>
  <c r="BG173" i="2"/>
  <c r="BF173" i="2"/>
  <c r="T173" i="2"/>
  <c r="R173" i="2"/>
  <c r="P173" i="2"/>
  <c r="BK173" i="2"/>
  <c r="J173" i="2"/>
  <c r="BE173" i="2"/>
  <c r="BI161" i="2"/>
  <c r="BH161" i="2"/>
  <c r="BG161" i="2"/>
  <c r="BF161" i="2"/>
  <c r="T161" i="2"/>
  <c r="T160" i="2"/>
  <c r="T159" i="2" s="1"/>
  <c r="T158" i="2" s="1"/>
  <c r="R161" i="2"/>
  <c r="R160" i="2"/>
  <c r="R159" i="2" s="1"/>
  <c r="R158" i="2" s="1"/>
  <c r="P161" i="2"/>
  <c r="P160" i="2"/>
  <c r="P159" i="2" s="1"/>
  <c r="P158" i="2" s="1"/>
  <c r="AU96" i="1" s="1"/>
  <c r="AU95" i="1" s="1"/>
  <c r="AU94" i="1" s="1"/>
  <c r="BK161" i="2"/>
  <c r="BK160" i="2" s="1"/>
  <c r="J161" i="2"/>
  <c r="BE161" i="2" s="1"/>
  <c r="J155" i="2"/>
  <c r="J154" i="2"/>
  <c r="F154" i="2"/>
  <c r="F152" i="2"/>
  <c r="E150" i="2"/>
  <c r="J31" i="2"/>
  <c r="F91" i="2"/>
  <c r="F89" i="2"/>
  <c r="E87" i="2"/>
  <c r="J18" i="2"/>
  <c r="E18" i="2"/>
  <c r="F155" i="2"/>
  <c r="F92" i="2"/>
  <c r="J17" i="2"/>
  <c r="J12" i="2"/>
  <c r="J152" i="2"/>
  <c r="J89" i="2"/>
  <c r="E7" i="2"/>
  <c r="E148" i="2" s="1"/>
  <c r="AK27" i="1"/>
  <c r="AS95" i="1"/>
  <c r="AS94" i="1"/>
  <c r="L90" i="1"/>
  <c r="L89" i="1"/>
  <c r="AM87" i="1"/>
  <c r="L87" i="1"/>
  <c r="L85" i="1"/>
  <c r="L84" i="1"/>
  <c r="J399" i="5" l="1"/>
  <c r="J116" i="5" s="1"/>
  <c r="BK398" i="5"/>
  <c r="J398" i="5" s="1"/>
  <c r="J115" i="5" s="1"/>
  <c r="F35" i="5"/>
  <c r="AZ99" i="1" s="1"/>
  <c r="BK312" i="4"/>
  <c r="J312" i="4" s="1"/>
  <c r="J111" i="4" s="1"/>
  <c r="J202" i="3"/>
  <c r="J108" i="3" s="1"/>
  <c r="BK201" i="3"/>
  <c r="J201" i="3" s="1"/>
  <c r="J107" i="3" s="1"/>
  <c r="J195" i="3"/>
  <c r="J106" i="3" s="1"/>
  <c r="BK194" i="3"/>
  <c r="J194" i="3" s="1"/>
  <c r="J105" i="3" s="1"/>
  <c r="J1000" i="2"/>
  <c r="J134" i="2" s="1"/>
  <c r="BK999" i="2"/>
  <c r="J999" i="2" s="1"/>
  <c r="J133" i="2" s="1"/>
  <c r="BK926" i="2"/>
  <c r="J926" i="2" s="1"/>
  <c r="J126" i="2" s="1"/>
  <c r="BK856" i="2"/>
  <c r="J856" i="2" s="1"/>
  <c r="J124" i="2" s="1"/>
  <c r="F39" i="2"/>
  <c r="BD96" i="1" s="1"/>
  <c r="F37" i="2"/>
  <c r="BB96" i="1" s="1"/>
  <c r="BK647" i="2"/>
  <c r="J647" i="2" s="1"/>
  <c r="J119" i="2" s="1"/>
  <c r="J36" i="2"/>
  <c r="AW96" i="1" s="1"/>
  <c r="F38" i="2"/>
  <c r="BC96" i="1" s="1"/>
  <c r="BC95" i="1" s="1"/>
  <c r="AY95" i="1" s="1"/>
  <c r="BK599" i="2"/>
  <c r="J599" i="2" s="1"/>
  <c r="J114" i="2" s="1"/>
  <c r="J538" i="2"/>
  <c r="J108" i="2" s="1"/>
  <c r="J35" i="2"/>
  <c r="AV96" i="1" s="1"/>
  <c r="AT96" i="1" s="1"/>
  <c r="F35" i="2"/>
  <c r="AZ96" i="1" s="1"/>
  <c r="BK159" i="2"/>
  <c r="J160" i="2"/>
  <c r="J98" i="2" s="1"/>
  <c r="E85" i="2"/>
  <c r="J35" i="4"/>
  <c r="AV98" i="1" s="1"/>
  <c r="AT98" i="1" s="1"/>
  <c r="F35" i="4"/>
  <c r="AZ98" i="1" s="1"/>
  <c r="BK421" i="4"/>
  <c r="J421" i="4" s="1"/>
  <c r="J117" i="4" s="1"/>
  <c r="J422" i="4"/>
  <c r="J118" i="4" s="1"/>
  <c r="F36" i="2"/>
  <c r="BA96" i="1" s="1"/>
  <c r="BA95" i="1" s="1"/>
  <c r="J91" i="3"/>
  <c r="J37" i="3"/>
  <c r="AV97" i="1" s="1"/>
  <c r="AT97" i="1" s="1"/>
  <c r="F37" i="3"/>
  <c r="AZ97" i="1" s="1"/>
  <c r="BK135" i="3"/>
  <c r="F39" i="3"/>
  <c r="BB97" i="1" s="1"/>
  <c r="BB95" i="1" s="1"/>
  <c r="F41" i="3"/>
  <c r="BD97" i="1" s="1"/>
  <c r="BD95" i="1" s="1"/>
  <c r="BD94" i="1" s="1"/>
  <c r="W36" i="1" s="1"/>
  <c r="BK143" i="4"/>
  <c r="J144" i="4"/>
  <c r="J98" i="4" s="1"/>
  <c r="BK273" i="4"/>
  <c r="J273" i="4" s="1"/>
  <c r="J108" i="4" s="1"/>
  <c r="J274" i="4"/>
  <c r="J109" i="4" s="1"/>
  <c r="BK271" i="5"/>
  <c r="J271" i="5" s="1"/>
  <c r="J106" i="5" s="1"/>
  <c r="J272" i="5"/>
  <c r="J107" i="5" s="1"/>
  <c r="J130" i="6"/>
  <c r="J98" i="6" s="1"/>
  <c r="BK129" i="6"/>
  <c r="J165" i="6"/>
  <c r="J104" i="6" s="1"/>
  <c r="BK162" i="6"/>
  <c r="J162" i="6" s="1"/>
  <c r="J102" i="6" s="1"/>
  <c r="F36" i="4"/>
  <c r="BA98" i="1" s="1"/>
  <c r="BK142" i="5"/>
  <c r="J36" i="5"/>
  <c r="AW99" i="1" s="1"/>
  <c r="AT99" i="1" s="1"/>
  <c r="F36" i="5"/>
  <c r="BA99" i="1" s="1"/>
  <c r="F38" i="5"/>
  <c r="BC99" i="1" s="1"/>
  <c r="BC94" i="1" s="1"/>
  <c r="J35" i="6"/>
  <c r="AV100" i="1" s="1"/>
  <c r="AT100" i="1" s="1"/>
  <c r="F35" i="6"/>
  <c r="AZ100" i="1" s="1"/>
  <c r="F36" i="6"/>
  <c r="BA100" i="1" s="1"/>
  <c r="BK537" i="2" l="1"/>
  <c r="J537" i="2" s="1"/>
  <c r="J107" i="2" s="1"/>
  <c r="AY94" i="1"/>
  <c r="W35" i="1"/>
  <c r="BB94" i="1"/>
  <c r="AX95" i="1"/>
  <c r="BK141" i="5"/>
  <c r="J142" i="5"/>
  <c r="J98" i="5" s="1"/>
  <c r="J129" i="6"/>
  <c r="J97" i="6" s="1"/>
  <c r="BK128" i="6"/>
  <c r="J128" i="6" s="1"/>
  <c r="J96" i="6" s="1"/>
  <c r="J135" i="3"/>
  <c r="J99" i="3" s="1"/>
  <c r="BK134" i="3"/>
  <c r="J134" i="3" s="1"/>
  <c r="J98" i="3" s="1"/>
  <c r="AW95" i="1"/>
  <c r="BA94" i="1"/>
  <c r="J159" i="2"/>
  <c r="J97" i="2" s="1"/>
  <c r="BK142" i="4"/>
  <c r="J142" i="4" s="1"/>
  <c r="J96" i="4" s="1"/>
  <c r="J143" i="4"/>
  <c r="J97" i="4" s="1"/>
  <c r="AZ95" i="1"/>
  <c r="BK158" i="2" l="1"/>
  <c r="J158" i="2" s="1"/>
  <c r="J96" i="2" s="1"/>
  <c r="J139" i="2" s="1"/>
  <c r="AZ94" i="1"/>
  <c r="AV95" i="1"/>
  <c r="AT95" i="1" s="1"/>
  <c r="AW94" i="1"/>
  <c r="AK33" i="1" s="1"/>
  <c r="W33" i="1"/>
  <c r="J113" i="3"/>
  <c r="J32" i="3"/>
  <c r="J34" i="3" s="1"/>
  <c r="J109" i="6"/>
  <c r="J30" i="6"/>
  <c r="J32" i="6" s="1"/>
  <c r="J123" i="4"/>
  <c r="J30" i="4"/>
  <c r="J32" i="4" s="1"/>
  <c r="J30" i="2"/>
  <c r="J32" i="2" s="1"/>
  <c r="BK140" i="5"/>
  <c r="J140" i="5" s="1"/>
  <c r="J96" i="5" s="1"/>
  <c r="J141" i="5"/>
  <c r="J97" i="5" s="1"/>
  <c r="W34" i="1"/>
  <c r="AX94" i="1"/>
  <c r="AG96" i="1" l="1"/>
  <c r="J41" i="2"/>
  <c r="AG98" i="1"/>
  <c r="AN98" i="1" s="1"/>
  <c r="J41" i="4"/>
  <c r="AG100" i="1"/>
  <c r="AN100" i="1" s="1"/>
  <c r="J41" i="6"/>
  <c r="AG97" i="1"/>
  <c r="AN97" i="1" s="1"/>
  <c r="J43" i="3"/>
  <c r="J121" i="5"/>
  <c r="J30" i="5"/>
  <c r="J32" i="5" s="1"/>
  <c r="AV94" i="1"/>
  <c r="W32" i="1"/>
  <c r="AG99" i="1" l="1"/>
  <c r="AN99" i="1" s="1"/>
  <c r="J41" i="5"/>
  <c r="AK32" i="1"/>
  <c r="AT94" i="1"/>
  <c r="AN96" i="1"/>
  <c r="AG95" i="1"/>
  <c r="AG94" i="1" l="1"/>
  <c r="AN95" i="1"/>
  <c r="AK26" i="1" l="1"/>
  <c r="AK29" i="1" s="1"/>
  <c r="AK38" i="1" s="1"/>
  <c r="AG104" i="1"/>
  <c r="AN94" i="1"/>
  <c r="AN104" i="1" s="1"/>
</calcChain>
</file>

<file path=xl/sharedStrings.xml><?xml version="1.0" encoding="utf-8"?>
<sst xmlns="http://schemas.openxmlformats.org/spreadsheetml/2006/main" count="17557" uniqueCount="2531">
  <si>
    <t>Export Komplet</t>
  </si>
  <si>
    <t/>
  </si>
  <si>
    <t>2.0</t>
  </si>
  <si>
    <t>False</t>
  </si>
  <si>
    <t>{d7aad832-9ab4-4d85-ba62-728bf956ee6a}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</si>
  <si>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</si>
  <si>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</si>
  <si>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</si>
  <si>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</si>
  <si>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</si>
  <si>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</si>
  <si>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</si>
  <si>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</si>
  <si>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920</t>
  </si>
  <si>
    <t>Stavba:</t>
  </si>
  <si>
    <t>Stavební úpravy RD a hosp. objektu spojené se změnou užívání na penzion</t>
  </si>
  <si>
    <t>KSO:</t>
  </si>
  <si>
    <t>CC-CZ:</t>
  </si>
  <si>
    <t>Místo:</t>
  </si>
  <si>
    <t xml:space="preserve"> </t>
  </si>
  <si>
    <t>Datum:</t>
  </si>
  <si>
    <t>28. 3. 2019</t>
  </si>
  <si>
    <t>Zadavatel:</t>
  </si>
  <si>
    <t>IČ:</t>
  </si>
  <si>
    <t>Ing. Miloš Burianec</t>
  </si>
  <si>
    <t>DIČ:</t>
  </si>
  <si>
    <t>Zhotovitel:</t>
  </si>
  <si>
    <t>Projektant:</t>
  </si>
  <si>
    <t>True</t>
  </si>
  <si>
    <t>Zpracovatel:</t>
  </si>
  <si>
    <t>Poznámka:</t>
  </si>
  <si>
    <t xml:space="preserve">Rozpočet byl vypracován dle projektu pro stavební povolení - po dopracování prováděcího projektu je potřeba jej aktualizovat (zejména v oblasti řemesel). 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</si>
  <si>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</si>
  <si>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</si>
  <si>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</si>
  <si>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</si>
  <si>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</si>
  <si>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</si>
  <si>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</si>
  <si>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</si>
  <si>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</si>
  <si>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</si>
  <si>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</si>
  <si>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</si>
  <si>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</si>
  <si>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</si>
  <si>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</si>
  <si>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</si>
  <si>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</si>
  <si>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</si>
  <si>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</si>
  <si>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</si>
  <si>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</si>
  <si>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</si>
  <si>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</si>
  <si>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</si>
  <si>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</si>
  <si>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</si>
  <si>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</si>
  <si>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</si>
  <si>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</si>
  <si>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</si>
  <si>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</si>
  <si>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</si>
  <si>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</si>
  <si>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</si>
  <si>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</si>
  <si>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</si>
  <si>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</si>
  <si>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</si>
  <si>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</si>
  <si>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</si>
  <si>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</si>
  <si>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</si>
  <si>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</si>
  <si>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</si>
  <si>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</si>
  <si>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</si>
  <si>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SO 01</t>
  </si>
  <si>
    <t>Ubytovací zařízení</t>
  </si>
  <si>
    <t>STA</t>
  </si>
  <si>
    <t>1</t>
  </si>
  <si>
    <t>{4ac281df-5aac-4847-b36d-23e7f8d84058}</t>
  </si>
  <si>
    <t>2</t>
  </si>
  <si>
    <t>/</t>
  </si>
  <si>
    <t>Soupis</t>
  </si>
  <si>
    <t>###NOINSERT###</t>
  </si>
  <si>
    <t>SO 011</t>
  </si>
  <si>
    <t>přípojky, sítě a drén</t>
  </si>
  <si>
    <t>{394aa94c-fddd-43e3-81a1-d262e1e64388}</t>
  </si>
  <si>
    <t>SO 02</t>
  </si>
  <si>
    <t xml:space="preserve">Parkovací objekt </t>
  </si>
  <si>
    <t>{9a88a142-8afc-4819-9f01-b0ea528480ad}</t>
  </si>
  <si>
    <t>SO 03</t>
  </si>
  <si>
    <t xml:space="preserve">Objekt pro volnočasové aktivity </t>
  </si>
  <si>
    <t>{36f478e4-6b54-4607-a1d6-f96f17d2e63c}</t>
  </si>
  <si>
    <t>SO 04</t>
  </si>
  <si>
    <t xml:space="preserve">Zpevněné plochy </t>
  </si>
  <si>
    <t>{a0d69771-1719-41d3-9d83-4ac27cda9574}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</si>
  <si>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</si>
  <si>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</si>
  <si>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</si>
  <si>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</si>
  <si>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KRYCÍ LIST SOUPISU PRACÍ</t>
  </si>
  <si>
    <t>Objekt:</t>
  </si>
  <si>
    <t>SO 01 - Ubytovací zařízení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</si>
  <si>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</si>
  <si>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</si>
  <si>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</si>
  <si>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</si>
  <si>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</si>
  <si>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</si>
  <si>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</si>
  <si>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</si>
  <si>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</si>
  <si>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</si>
  <si>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</si>
  <si>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</si>
  <si>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</si>
  <si>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</si>
  <si>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</si>
  <si>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</si>
  <si>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</si>
  <si>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</si>
  <si>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</si>
  <si>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</si>
  <si>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</si>
  <si>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</si>
  <si>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</si>
  <si>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</si>
  <si>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</si>
  <si>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</si>
  <si>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</si>
  <si>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</si>
  <si>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</si>
  <si>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</si>
  <si>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</si>
  <si>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</si>
  <si>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</si>
  <si>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</si>
  <si>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</si>
  <si>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</si>
  <si>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</si>
  <si>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</si>
  <si>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</si>
  <si>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</si>
  <si>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</si>
  <si>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</si>
  <si>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>HZS - Hodinové zúčtovací sazby</t>
  </si>
  <si>
    <t>VRN - Vedlejší rozpočtové náklady</t>
  </si>
  <si>
    <t xml:space="preserve">    VRN3 - Zařízení staveniště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</si>
  <si>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</si>
  <si>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</si>
  <si>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</si>
  <si>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</si>
  <si>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</si>
  <si>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</si>
  <si>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</si>
  <si>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</si>
  <si>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</si>
  <si>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</si>
  <si>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</si>
  <si>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</si>
  <si>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</si>
  <si>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</si>
  <si>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</si>
  <si>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</si>
  <si>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</si>
  <si>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</si>
  <si>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</si>
  <si>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</si>
  <si>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</si>
  <si>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</si>
  <si>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</si>
  <si>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</si>
  <si>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1272140858</t>
  </si>
  <si>
    <t>VV</t>
  </si>
  <si>
    <t>2*8,26*0,6*0,6</t>
  </si>
  <si>
    <t>2*6,83*0,6*0,6</t>
  </si>
  <si>
    <t>6,83*0,4*0,6</t>
  </si>
  <si>
    <t>35,06*0,6*0,6</t>
  </si>
  <si>
    <t>3,93*0,4*0,6</t>
  </si>
  <si>
    <t>2,53*0,4*0,6</t>
  </si>
  <si>
    <t>2,11*0,6*0,6</t>
  </si>
  <si>
    <t>0,9*0,3*0,6</t>
  </si>
  <si>
    <t>4,0*0,6*0,85</t>
  </si>
  <si>
    <t>4,35*0,6*0,6</t>
  </si>
  <si>
    <t>Součet</t>
  </si>
  <si>
    <t>132201109</t>
  </si>
  <si>
    <t>Příplatek za lepivost k hloubení rýh š do 600 mm v hornině tř. 3</t>
  </si>
  <si>
    <t>-631576286</t>
  </si>
  <si>
    <t>3</t>
  </si>
  <si>
    <t>139711101</t>
  </si>
  <si>
    <t>Vykopávky v uzavřených prostorách v hornině tř. 1 až 4 - snížení podlahy sklepa</t>
  </si>
  <si>
    <t>-1363547597</t>
  </si>
  <si>
    <t>21,1*0,57</t>
  </si>
  <si>
    <t>161101102</t>
  </si>
  <si>
    <t>Svislé přemístění výkopku z horniny tř. 1 až 4 hl výkopu do 4 m</t>
  </si>
  <si>
    <t>1684822306</t>
  </si>
  <si>
    <t>5</t>
  </si>
  <si>
    <t>162201211</t>
  </si>
  <si>
    <t>Vodorovné přemístění výkopku z horniny tř. 1 až 4 stavebním kolečkem do 10 m</t>
  </si>
  <si>
    <t>-383357560</t>
  </si>
  <si>
    <t>6</t>
  </si>
  <si>
    <t>162301102</t>
  </si>
  <si>
    <t>Vodorovné přemístění do 1000 m výkopku/sypaniny z horniny tř. 1 až 4</t>
  </si>
  <si>
    <t>59205619</t>
  </si>
  <si>
    <t>Zakládání</t>
  </si>
  <si>
    <t>7</t>
  </si>
  <si>
    <t>2 R 1</t>
  </si>
  <si>
    <t xml:space="preserve">Prostupy základy </t>
  </si>
  <si>
    <t>kpl</t>
  </si>
  <si>
    <t>-484567343</t>
  </si>
  <si>
    <t>8</t>
  </si>
  <si>
    <t>274313611</t>
  </si>
  <si>
    <t>Základové pásy z betonu tř. C 16/20</t>
  </si>
  <si>
    <t>268407799</t>
  </si>
  <si>
    <t>Svislé a kompletní konstrukce</t>
  </si>
  <si>
    <t>9</t>
  </si>
  <si>
    <t>3 R 1</t>
  </si>
  <si>
    <t>Dodávka a montáž žel. bet schodiště do 2 N.P. - sch. 1</t>
  </si>
  <si>
    <t>ks</t>
  </si>
  <si>
    <t>324840631</t>
  </si>
  <si>
    <t>10</t>
  </si>
  <si>
    <t>3 R 2</t>
  </si>
  <si>
    <t>Dodávka a montáž žel. bet schodiště do 2 N.P. - sch. 2</t>
  </si>
  <si>
    <t>-197377511</t>
  </si>
  <si>
    <t>11</t>
  </si>
  <si>
    <t>3 R 3</t>
  </si>
  <si>
    <t xml:space="preserve">Vyvložkování komína </t>
  </si>
  <si>
    <t>m</t>
  </si>
  <si>
    <t>-179570854</t>
  </si>
  <si>
    <t>12</t>
  </si>
  <si>
    <t>310239211</t>
  </si>
  <si>
    <t>Zazdívka otvorů pl do 4 m2 ve zdivu nadzákladovém cihlami pálenými na MVC</t>
  </si>
  <si>
    <t>-921570403</t>
  </si>
  <si>
    <t>1,09*1,5*0,54*2</t>
  </si>
  <si>
    <t>1,05*1,5*0,54</t>
  </si>
  <si>
    <t>0,6*0,55*0,51</t>
  </si>
  <si>
    <t>1,56*2,0*0,51</t>
  </si>
  <si>
    <t>13</t>
  </si>
  <si>
    <t>311231116</t>
  </si>
  <si>
    <t>Zdivo nosné z cihel dl 290 mm P7 až 15 na MC 10</t>
  </si>
  <si>
    <t>-940728457</t>
  </si>
  <si>
    <t>8,0*3,85*0,45</t>
  </si>
  <si>
    <t>0,98*2,87*0,45</t>
  </si>
  <si>
    <t>14</t>
  </si>
  <si>
    <t>311234021</t>
  </si>
  <si>
    <t>Zdivo jednovrstvé z cihel děrovaných do P10 na maltu M5 tl 200 mm</t>
  </si>
  <si>
    <t>m2</t>
  </si>
  <si>
    <t>1184372826</t>
  </si>
  <si>
    <t>(1,86+2,05)*2,9</t>
  </si>
  <si>
    <t>311234051</t>
  </si>
  <si>
    <t>Zdivo jednovrstvé z cihel děrovaných do P10 na maltu M5 tl 300 mm</t>
  </si>
  <si>
    <t>1709514049</t>
  </si>
  <si>
    <t>(60,26+58,9)*1,42</t>
  </si>
  <si>
    <t>-4*1,2*1,42</t>
  </si>
  <si>
    <t>4*1,8*2,5</t>
  </si>
  <si>
    <t>16</t>
  </si>
  <si>
    <t>311234111</t>
  </si>
  <si>
    <t>Zdivo jednovrstvé z cihel děrovaných do P10 na maltu M5 tl 440 mm</t>
  </si>
  <si>
    <t>-1763750216</t>
  </si>
  <si>
    <t>10,34*3,0</t>
  </si>
  <si>
    <t>17</t>
  </si>
  <si>
    <t>311236111</t>
  </si>
  <si>
    <t>Zdivo jednovrstvé zvukově izolační na cementovou maltu M10 z cihel děrovaných P15 tloušťky 200 mm</t>
  </si>
  <si>
    <t>-16609921</t>
  </si>
  <si>
    <t>3,66*3,21</t>
  </si>
  <si>
    <t>3,93*3,21</t>
  </si>
  <si>
    <t>6,96*3,21</t>
  </si>
  <si>
    <t>2,63*3,21</t>
  </si>
  <si>
    <t>Mezisoučet</t>
  </si>
  <si>
    <t>(5,9+5,9+4,1+37,1)*2,87</t>
  </si>
  <si>
    <t>-4*0,8*2,0</t>
  </si>
  <si>
    <t>18</t>
  </si>
  <si>
    <t>311236141</t>
  </si>
  <si>
    <t>Zdivo jednovrstvé zvukově izolační na cementovou maltu M10 z cihel děrovaných P15 tloušťky 300 mm</t>
  </si>
  <si>
    <t>323673839</t>
  </si>
  <si>
    <t>31,06*3,21</t>
  </si>
  <si>
    <t>-4*0,8*1,97</t>
  </si>
  <si>
    <t>2*6,96*3,21</t>
  </si>
  <si>
    <t>8,23*3,21</t>
  </si>
  <si>
    <t>-0,9*1,97</t>
  </si>
  <si>
    <t>19</t>
  </si>
  <si>
    <t>311272211</t>
  </si>
  <si>
    <t>Zdivo z pórobetonových tvárnic hladkých do P2 do 450 kg/m3 na tenkovrstvou maltu tl 300 mm</t>
  </si>
  <si>
    <t>7911521</t>
  </si>
  <si>
    <t>2*8,23*3,21</t>
  </si>
  <si>
    <t>8,55*3,21</t>
  </si>
  <si>
    <t>-0,93*2,3</t>
  </si>
  <si>
    <t>-2*0,93*1,5</t>
  </si>
  <si>
    <t>-1,0*1,26</t>
  </si>
  <si>
    <t>20</t>
  </si>
  <si>
    <t>317142422</t>
  </si>
  <si>
    <t>Překlad nenosný pórobetonový š 100 mm v do 250 mm na tenkovrstvou maltu dl do 1250 mm</t>
  </si>
  <si>
    <t>kus</t>
  </si>
  <si>
    <t>-984582719</t>
  </si>
  <si>
    <t>317142442</t>
  </si>
  <si>
    <t>Překlad nenosný pórobetonový š 150 mm v do 250 mm na tenkovrstvou maltu dl do 1250 mm</t>
  </si>
  <si>
    <t>-1217660213</t>
  </si>
  <si>
    <t>22</t>
  </si>
  <si>
    <t>317142446</t>
  </si>
  <si>
    <t>Překlad nenosný pórobetonový š 150 mm v do 250 mm na tenkovrstvou maltu dl do 2000 mm</t>
  </si>
  <si>
    <t>-451652519</t>
  </si>
  <si>
    <t>23</t>
  </si>
  <si>
    <t>317168052</t>
  </si>
  <si>
    <t>Překlad keramický vysoký v 238 mm dl 1250 mm</t>
  </si>
  <si>
    <t>585592915</t>
  </si>
  <si>
    <t>8+5+16+24+16</t>
  </si>
  <si>
    <t>24</t>
  </si>
  <si>
    <t>317168053</t>
  </si>
  <si>
    <t>Překlad keramický vysoký v 238 mm dl 1500 mm</t>
  </si>
  <si>
    <t>-409354316</t>
  </si>
  <si>
    <t>25</t>
  </si>
  <si>
    <t>317998111</t>
  </si>
  <si>
    <t>Tepelná izolace mezi překlady v 24 cm z polystyrénu tl do 50 mm</t>
  </si>
  <si>
    <t>-1300694760</t>
  </si>
  <si>
    <t>9+1,5</t>
  </si>
  <si>
    <t>26</t>
  </si>
  <si>
    <t>327211113</t>
  </si>
  <si>
    <t>Zdivo opěrných zdí z nepravidelných kamenů na maltu, objem kamene do 0,02 m3, š spáry do 20 mm</t>
  </si>
  <si>
    <t>-7120602</t>
  </si>
  <si>
    <t>4,0*0,6*0,95</t>
  </si>
  <si>
    <t>27</t>
  </si>
  <si>
    <t>342272225</t>
  </si>
  <si>
    <t>Příčka z pórobetonových hladkých tvárnic na tenkovrstvou maltu tl 100 mm</t>
  </si>
  <si>
    <t>1389973646</t>
  </si>
  <si>
    <t>(0,95+1,73+3,93+1,15)*3,21</t>
  </si>
  <si>
    <t>-3*0,7*1,97</t>
  </si>
  <si>
    <t>1,88*3,21</t>
  </si>
  <si>
    <t>-0,7*2,0</t>
  </si>
  <si>
    <t>(0,95+1,73+3,62)*3,21</t>
  </si>
  <si>
    <t>-0,8*2,0</t>
  </si>
  <si>
    <t>(5,52+2,6+0,9+4,37)*3,21</t>
  </si>
  <si>
    <t>-2*0,8*2,0</t>
  </si>
  <si>
    <t>(2,8+2,75+1,4+1,0+1,5)*3,21</t>
  </si>
  <si>
    <t>-2*0,7*2,0</t>
  </si>
  <si>
    <t>(5,2+2,0+2,7)*3,21</t>
  </si>
  <si>
    <t>-3*0,9*2,0</t>
  </si>
  <si>
    <t>(2,2+2,3+2,0+0,8+4,4+1,7+0,8)*2,87</t>
  </si>
  <si>
    <t>-4*0,7*2,0</t>
  </si>
  <si>
    <t>(8,45+2,3+2,4+3,4)*2,87</t>
  </si>
  <si>
    <t>2,9*2,87</t>
  </si>
  <si>
    <t>-1,4*2,0</t>
  </si>
  <si>
    <t>2*3,42*2,87</t>
  </si>
  <si>
    <t>28</t>
  </si>
  <si>
    <t>342272245</t>
  </si>
  <si>
    <t>Příčka z pórobetonových hladkých tvárnic na tenkovrstvou maltu tl 150 mm</t>
  </si>
  <si>
    <t>-1963618616</t>
  </si>
  <si>
    <t>(6,4+4,18)*3,21</t>
  </si>
  <si>
    <t>(11,62+4,26+4,05+3,95+1,7+1,25)*2,87</t>
  </si>
  <si>
    <t>-3*0,8*2,0</t>
  </si>
  <si>
    <t>(2,95+2,0+9,52)*2,87</t>
  </si>
  <si>
    <t>-1,4*1,97</t>
  </si>
  <si>
    <t>29</t>
  </si>
  <si>
    <t>3462722xx</t>
  </si>
  <si>
    <t>Přizdívka z pórobetonových tvárnic tl 150 mm - tepelněizolační</t>
  </si>
  <si>
    <t>-1611544679</t>
  </si>
  <si>
    <t>(9,29+4,92+1,8+3,93+0,62+0,62+6,71+3,62+5,52)*3,21</t>
  </si>
  <si>
    <t>(4,37+2,8+3,25+3,0+4,18+37,66+3,93+8,04)*3,21</t>
  </si>
  <si>
    <t>-4*1,0*1,5</t>
  </si>
  <si>
    <t>-3*1,15*1,5</t>
  </si>
  <si>
    <t>-6*0,93*1,5</t>
  </si>
  <si>
    <t>-2*1,4*2,3</t>
  </si>
  <si>
    <t>-2*0,8*2,3</t>
  </si>
  <si>
    <t>-11*1,0*1,26</t>
  </si>
  <si>
    <t>-0,9*1,5</t>
  </si>
  <si>
    <t>-0,84*0,66</t>
  </si>
  <si>
    <t>Vodorovné konstrukce</t>
  </si>
  <si>
    <t>30</t>
  </si>
  <si>
    <t>411161002</t>
  </si>
  <si>
    <t>Strop keramický OVN do 110 cm v nosníku 16 cm z vložek HURDIS v 8 cm vyplněný lehkým betonem</t>
  </si>
  <si>
    <t>-346668282</t>
  </si>
  <si>
    <t>25,841+48,488+65,771+107,76</t>
  </si>
  <si>
    <t>8,9*29,1</t>
  </si>
  <si>
    <t>31</t>
  </si>
  <si>
    <t>411321414</t>
  </si>
  <si>
    <t>Stropy deskové ze ŽB tř. C 25/30</t>
  </si>
  <si>
    <t>-922527890</t>
  </si>
  <si>
    <t>21,1*0,3</t>
  </si>
  <si>
    <t>32</t>
  </si>
  <si>
    <t>411351021</t>
  </si>
  <si>
    <t>Zřízení bednění stropů deskových tl do 50 cm bez podpěrné kce</t>
  </si>
  <si>
    <t>-1533945664</t>
  </si>
  <si>
    <t>33</t>
  </si>
  <si>
    <t>411351022</t>
  </si>
  <si>
    <t>Odstranění bednění stropů deskových tl do 50 cm bez podpěrné kce</t>
  </si>
  <si>
    <t>1246689715</t>
  </si>
  <si>
    <t>34</t>
  </si>
  <si>
    <t>411354315</t>
  </si>
  <si>
    <t>Zřízení podpěrné konstrukce stropů výšky do 4 m tl do 35 cm</t>
  </si>
  <si>
    <t>290253980</t>
  </si>
  <si>
    <t>35</t>
  </si>
  <si>
    <t>411354316</t>
  </si>
  <si>
    <t>Odstranění podpěrné konstrukce stropů výšky do 4 m tl do 35 cm</t>
  </si>
  <si>
    <t>-2073587391</t>
  </si>
  <si>
    <t>36</t>
  </si>
  <si>
    <t>411362021</t>
  </si>
  <si>
    <t>Výztuž stropů svařovanými sítěmi Kari</t>
  </si>
  <si>
    <t>t</t>
  </si>
  <si>
    <t>738502240</t>
  </si>
  <si>
    <t>21,1*2*0,00799*1,1</t>
  </si>
  <si>
    <t>37</t>
  </si>
  <si>
    <t>413941123</t>
  </si>
  <si>
    <t>Osazování ocelových válcovaných nosníků stropů I, IE, U, UE nebo L do č. 22</t>
  </si>
  <si>
    <t>422760550</t>
  </si>
  <si>
    <t>"I160"8*3,8*0,0179</t>
  </si>
  <si>
    <t>"I140"2*1,8*0,0179</t>
  </si>
  <si>
    <t>"I120" 9*2,35*0,01115</t>
  </si>
  <si>
    <t>38</t>
  </si>
  <si>
    <t>M</t>
  </si>
  <si>
    <t>13010718</t>
  </si>
  <si>
    <t>ocel profilová IPN 160 jakost 11 375</t>
  </si>
  <si>
    <t>-1573868556</t>
  </si>
  <si>
    <t>39</t>
  </si>
  <si>
    <t>13010714</t>
  </si>
  <si>
    <t>ocel profilová IPN 120 jakost 11 375</t>
  </si>
  <si>
    <t>613633053</t>
  </si>
  <si>
    <t>40</t>
  </si>
  <si>
    <t>413941125</t>
  </si>
  <si>
    <t>Osazování ocelových válcovaných nosníků stropů I, IE, U, UE nebo L č. 24 a vyšší</t>
  </si>
  <si>
    <t>-108236124</t>
  </si>
  <si>
    <t>"I240" 9*6,15*0,0362</t>
  </si>
  <si>
    <t>5*6,15*0,0362</t>
  </si>
  <si>
    <t>14*9,35*0,0362</t>
  </si>
  <si>
    <t>"I260" 20*9,25*0,0419</t>
  </si>
  <si>
    <t>14*7,45*0,0419</t>
  </si>
  <si>
    <t>2*1,85*0,0419</t>
  </si>
  <si>
    <t>2*29,45*0,0419</t>
  </si>
  <si>
    <t>3*9,5*0,0419</t>
  </si>
  <si>
    <t>1*3,5*0,0419</t>
  </si>
  <si>
    <t>1*4,85*0,0419</t>
  </si>
  <si>
    <t>41</t>
  </si>
  <si>
    <t>13010726</t>
  </si>
  <si>
    <t>ocel profilová IPN 240 jakost 11 375</t>
  </si>
  <si>
    <t>-1646000280</t>
  </si>
  <si>
    <t>2,004+1,113+4,739</t>
  </si>
  <si>
    <t>42</t>
  </si>
  <si>
    <t>13010728</t>
  </si>
  <si>
    <t>ocel profilová IPN 260 jakost 11 375</t>
  </si>
  <si>
    <t>1939188992</t>
  </si>
  <si>
    <t>14,745+1,194+0,147+0,203</t>
  </si>
  <si>
    <t>43</t>
  </si>
  <si>
    <t>417321414</t>
  </si>
  <si>
    <t>Ztužující pásy a věnce ze ŽB tř. C 20/25</t>
  </si>
  <si>
    <t>-1296223509</t>
  </si>
  <si>
    <t>(64,56+59,84+9,29+8,55+8,55+8+3,91)*0,3*0,25</t>
  </si>
  <si>
    <t>(34,76+6,96+6,96)*0,25*0,3</t>
  </si>
  <si>
    <t>(60,26+58,9+10,37+10,34)*0,25*0,3</t>
  </si>
  <si>
    <t>44</t>
  </si>
  <si>
    <t>417351115</t>
  </si>
  <si>
    <t>Zřízení bednění ztužujících věnců</t>
  </si>
  <si>
    <t>-2085159156</t>
  </si>
  <si>
    <t>2*351*0,25</t>
  </si>
  <si>
    <t>45</t>
  </si>
  <si>
    <t>417351116</t>
  </si>
  <si>
    <t>Odstranění bednění ztužujících věnců</t>
  </si>
  <si>
    <t>-1901613654</t>
  </si>
  <si>
    <t>46</t>
  </si>
  <si>
    <t>417361821</t>
  </si>
  <si>
    <t>Výztuž ztužujících pásů a věnců betonářskou ocelí 10 505</t>
  </si>
  <si>
    <t>884466488</t>
  </si>
  <si>
    <t>351,2*4*0,000888*1,1</t>
  </si>
  <si>
    <t>351,2*3*1,3*0,000222*1,1</t>
  </si>
  <si>
    <t>Úpravy povrchů, podlahy a osazování výplní</t>
  </si>
  <si>
    <t>47</t>
  </si>
  <si>
    <t>611131101</t>
  </si>
  <si>
    <t>Cementový postřik vnitřních stropů nanášený celoplošně ručně</t>
  </si>
  <si>
    <t>-83715340</t>
  </si>
  <si>
    <t>3,45*7,49</t>
  </si>
  <si>
    <t>48</t>
  </si>
  <si>
    <t>611311131</t>
  </si>
  <si>
    <t>Potažení vnitřních rovných stropů vápenným štukem tloušťky do 3 mm</t>
  </si>
  <si>
    <t>569222361</t>
  </si>
  <si>
    <t>49</t>
  </si>
  <si>
    <t>611311133</t>
  </si>
  <si>
    <t>Potažení vnitřních kleneb nebo skořepin vápenným štukem tloušťky do 3 mm</t>
  </si>
  <si>
    <t>1921458039</t>
  </si>
  <si>
    <t>50</t>
  </si>
  <si>
    <t>611321141</t>
  </si>
  <si>
    <t>Vápenocementová omítka štuková dvouvrstvá vnitřních stropů rovných nanášená ručně</t>
  </si>
  <si>
    <t>328998359</t>
  </si>
  <si>
    <t>51</t>
  </si>
  <si>
    <t>611325403</t>
  </si>
  <si>
    <t>Oprava vnitřní vápenocementové hrubé omítky stropů v rozsahu plochy do 50%</t>
  </si>
  <si>
    <t>1530094420</t>
  </si>
  <si>
    <t>9,01*11,96</t>
  </si>
  <si>
    <t>52</t>
  </si>
  <si>
    <t>612131101</t>
  </si>
  <si>
    <t>Cementový postřik vnitřních stěn nanášený celoplošně ručně</t>
  </si>
  <si>
    <t>-810524938</t>
  </si>
  <si>
    <t>(174,476+55,148)*2</t>
  </si>
  <si>
    <t>1,09*1,5*2</t>
  </si>
  <si>
    <t>1,05*1,5*2</t>
  </si>
  <si>
    <t>0,6*0,55*2</t>
  </si>
  <si>
    <t>1,56*2,0*2</t>
  </si>
  <si>
    <t>30,8+2,81+11,339+180,391+(2*145,71)</t>
  </si>
  <si>
    <t>290,906</t>
  </si>
  <si>
    <t>53</t>
  </si>
  <si>
    <t>612142001</t>
  </si>
  <si>
    <t>Potažení vnitřních stěn sklovláknitým pletivem vtlačeným do tenkovrstvé hmoty</t>
  </si>
  <si>
    <t>-1801144050</t>
  </si>
  <si>
    <t>289,245+74,094</t>
  </si>
  <si>
    <t>2*(32,362+136,327)</t>
  </si>
  <si>
    <t>(2*101,407)+(2*106,573)</t>
  </si>
  <si>
    <t>54</t>
  </si>
  <si>
    <t>612311131</t>
  </si>
  <si>
    <t>Potažení vnitřních stěn vápenným štukem tloušťky do 3 mm</t>
  </si>
  <si>
    <t>-26892777</t>
  </si>
  <si>
    <t>289,245+74,094+337,378+415,96</t>
  </si>
  <si>
    <t>55</t>
  </si>
  <si>
    <t>612321141</t>
  </si>
  <si>
    <t>Vápenocementová omítka štuková dvouvrstvá vnitřních stěn nanášená ručně</t>
  </si>
  <si>
    <t>987701267</t>
  </si>
  <si>
    <t>56</t>
  </si>
  <si>
    <t>612325423</t>
  </si>
  <si>
    <t>Oprava vnitřní vápenocementové štukové omítky stěn v rozsahu plochy do 50%</t>
  </si>
  <si>
    <t>-484053967</t>
  </si>
  <si>
    <t>"sklep" (3,7+7,1+3,66+3,17+0,62+0,91+1,64+1,5)*2,0</t>
  </si>
  <si>
    <t>(1,34+2,46+1,34+0,4+0,4+3,08)*2,0</t>
  </si>
  <si>
    <t>(2,11+2,46+0,83)*2,0</t>
  </si>
  <si>
    <t>57</t>
  </si>
  <si>
    <t>622131121.1</t>
  </si>
  <si>
    <t xml:space="preserve">Inpregnace režného zdiva </t>
  </si>
  <si>
    <t>-1990749619</t>
  </si>
  <si>
    <t>58</t>
  </si>
  <si>
    <t>622131301</t>
  </si>
  <si>
    <t>Cementový postřik vnějších stěn nanášený celoplošně strojně</t>
  </si>
  <si>
    <t>-1423970827</t>
  </si>
  <si>
    <t>59</t>
  </si>
  <si>
    <t>622321341</t>
  </si>
  <si>
    <t>Vápenocementová omítka štuková dvouvrstvá vnějších stěn nanášená strojně</t>
  </si>
  <si>
    <t>-1544015229</t>
  </si>
  <si>
    <t>60</t>
  </si>
  <si>
    <t>622635041</t>
  </si>
  <si>
    <t>Oprava spárování cihelného zdiva stěn MC v rozsahu do 50 %</t>
  </si>
  <si>
    <t>870283171</t>
  </si>
  <si>
    <t>61</t>
  </si>
  <si>
    <t>629995101</t>
  </si>
  <si>
    <t>Očištění vnějších ploch tlakovou vodou</t>
  </si>
  <si>
    <t>2099488518</t>
  </si>
  <si>
    <t>"režné zdivo" 30,05*5,1</t>
  </si>
  <si>
    <t>38,93*4,82</t>
  </si>
  <si>
    <t>-6*0,90*1,5</t>
  </si>
  <si>
    <t>"fasáda" 10,35*5,17</t>
  </si>
  <si>
    <t>10,35*3,3*0,5</t>
  </si>
  <si>
    <t>-0,82*2,1</t>
  </si>
  <si>
    <t>-1,35*2,1</t>
  </si>
  <si>
    <t>10,5*0,2</t>
  </si>
  <si>
    <t>10,55*5,35</t>
  </si>
  <si>
    <t>15,12</t>
  </si>
  <si>
    <t>6*3,95*0,2</t>
  </si>
  <si>
    <t>2,42*3,9</t>
  </si>
  <si>
    <t>5,25*21,73</t>
  </si>
  <si>
    <t>-0,98*1,27</t>
  </si>
  <si>
    <t>-0,90*1,5</t>
  </si>
  <si>
    <t>7,45*0,2</t>
  </si>
  <si>
    <t>8,9*5,07</t>
  </si>
  <si>
    <t>20,93*5,68</t>
  </si>
  <si>
    <t>-5*0,85*1,5</t>
  </si>
  <si>
    <t>-3*1,2*2,05</t>
  </si>
  <si>
    <t>19,25*0,2</t>
  </si>
  <si>
    <t>15,9*0,2</t>
  </si>
  <si>
    <t>62</t>
  </si>
  <si>
    <t>631311115</t>
  </si>
  <si>
    <t>Mazanina tl do 80 mm z betonu prostého bez zvýšených nároků na prostředí tř. C 20/25</t>
  </si>
  <si>
    <t>1336546126</t>
  </si>
  <si>
    <t>"vyrovnání podlahy" 58,53*8,76*0,07</t>
  </si>
  <si>
    <t>523,1*0,08</t>
  </si>
  <si>
    <t>3,45*7,49*0,06</t>
  </si>
  <si>
    <t>3,45*7,49*0,05</t>
  </si>
  <si>
    <t>48,488*0,05</t>
  </si>
  <si>
    <t>258,99*0,05</t>
  </si>
  <si>
    <t>65,771*0,05</t>
  </si>
  <si>
    <t>9,01*11,96*0,05</t>
  </si>
  <si>
    <t>63</t>
  </si>
  <si>
    <t>631362021</t>
  </si>
  <si>
    <t>Výztuž mazanin svařovanými sítěmi Kari</t>
  </si>
  <si>
    <t>19116350</t>
  </si>
  <si>
    <t>25,841*0,00303*1,1</t>
  </si>
  <si>
    <t>48,488*0,00303*1,1</t>
  </si>
  <si>
    <t>258,99*0,00303*1,1</t>
  </si>
  <si>
    <t>65,771*0,00303*1,1</t>
  </si>
  <si>
    <t>107,76*0,00303*1,1</t>
  </si>
  <si>
    <t>64</t>
  </si>
  <si>
    <t>632481213</t>
  </si>
  <si>
    <t>Separační vrstva z PE fólie</t>
  </si>
  <si>
    <t>-1023991675</t>
  </si>
  <si>
    <t>25,841+48,488+258,99+65,771+107,76</t>
  </si>
  <si>
    <t>65</t>
  </si>
  <si>
    <t>635211121</t>
  </si>
  <si>
    <t>Násyp pod podlahy z keramzitu</t>
  </si>
  <si>
    <t>1205415591</t>
  </si>
  <si>
    <t>3,45*7,49*0,08</t>
  </si>
  <si>
    <t>48,488*0,08</t>
  </si>
  <si>
    <t>258,99*0,08</t>
  </si>
  <si>
    <t>65,771*0,08</t>
  </si>
  <si>
    <t>107,76*0,08</t>
  </si>
  <si>
    <t>66</t>
  </si>
  <si>
    <t>636311111</t>
  </si>
  <si>
    <t>Kladení dlažby z betonových dlaždic 40x40cm na sucho na terče z umělé hmoty o výšce do 25 mm</t>
  </si>
  <si>
    <t>1739328002</t>
  </si>
  <si>
    <t>67</t>
  </si>
  <si>
    <t>59245320</t>
  </si>
  <si>
    <t>dlažba plošná betonová 400x400x45mm přírodní</t>
  </si>
  <si>
    <t>1138815074</t>
  </si>
  <si>
    <t>25,841*1,02 'Přepočtené koeficientem množství</t>
  </si>
  <si>
    <t>Trubní vedení</t>
  </si>
  <si>
    <t>68</t>
  </si>
  <si>
    <t>8 R 1</t>
  </si>
  <si>
    <t>Ventilační systém - kanálky 150/150 mm</t>
  </si>
  <si>
    <t>1216126569</t>
  </si>
  <si>
    <t>7*10,34</t>
  </si>
  <si>
    <t>2*34,8</t>
  </si>
  <si>
    <t>69</t>
  </si>
  <si>
    <t>871365221</t>
  </si>
  <si>
    <t>Ventilační systém DN 250 mm</t>
  </si>
  <si>
    <t>-1401481421</t>
  </si>
  <si>
    <t>Ostatní konstrukce a práce, bourání</t>
  </si>
  <si>
    <t>70</t>
  </si>
  <si>
    <t>9 R 1</t>
  </si>
  <si>
    <t xml:space="preserve">Protipožární utěsnění prostupů rozvodů </t>
  </si>
  <si>
    <t>1321248322</t>
  </si>
  <si>
    <t>71</t>
  </si>
  <si>
    <t>9 R 2</t>
  </si>
  <si>
    <t>Vybavení objektu výstražnými tabulkami a hasicími přístroji</t>
  </si>
  <si>
    <t>876021376</t>
  </si>
  <si>
    <t>72</t>
  </si>
  <si>
    <t>941111122</t>
  </si>
  <si>
    <t>Montáž lešení řadového trubkového lehkého s podlahami zatížení do 200 kg/m2 š do 1,2 m v do 25 m</t>
  </si>
  <si>
    <t>1974838278</t>
  </si>
  <si>
    <t>2*10,5*5,35</t>
  </si>
  <si>
    <t>10,5*3,3*0,5*2</t>
  </si>
  <si>
    <t>2*61,35*5,6</t>
  </si>
  <si>
    <t>73</t>
  </si>
  <si>
    <t>941111222</t>
  </si>
  <si>
    <t>Příplatek k lešení řadovému trubkovému lehkému s podlahami š 1,2 m v 25 m za první a ZKD den použití</t>
  </si>
  <si>
    <t>-1632224251</t>
  </si>
  <si>
    <t>834,12*30 'Přepočtené koeficientem množství</t>
  </si>
  <si>
    <t>74</t>
  </si>
  <si>
    <t>941111822</t>
  </si>
  <si>
    <t>Demontáž lešení řadového trubkového lehkého s podlahami zatížení do 200 kg/m2 š do 1,2 m v do 25 m</t>
  </si>
  <si>
    <t>1970538597</t>
  </si>
  <si>
    <t>75</t>
  </si>
  <si>
    <t>949101111</t>
  </si>
  <si>
    <t>Lešení pomocné pro objekty pozemních staveb s lešeňovou podlahou v do 1,9 m zatížení do 150 kg/m2</t>
  </si>
  <si>
    <t>1320936390</t>
  </si>
  <si>
    <t>645,3+374,9</t>
  </si>
  <si>
    <t>76</t>
  </si>
  <si>
    <t>952901111</t>
  </si>
  <si>
    <t>Vyčištění budov bytové a občanské výstavby při výšce podlaží do 4 m</t>
  </si>
  <si>
    <t>782793169</t>
  </si>
  <si>
    <t>77</t>
  </si>
  <si>
    <t>962031132</t>
  </si>
  <si>
    <t>Bourání příček z cihel pálených na MVC tl do 100 mm</t>
  </si>
  <si>
    <t>444874171</t>
  </si>
  <si>
    <t>3,45*3,5</t>
  </si>
  <si>
    <t>2*1,12*3,03</t>
  </si>
  <si>
    <t>2,37*3,03</t>
  </si>
  <si>
    <t>4,57*3,3</t>
  </si>
  <si>
    <t>2*9,7*3,5</t>
  </si>
  <si>
    <t>78</t>
  </si>
  <si>
    <t>962031133</t>
  </si>
  <si>
    <t>Bourání příček z cihel pálených na MVC tl do 150 mm</t>
  </si>
  <si>
    <t>-7820332</t>
  </si>
  <si>
    <t>9,62*4,7*0,5</t>
  </si>
  <si>
    <t>3,17*3,03</t>
  </si>
  <si>
    <t>2,65*3,03</t>
  </si>
  <si>
    <t>79</t>
  </si>
  <si>
    <t>962032231</t>
  </si>
  <si>
    <t>Bourání zdiva z cihel pálených nebo vápenopískových na MV nebo MVC přes 1 m3</t>
  </si>
  <si>
    <t>-1314392738</t>
  </si>
  <si>
    <t>2,8*2,78*0,3</t>
  </si>
  <si>
    <t>8*3,0*0,45</t>
  </si>
  <si>
    <t>3,45*3,5*0,45</t>
  </si>
  <si>
    <t>2,38*3,2*0,3</t>
  </si>
  <si>
    <t>0,505*6,0*3,03</t>
  </si>
  <si>
    <t>2,45*0,3*3,03</t>
  </si>
  <si>
    <t>2*1,91*0,3*3,03</t>
  </si>
  <si>
    <t>6,32*0,5*3,03</t>
  </si>
  <si>
    <t>3,95*0,3*3,03</t>
  </si>
  <si>
    <t>2,65*0,5*3,03</t>
  </si>
  <si>
    <t>1,3*2,11*1,43</t>
  </si>
  <si>
    <t>80</t>
  </si>
  <si>
    <t>963031432</t>
  </si>
  <si>
    <t>Bourání cihelných kleneb na MV nebo MVC tl do 150 mm</t>
  </si>
  <si>
    <t>2142411686</t>
  </si>
  <si>
    <t>12,02*1,81</t>
  </si>
  <si>
    <t>21,1</t>
  </si>
  <si>
    <t>81</t>
  </si>
  <si>
    <t>963042819</t>
  </si>
  <si>
    <t xml:space="preserve">Bourání schodišťových stupňů </t>
  </si>
  <si>
    <t>326581539</t>
  </si>
  <si>
    <t>21*0,9</t>
  </si>
  <si>
    <t>82</t>
  </si>
  <si>
    <t>965042131</t>
  </si>
  <si>
    <t>Bourání podkladů pod dlažby nebo mazanin betonových nebo z litého asfaltu tl do 100 mm pl do 4 m2</t>
  </si>
  <si>
    <t>-999457115</t>
  </si>
  <si>
    <t>2*8,26*0,6*0,2</t>
  </si>
  <si>
    <t>2*6,83*0,6*0,2</t>
  </si>
  <si>
    <t>6,83*0,4*0,2</t>
  </si>
  <si>
    <t>35,06*0,6*0,2</t>
  </si>
  <si>
    <t>3,93*0,4*0,2</t>
  </si>
  <si>
    <t>2,53*0,4*0,2</t>
  </si>
  <si>
    <t>83</t>
  </si>
  <si>
    <t>965082933</t>
  </si>
  <si>
    <t>Odstranění násypů pod záklopem tl do 200 mm pl přes 2 m2</t>
  </si>
  <si>
    <t>384595188</t>
  </si>
  <si>
    <t>330,27*0,2</t>
  </si>
  <si>
    <t>84</t>
  </si>
  <si>
    <t>971033651</t>
  </si>
  <si>
    <t>Vybourání otvorů ve zdivu cihelném pl do 4 m2 na MVC nebo MV tl do 600 mm</t>
  </si>
  <si>
    <t>658476409</t>
  </si>
  <si>
    <t>10*0,93*0,53*1,08</t>
  </si>
  <si>
    <t>85</t>
  </si>
  <si>
    <t>976024311.1</t>
  </si>
  <si>
    <t>Vybourání krmných žlabů</t>
  </si>
  <si>
    <t>-809407845</t>
  </si>
  <si>
    <t>2*27,95</t>
  </si>
  <si>
    <t>86</t>
  </si>
  <si>
    <t>977311112</t>
  </si>
  <si>
    <t>Řezání stávajících betonových mazanin nevyztužených hl do 100 mm</t>
  </si>
  <si>
    <t>1496140651</t>
  </si>
  <si>
    <t>(2*2,53)+1,72+1,85+3,93+(2*35,06)+(6*6,83)+(4*8,26)</t>
  </si>
  <si>
    <t>87</t>
  </si>
  <si>
    <t>978013191</t>
  </si>
  <si>
    <t>Otlučení (osekání) vnitřní vápenné nebo vápenocementové omítky stěn v rozsahu do 100 %</t>
  </si>
  <si>
    <t>1085466679</t>
  </si>
  <si>
    <t>9,0*2,87*2</t>
  </si>
  <si>
    <t>3,45*2,95</t>
  </si>
  <si>
    <t>2*6,96*2,95</t>
  </si>
  <si>
    <t>(2,9+0,51+2,9)*2,95</t>
  </si>
  <si>
    <t>4*6,1*2,95</t>
  </si>
  <si>
    <t>2*4,25*2,95</t>
  </si>
  <si>
    <t>2*7,8*2,95</t>
  </si>
  <si>
    <t>2*4,46*2,95</t>
  </si>
  <si>
    <t>88</t>
  </si>
  <si>
    <t>978019391</t>
  </si>
  <si>
    <t>Otlučení (osekání) vnější vápenné nebo vápenocementové omítky stupně členitosti 3 až 5 do 100%</t>
  </si>
  <si>
    <t>-172747668</t>
  </si>
  <si>
    <t>997</t>
  </si>
  <si>
    <t>Přesun sutě</t>
  </si>
  <si>
    <t>89</t>
  </si>
  <si>
    <t>997013112</t>
  </si>
  <si>
    <t>Vnitrostaveništní doprava suti a vybouraných hmot pro budovy v do 9 m s použitím mechanizace</t>
  </si>
  <si>
    <t>1608590706</t>
  </si>
  <si>
    <t>90</t>
  </si>
  <si>
    <t>997013501</t>
  </si>
  <si>
    <t>Odvoz suti a vybouraných hmot na skládku nebo meziskládku do 1 km se složením</t>
  </si>
  <si>
    <t>-1941217241</t>
  </si>
  <si>
    <t>91</t>
  </si>
  <si>
    <t>997013821</t>
  </si>
  <si>
    <t>Poplatek za uložení na skládce (skládkovné) stavebního odpadu s obsahem azbestu kód odpadu 170 605</t>
  </si>
  <si>
    <t>-369289245</t>
  </si>
  <si>
    <t>998</t>
  </si>
  <si>
    <t>Přesun hmot</t>
  </si>
  <si>
    <t>92</t>
  </si>
  <si>
    <t>998011002</t>
  </si>
  <si>
    <t>Přesun hmot pro budovy zděné v do 12 m</t>
  </si>
  <si>
    <t>1942719741</t>
  </si>
  <si>
    <t>PSV</t>
  </si>
  <si>
    <t>Práce a dodávky PSV</t>
  </si>
  <si>
    <t>711</t>
  </si>
  <si>
    <t>Izolace proti vodě, vlhkosti a plynům</t>
  </si>
  <si>
    <t>93</t>
  </si>
  <si>
    <t>711111001</t>
  </si>
  <si>
    <t>Provedení izolace proti zemní vlhkosti vodorovné za studena nátěrem penetračním</t>
  </si>
  <si>
    <t>2017026546</t>
  </si>
  <si>
    <t>523,1+25,841</t>
  </si>
  <si>
    <t>94</t>
  </si>
  <si>
    <t>11163150</t>
  </si>
  <si>
    <t>lak penetrační asfaltový</t>
  </si>
  <si>
    <t>-560717</t>
  </si>
  <si>
    <t>548,941*0,0003 'Přepočtené koeficientem množství</t>
  </si>
  <si>
    <t>95</t>
  </si>
  <si>
    <t>711141559</t>
  </si>
  <si>
    <t>Provedení izolace proti zemní vlhkosti pásy přitavením vodorovné NAIP</t>
  </si>
  <si>
    <t>114968585</t>
  </si>
  <si>
    <t>96</t>
  </si>
  <si>
    <t>62832134</t>
  </si>
  <si>
    <t>pás asfaltový natavitelný oxidovaný tl. 4,0mm typu V60 S40 s vložkou ze skleněné rohože, s jemnozrnným minerálním posypem</t>
  </si>
  <si>
    <t>-362447795</t>
  </si>
  <si>
    <t>523,1*1,15 'Přepočtené koeficientem množství</t>
  </si>
  <si>
    <t>97</t>
  </si>
  <si>
    <t>998711102</t>
  </si>
  <si>
    <t>Přesun hmot tonážní pro izolace proti vodě, vlhkosti a plynům v objektech výšky do 12 m</t>
  </si>
  <si>
    <t>-1043640211</t>
  </si>
  <si>
    <t>712</t>
  </si>
  <si>
    <t>Povlakové krytiny</t>
  </si>
  <si>
    <t>98</t>
  </si>
  <si>
    <t>712311117</t>
  </si>
  <si>
    <t>Provedení povlakové krytiny střech do 10° za studena nátěrem plastickým</t>
  </si>
  <si>
    <t>-1774875324</t>
  </si>
  <si>
    <t>99</t>
  </si>
  <si>
    <t>712341559</t>
  </si>
  <si>
    <t>Provedení povlakové krytiny střech do 10° pásy NAIP přitavením v plné ploše</t>
  </si>
  <si>
    <t>-103274124</t>
  </si>
  <si>
    <t>2*25,841</t>
  </si>
  <si>
    <t>100</t>
  </si>
  <si>
    <t>62833158</t>
  </si>
  <si>
    <t>pás asfaltový natavitelný oxidovaný tl. 4mm typu G200 S40 s vložkou ze skleněné tkaniny, s jemnozrnným minerálním posypem</t>
  </si>
  <si>
    <t>-916116837</t>
  </si>
  <si>
    <t>51,682*1,1 'Přepočtené koeficientem množství</t>
  </si>
  <si>
    <t>101</t>
  </si>
  <si>
    <t>998712102</t>
  </si>
  <si>
    <t>Přesun hmot tonážní tonážní pro krytiny povlakové v objektech v do 12 m</t>
  </si>
  <si>
    <t>-1972432636</t>
  </si>
  <si>
    <t>713</t>
  </si>
  <si>
    <t>Izolace tepelné</t>
  </si>
  <si>
    <t>102</t>
  </si>
  <si>
    <t>713 R 1</t>
  </si>
  <si>
    <t xml:space="preserve">Spádové klíny na střeše a na vikýřích </t>
  </si>
  <si>
    <t>-145337734</t>
  </si>
  <si>
    <t>103</t>
  </si>
  <si>
    <t>713121111</t>
  </si>
  <si>
    <t>Montáž izolace tepelné podlah volně kladenými rohožemi, pásy, dílci, deskami 1 vrstva</t>
  </si>
  <si>
    <t>1009222944</t>
  </si>
  <si>
    <t>523,1</t>
  </si>
  <si>
    <t>104</t>
  </si>
  <si>
    <t>63152104</t>
  </si>
  <si>
    <t>pás tepelně izolační univerzální λ=0,033-0,033-0,035 tl 160mm</t>
  </si>
  <si>
    <t>12946855</t>
  </si>
  <si>
    <t>107,76*1,05 'Přepočtené koeficientem množství</t>
  </si>
  <si>
    <t>105</t>
  </si>
  <si>
    <t>28376425</t>
  </si>
  <si>
    <t>deska z polystyrénu XPS, hrana polodrážková a hladký povrch tl 160mm</t>
  </si>
  <si>
    <t>-1271046657</t>
  </si>
  <si>
    <t>523,1*1,02 'Přepočtené koeficientem množství</t>
  </si>
  <si>
    <t>106</t>
  </si>
  <si>
    <t>713141131</t>
  </si>
  <si>
    <t>Montáž izolace tepelné střech plochých lepené za studena plně 1 vrstva rohoží, pásů, dílců, desek</t>
  </si>
  <si>
    <t>702308897</t>
  </si>
  <si>
    <t>107</t>
  </si>
  <si>
    <t>28375922</t>
  </si>
  <si>
    <t>deska EPS 200 pro trvalé zatížení v tlaku (max. 3600 kg/m2) tl 60mm</t>
  </si>
  <si>
    <t>1195858075</t>
  </si>
  <si>
    <t>108</t>
  </si>
  <si>
    <t>998713102</t>
  </si>
  <si>
    <t>Přesun hmot tonážní pro izolace tepelné v objektech v do 12 m</t>
  </si>
  <si>
    <t>1984911294</t>
  </si>
  <si>
    <t>721</t>
  </si>
  <si>
    <t>Zdravotechnika - vnitřní kanalizace</t>
  </si>
  <si>
    <t>109</t>
  </si>
  <si>
    <t>721 R 1</t>
  </si>
  <si>
    <t xml:space="preserve">D+M čistící kus </t>
  </si>
  <si>
    <t xml:space="preserve">ks </t>
  </si>
  <si>
    <t>-1996032772</t>
  </si>
  <si>
    <t>110</t>
  </si>
  <si>
    <t>721 R 2</t>
  </si>
  <si>
    <t xml:space="preserve">Stavební přípomoce </t>
  </si>
  <si>
    <t>1897535614</t>
  </si>
  <si>
    <t>111</t>
  </si>
  <si>
    <t>721173402</t>
  </si>
  <si>
    <t>Potrubí kanalizační z PVC SN 4 svodné DN 125</t>
  </si>
  <si>
    <t>1229079496</t>
  </si>
  <si>
    <t>112</t>
  </si>
  <si>
    <t>721173403</t>
  </si>
  <si>
    <t>Potrubí kanalizační z PVC SN 4 svodné DN 160</t>
  </si>
  <si>
    <t>-1809155623</t>
  </si>
  <si>
    <t>113</t>
  </si>
  <si>
    <t>721173706</t>
  </si>
  <si>
    <t>Potrubí kanalizační z PE odpadní DN 100</t>
  </si>
  <si>
    <t>-860901695</t>
  </si>
  <si>
    <t>114</t>
  </si>
  <si>
    <t>721173723</t>
  </si>
  <si>
    <t xml:space="preserve">Potrubí kanalizační z PE připojovací </t>
  </si>
  <si>
    <t>-639367367</t>
  </si>
  <si>
    <t>115</t>
  </si>
  <si>
    <t>721173746</t>
  </si>
  <si>
    <t>Potrubí kanalizační z PE větrací DN 100</t>
  </si>
  <si>
    <t>2095321750</t>
  </si>
  <si>
    <t>116</t>
  </si>
  <si>
    <t>721274123</t>
  </si>
  <si>
    <t>Přivzdušňovací ventil vnitřní odpadních potrubí DN 100</t>
  </si>
  <si>
    <t>-739479596</t>
  </si>
  <si>
    <t>117</t>
  </si>
  <si>
    <t>998721102</t>
  </si>
  <si>
    <t>Přesun hmot tonážní pro vnitřní kanalizace v objektech v do 12 m</t>
  </si>
  <si>
    <t>2079116394</t>
  </si>
  <si>
    <t>722</t>
  </si>
  <si>
    <t>Zdravotechnika - vnitřní vodovod</t>
  </si>
  <si>
    <t>118</t>
  </si>
  <si>
    <t>722 R 1</t>
  </si>
  <si>
    <t xml:space="preserve">Sestava hlavního uzávěru vody </t>
  </si>
  <si>
    <t>82356888</t>
  </si>
  <si>
    <t>119</t>
  </si>
  <si>
    <t>722 R 2</t>
  </si>
  <si>
    <t>Oběhové čerpadlo TUV</t>
  </si>
  <si>
    <t>-1145951206</t>
  </si>
  <si>
    <t>120</t>
  </si>
  <si>
    <t>722 R 3</t>
  </si>
  <si>
    <t>-1738815098</t>
  </si>
  <si>
    <t>121</t>
  </si>
  <si>
    <t>722140103</t>
  </si>
  <si>
    <t>Potrubí vodovodní ocelové z ušlechtilé oceli</t>
  </si>
  <si>
    <t>-1817807040</t>
  </si>
  <si>
    <t>122</t>
  </si>
  <si>
    <t>722173103</t>
  </si>
  <si>
    <t>Potrubí vodovodní plastové</t>
  </si>
  <si>
    <t>1241463553</t>
  </si>
  <si>
    <t>123</t>
  </si>
  <si>
    <t>722181211</t>
  </si>
  <si>
    <t xml:space="preserve">Ochrana vodovodního potrubí přilepenými termoizolačními trubicemi z PE </t>
  </si>
  <si>
    <t>-120100044</t>
  </si>
  <si>
    <t>124</t>
  </si>
  <si>
    <t>722254116</t>
  </si>
  <si>
    <t>Hydrantová skříň vnitřní s výzbrojí C 52 polyesterová hadice</t>
  </si>
  <si>
    <t>soubor</t>
  </si>
  <si>
    <t>-1484280954</t>
  </si>
  <si>
    <t>125</t>
  </si>
  <si>
    <t>722270102</t>
  </si>
  <si>
    <t>Sestava vodoměrová závitová G 1</t>
  </si>
  <si>
    <t>1098186394</t>
  </si>
  <si>
    <t>126</t>
  </si>
  <si>
    <t>722290226</t>
  </si>
  <si>
    <t>Zkouška těsnosti vodovodního potrubí závitového do DN 50</t>
  </si>
  <si>
    <t>-1265149217</t>
  </si>
  <si>
    <t>127</t>
  </si>
  <si>
    <t>722290234</t>
  </si>
  <si>
    <t>Proplach a dezinfekce vodovodního potrubí do DN 80</t>
  </si>
  <si>
    <t>1686607443</t>
  </si>
  <si>
    <t>128</t>
  </si>
  <si>
    <t>998722102</t>
  </si>
  <si>
    <t>Přesun hmot tonážní pro vnitřní vodovod v objektech v do 12 m</t>
  </si>
  <si>
    <t>2063866043</t>
  </si>
  <si>
    <t>723</t>
  </si>
  <si>
    <t>Zdravotechnika - vnitřní plynovod</t>
  </si>
  <si>
    <t>129</t>
  </si>
  <si>
    <t>723 R 1</t>
  </si>
  <si>
    <t xml:space="preserve">Nátěr plynového potrubí </t>
  </si>
  <si>
    <t>1170103069</t>
  </si>
  <si>
    <t>130</t>
  </si>
  <si>
    <t>723 R 2</t>
  </si>
  <si>
    <t>-2067756377</t>
  </si>
  <si>
    <t>131</t>
  </si>
  <si>
    <t>723181023</t>
  </si>
  <si>
    <t>Potrubí měděné  včetně armatur</t>
  </si>
  <si>
    <t>2066795129</t>
  </si>
  <si>
    <t>132</t>
  </si>
  <si>
    <t>998723102</t>
  </si>
  <si>
    <t>Přesun hmot tonážní pro vnitřní plynovod v objektech v do 12 m</t>
  </si>
  <si>
    <t>-185893050</t>
  </si>
  <si>
    <t>725</t>
  </si>
  <si>
    <t>Zdravotechnika - zařizovací předměty</t>
  </si>
  <si>
    <t>133</t>
  </si>
  <si>
    <t>725 R 1</t>
  </si>
  <si>
    <t>84491906</t>
  </si>
  <si>
    <t>134</t>
  </si>
  <si>
    <t>725110814</t>
  </si>
  <si>
    <t>Demontáž klozetu Kombi, odsávací</t>
  </si>
  <si>
    <t>-1233316068</t>
  </si>
  <si>
    <t>135</t>
  </si>
  <si>
    <t>725112171</t>
  </si>
  <si>
    <t>Kombi klozet s hlubokým splachováním odpad vodorovný</t>
  </si>
  <si>
    <t>-892950277</t>
  </si>
  <si>
    <t>136</t>
  </si>
  <si>
    <t>725112173</t>
  </si>
  <si>
    <t>Kombi klozeti s hlubokým splachováním zvýšený odpad svislý - invalidní</t>
  </si>
  <si>
    <t>1682760172</t>
  </si>
  <si>
    <t>137</t>
  </si>
  <si>
    <t>725121521</t>
  </si>
  <si>
    <t>Pisoárový záchodek automatický s infračerveným senzorem</t>
  </si>
  <si>
    <t>-309418228</t>
  </si>
  <si>
    <t>138</t>
  </si>
  <si>
    <t>725210821</t>
  </si>
  <si>
    <t>Demontáž umyvadel bez výtokových armatur</t>
  </si>
  <si>
    <t>1442433450</t>
  </si>
  <si>
    <t>139</t>
  </si>
  <si>
    <t>725211617</t>
  </si>
  <si>
    <t>Umyvadlo keramické bílé šířky 600 mm s krytem na sifon připevněné na stěnu šrouby</t>
  </si>
  <si>
    <t>979681609</t>
  </si>
  <si>
    <t>140</t>
  </si>
  <si>
    <t>725220842</t>
  </si>
  <si>
    <t>Demontáž van ocelových volně stojících</t>
  </si>
  <si>
    <t>432060889</t>
  </si>
  <si>
    <t>141</t>
  </si>
  <si>
    <t>725222113</t>
  </si>
  <si>
    <t>Vana bez armatur výtokových akrylátová se zápachovou uzávěrkou 1500x700 mm</t>
  </si>
  <si>
    <t>1168878630</t>
  </si>
  <si>
    <t>142</t>
  </si>
  <si>
    <t>725241112</t>
  </si>
  <si>
    <t>Vanička sprchová akrylátová čtvercová 900x900 mm</t>
  </si>
  <si>
    <t>-1357127231</t>
  </si>
  <si>
    <t>143</t>
  </si>
  <si>
    <t>725244103.1</t>
  </si>
  <si>
    <t>Zástěna a dveře sprchové rámové se skleněnou výplní tl. 5 mm otvíravé jednokřídlové na vaničku šířky 900 mm</t>
  </si>
  <si>
    <t>-1793919093</t>
  </si>
  <si>
    <t>144</t>
  </si>
  <si>
    <t>725291721</t>
  </si>
  <si>
    <t>Doplňky zařízení koupelen a záchodů smaltované madlo krakorcové sklopné dl 550 mm</t>
  </si>
  <si>
    <t>512</t>
  </si>
  <si>
    <t>-1931301035</t>
  </si>
  <si>
    <t>145</t>
  </si>
  <si>
    <t>725311121</t>
  </si>
  <si>
    <t>Dřez jednoduchý nerezový se zápachovou uzávěrkou s odkapávací plochou 560x480 mm a miskou</t>
  </si>
  <si>
    <t>653491425</t>
  </si>
  <si>
    <t>146</t>
  </si>
  <si>
    <t>725311131</t>
  </si>
  <si>
    <t>Dřez dvojitý nerezový se zápachovou uzávěrkou nástavný 900x600 mm</t>
  </si>
  <si>
    <t>-1424342536</t>
  </si>
  <si>
    <t>147</t>
  </si>
  <si>
    <t>725331111</t>
  </si>
  <si>
    <t>Výlevka bez výtokových armatur keramická se sklopnou plastovou mřížkou 500 mm</t>
  </si>
  <si>
    <t>-2094828534</t>
  </si>
  <si>
    <t>148</t>
  </si>
  <si>
    <t>725532343</t>
  </si>
  <si>
    <t>Elektrický ohřívač zásobníkový akumulační stacionární 1 MPa 750 l / 8-19 kW, s výměníkem</t>
  </si>
  <si>
    <t>-660045950</t>
  </si>
  <si>
    <t>149</t>
  </si>
  <si>
    <t>725820801</t>
  </si>
  <si>
    <t>Demontáž baterie nástěnné do G 3 / 4</t>
  </si>
  <si>
    <t>-1010086432</t>
  </si>
  <si>
    <t>150</t>
  </si>
  <si>
    <t>725821325</t>
  </si>
  <si>
    <t>Baterie dřezová stojánková páková s otáčivým kulatým ústím a délkou ramínka 220 mm</t>
  </si>
  <si>
    <t>-1042447527</t>
  </si>
  <si>
    <t>151</t>
  </si>
  <si>
    <t>725822612</t>
  </si>
  <si>
    <t>Baterie umyvadlová stojánková páková s výpustí</t>
  </si>
  <si>
    <t>1966987908</t>
  </si>
  <si>
    <t>152</t>
  </si>
  <si>
    <t>725831313</t>
  </si>
  <si>
    <t>Baterie vanová nástěnná páková s příslušenstvím a pohyblivým držákem</t>
  </si>
  <si>
    <t>659587592</t>
  </si>
  <si>
    <t>153</t>
  </si>
  <si>
    <t>725841311</t>
  </si>
  <si>
    <t>Baterie sprchová nástěnná pákové</t>
  </si>
  <si>
    <t>-1011234977</t>
  </si>
  <si>
    <t>154</t>
  </si>
  <si>
    <t>725841311.1</t>
  </si>
  <si>
    <t>Baterie sprchová nástěnná pákové - pro výlevku</t>
  </si>
  <si>
    <t>-1251366521</t>
  </si>
  <si>
    <t>155</t>
  </si>
  <si>
    <t>998725102</t>
  </si>
  <si>
    <t>Přesun hmot tonážní pro zařizovací předměty v objektech v do 12 m</t>
  </si>
  <si>
    <t>-662601173</t>
  </si>
  <si>
    <t>731</t>
  </si>
  <si>
    <t>Ústřední vytápění - kotelny</t>
  </si>
  <si>
    <t>156</t>
  </si>
  <si>
    <t>731 R 1</t>
  </si>
  <si>
    <t>1712080304</t>
  </si>
  <si>
    <t>157</t>
  </si>
  <si>
    <t>731 R 2</t>
  </si>
  <si>
    <t>Dodávka amontáž solárních kolektorů</t>
  </si>
  <si>
    <t>1327086684</t>
  </si>
  <si>
    <t>158</t>
  </si>
  <si>
    <t>7312441xx</t>
  </si>
  <si>
    <t>Kotel ocelový  na plyn kondenzační o výkonu 60 kW pro vytápění, včetně komína, a  armatur</t>
  </si>
  <si>
    <t>-228215464</t>
  </si>
  <si>
    <t>159</t>
  </si>
  <si>
    <t>998731102</t>
  </si>
  <si>
    <t>Přesun hmot tonážní pro kotelny v objektech v do 12 m</t>
  </si>
  <si>
    <t>425018977</t>
  </si>
  <si>
    <t>733</t>
  </si>
  <si>
    <t>Ústřední vytápění - rozvodné potrubí</t>
  </si>
  <si>
    <t>160</t>
  </si>
  <si>
    <t>733222203</t>
  </si>
  <si>
    <t xml:space="preserve">Potrubí měděné </t>
  </si>
  <si>
    <t>1362149760</t>
  </si>
  <si>
    <t>115+186+63</t>
  </si>
  <si>
    <t>161</t>
  </si>
  <si>
    <t>733291101</t>
  </si>
  <si>
    <t xml:space="preserve">Zkouška těsnosti potrubí měděné </t>
  </si>
  <si>
    <t>106770617</t>
  </si>
  <si>
    <t>162</t>
  </si>
  <si>
    <t>733811212</t>
  </si>
  <si>
    <t xml:space="preserve">Ochrana potrubí ústředního vytápění termoizolačními trubicemi </t>
  </si>
  <si>
    <t>-1995387170</t>
  </si>
  <si>
    <t>163</t>
  </si>
  <si>
    <t>998733102</t>
  </si>
  <si>
    <t>Přesun hmot tonážní pro rozvody potrubí v objektech v do 12 m</t>
  </si>
  <si>
    <t>1495202088</t>
  </si>
  <si>
    <t>734</t>
  </si>
  <si>
    <t>Ústřední vytápění - armatury</t>
  </si>
  <si>
    <t>164</t>
  </si>
  <si>
    <t>734221545</t>
  </si>
  <si>
    <t xml:space="preserve">Ventil závitový termostatický </t>
  </si>
  <si>
    <t>-552010002</t>
  </si>
  <si>
    <t>44+12</t>
  </si>
  <si>
    <t>165</t>
  </si>
  <si>
    <t>734221682</t>
  </si>
  <si>
    <t xml:space="preserve">Termostatická hlavice kapalinová </t>
  </si>
  <si>
    <t>-707441654</t>
  </si>
  <si>
    <t>166</t>
  </si>
  <si>
    <t>998734102</t>
  </si>
  <si>
    <t>Přesun hmot tonážní pro armatury v objektech v do 12 m</t>
  </si>
  <si>
    <t>-645376541</t>
  </si>
  <si>
    <t>735</t>
  </si>
  <si>
    <t>Ústřední vytápění - otopná tělesa</t>
  </si>
  <si>
    <t>167</t>
  </si>
  <si>
    <t>735151360</t>
  </si>
  <si>
    <t xml:space="preserve">Otopné těleso panelové </t>
  </si>
  <si>
    <t>-956638973</t>
  </si>
  <si>
    <t>20+12+2+9+1</t>
  </si>
  <si>
    <t>168</t>
  </si>
  <si>
    <t>735164252</t>
  </si>
  <si>
    <t xml:space="preserve">Otopné těleso trubkové </t>
  </si>
  <si>
    <t>136389400</t>
  </si>
  <si>
    <t>169</t>
  </si>
  <si>
    <t>998735102</t>
  </si>
  <si>
    <t>Přesun hmot tonážní pro otopná tělesa v objektech v do 12 m</t>
  </si>
  <si>
    <t>317362972</t>
  </si>
  <si>
    <t>741</t>
  </si>
  <si>
    <t>Elektroinstalace - silnoproud</t>
  </si>
  <si>
    <t>170</t>
  </si>
  <si>
    <t>741 R 1</t>
  </si>
  <si>
    <t>Dodávka a montáž domovního rozvaděče, včetně jištění</t>
  </si>
  <si>
    <t>-1956990484</t>
  </si>
  <si>
    <t>171</t>
  </si>
  <si>
    <t>741 R 2</t>
  </si>
  <si>
    <t>293592864</t>
  </si>
  <si>
    <t>172</t>
  </si>
  <si>
    <t>741120001</t>
  </si>
  <si>
    <t>Montáž vodič Cu izolovaný plný a laněný žíla 0,35-6 mm2 pod omítku (CY)</t>
  </si>
  <si>
    <t>-1446240458</t>
  </si>
  <si>
    <t>445+340</t>
  </si>
  <si>
    <t>173</t>
  </si>
  <si>
    <t>34141354</t>
  </si>
  <si>
    <t>vodič ohebný s Cu jádrem propojovací pro 450/750V 1,50mm2</t>
  </si>
  <si>
    <t>14138107</t>
  </si>
  <si>
    <t>174</t>
  </si>
  <si>
    <t>34141355</t>
  </si>
  <si>
    <t>vodič ohebný s Cu jádrem propojovací pro 450/750V 2,50mm2</t>
  </si>
  <si>
    <t>1463550851</t>
  </si>
  <si>
    <t>175</t>
  </si>
  <si>
    <t>741310001</t>
  </si>
  <si>
    <t>Montáž vypínač nástěnný 1-jednopólový prostředí normální</t>
  </si>
  <si>
    <t>-1722318426</t>
  </si>
  <si>
    <t>176</t>
  </si>
  <si>
    <t>34535515</t>
  </si>
  <si>
    <t>spínač jednopólový 10A bílý, slonová kost</t>
  </si>
  <si>
    <t>-450302447</t>
  </si>
  <si>
    <t>177</t>
  </si>
  <si>
    <t>741310003</t>
  </si>
  <si>
    <t>Montáž vypínač nástěnný vícepólový prostředí normální</t>
  </si>
  <si>
    <t>-1557229307</t>
  </si>
  <si>
    <t>178</t>
  </si>
  <si>
    <t>34535575</t>
  </si>
  <si>
    <t>spínač střídavý 10A bílý, slonová kost</t>
  </si>
  <si>
    <t>284720089</t>
  </si>
  <si>
    <t>179</t>
  </si>
  <si>
    <t>741313001</t>
  </si>
  <si>
    <t>Montáž zásuvka  bezšroubové připojení 2P+PE se zapojením vodičů</t>
  </si>
  <si>
    <t>1465495868</t>
  </si>
  <si>
    <t>"TV" 21</t>
  </si>
  <si>
    <t>180</t>
  </si>
  <si>
    <t>34555103</t>
  </si>
  <si>
    <t>zásuvka 1násobná 16A bílý, slonová kost</t>
  </si>
  <si>
    <t>867364402</t>
  </si>
  <si>
    <t>181</t>
  </si>
  <si>
    <t>37451121</t>
  </si>
  <si>
    <t>zásuvka tv+r bílá</t>
  </si>
  <si>
    <t>-889168436</t>
  </si>
  <si>
    <t>182</t>
  </si>
  <si>
    <t>741371004</t>
  </si>
  <si>
    <t>Montáž svítidlo zářivkové bytové stropní přisazené 2 zdroje s krytem</t>
  </si>
  <si>
    <t>1241837478</t>
  </si>
  <si>
    <t>183</t>
  </si>
  <si>
    <t>34814411</t>
  </si>
  <si>
    <t>svítidlo zářivkové stropní nepřímé, mřížka lamelová, elektronický předřadník, 2x36W</t>
  </si>
  <si>
    <t>-1677622575</t>
  </si>
  <si>
    <t>184</t>
  </si>
  <si>
    <t>741371031</t>
  </si>
  <si>
    <t xml:space="preserve">Montáž svítidlo  nástěnné přisazené </t>
  </si>
  <si>
    <t>-978903146</t>
  </si>
  <si>
    <t>185</t>
  </si>
  <si>
    <t>34812112.1</t>
  </si>
  <si>
    <t xml:space="preserve">svítidlo nástěnné </t>
  </si>
  <si>
    <t>2119505440</t>
  </si>
  <si>
    <t>186</t>
  </si>
  <si>
    <t>34812111.1</t>
  </si>
  <si>
    <t>svítidlo  nástěnné s pohybovým čidlem</t>
  </si>
  <si>
    <t>-1319970828</t>
  </si>
  <si>
    <t>187</t>
  </si>
  <si>
    <t>741420001</t>
  </si>
  <si>
    <t>Montáž drát nebo lano hromosvodné svodové D do 10 mm s podpěrou, včetně svorek</t>
  </si>
  <si>
    <t>-1121773843</t>
  </si>
  <si>
    <t>60+50+30</t>
  </si>
  <si>
    <t>188</t>
  </si>
  <si>
    <t>35441073</t>
  </si>
  <si>
    <t>drát D 10mm FeZn</t>
  </si>
  <si>
    <t>kg</t>
  </si>
  <si>
    <t>-322412336</t>
  </si>
  <si>
    <t>140*0,32</t>
  </si>
  <si>
    <t>189</t>
  </si>
  <si>
    <t>741420021</t>
  </si>
  <si>
    <t>Montáž svorka hromosvodná se 2 šrouby - zkušební</t>
  </si>
  <si>
    <t>1668479565</t>
  </si>
  <si>
    <t>190</t>
  </si>
  <si>
    <t>35442035</t>
  </si>
  <si>
    <t>svorka uzemnění zkušební</t>
  </si>
  <si>
    <t>-1290671813</t>
  </si>
  <si>
    <t>191</t>
  </si>
  <si>
    <t>741420051</t>
  </si>
  <si>
    <t>Montáž vedení hromosvodné-úhelník nebo trubka s držáky do zdiva</t>
  </si>
  <si>
    <t>-1823821520</t>
  </si>
  <si>
    <t>192</t>
  </si>
  <si>
    <t>35441830</t>
  </si>
  <si>
    <t>úhelník ochranný na ochranu svodu - 1700 mm, FeZn</t>
  </si>
  <si>
    <t>1285765856</t>
  </si>
  <si>
    <t>193</t>
  </si>
  <si>
    <t>741430004</t>
  </si>
  <si>
    <t>Montáž tyč jímací délky do 3 m na střešní hřeben</t>
  </si>
  <si>
    <t>-1584264830</t>
  </si>
  <si>
    <t>194</t>
  </si>
  <si>
    <t>35441050</t>
  </si>
  <si>
    <t>tyč jímací s kovaným hrotem 1000 mm FeZn</t>
  </si>
  <si>
    <t>1237579566</t>
  </si>
  <si>
    <t>195</t>
  </si>
  <si>
    <t>741440002</t>
  </si>
  <si>
    <t>Montáž deska zemnicí 1000x500 mm</t>
  </si>
  <si>
    <t>-1140214595</t>
  </si>
  <si>
    <t>196</t>
  </si>
  <si>
    <t>35442060</t>
  </si>
  <si>
    <t>deska zemnící  s příložkami 1000x500mm</t>
  </si>
  <si>
    <t>1502944966</t>
  </si>
  <si>
    <t>197</t>
  </si>
  <si>
    <t>741810001</t>
  </si>
  <si>
    <t>Celková prohlídka elektrického rozvodu a zařízení do 100 000,- Kč</t>
  </si>
  <si>
    <t>-1967364892</t>
  </si>
  <si>
    <t>198</t>
  </si>
  <si>
    <t>741820001</t>
  </si>
  <si>
    <t xml:space="preserve">Měření zemních odporů </t>
  </si>
  <si>
    <t>1821153193</t>
  </si>
  <si>
    <t>199</t>
  </si>
  <si>
    <t>998741101</t>
  </si>
  <si>
    <t>Přesun hmot tonážní pro silnoproud v objektech</t>
  </si>
  <si>
    <t>-375251917</t>
  </si>
  <si>
    <t>762</t>
  </si>
  <si>
    <t>Konstrukce tesařské</t>
  </si>
  <si>
    <t>200</t>
  </si>
  <si>
    <t>762 R 1</t>
  </si>
  <si>
    <t>Ometení stávajícího krovu</t>
  </si>
  <si>
    <t xml:space="preserve">hod </t>
  </si>
  <si>
    <t>955426519</t>
  </si>
  <si>
    <t>201</t>
  </si>
  <si>
    <t>762 R 2</t>
  </si>
  <si>
    <t>Kotvení pozednice do věnce</t>
  </si>
  <si>
    <t>1174438727</t>
  </si>
  <si>
    <t>202</t>
  </si>
  <si>
    <t>762083121</t>
  </si>
  <si>
    <t xml:space="preserve">Impregnace řeziva proti dřevokaznému hmyzu, houbám a plísním </t>
  </si>
  <si>
    <t>923020634</t>
  </si>
  <si>
    <t>5,169+4,407+0,618</t>
  </si>
  <si>
    <t>203</t>
  </si>
  <si>
    <t>762331812</t>
  </si>
  <si>
    <t xml:space="preserve">Demontáž vázaných kcí krovů z hranolů </t>
  </si>
  <si>
    <t>2030071530</t>
  </si>
  <si>
    <t>10*2*7,55</t>
  </si>
  <si>
    <t>4*9,25</t>
  </si>
  <si>
    <t>3*4,42</t>
  </si>
  <si>
    <t>2*3*3,95</t>
  </si>
  <si>
    <t>3*4*2,45</t>
  </si>
  <si>
    <t>2*8</t>
  </si>
  <si>
    <t>9*4,2</t>
  </si>
  <si>
    <t>204</t>
  </si>
  <si>
    <t>762332131</t>
  </si>
  <si>
    <t>Montáž vázaných kcí krovů pravidelných z hraněného řeziva průřezové plochy do 120 cm2 - navýšení krokví fošnami</t>
  </si>
  <si>
    <t>859072447</t>
  </si>
  <si>
    <t>45*2*7,42</t>
  </si>
  <si>
    <t>205</t>
  </si>
  <si>
    <t>60511054</t>
  </si>
  <si>
    <t>řezivo jehličnaté boční omítané š do 200mm tl do 100mm dl 6m</t>
  </si>
  <si>
    <t>847986904</t>
  </si>
  <si>
    <t>45*2*7,42*0,1*0,06*1,1</t>
  </si>
  <si>
    <t>206</t>
  </si>
  <si>
    <t>762332132</t>
  </si>
  <si>
    <t>Montáž vázaných kcí krovů pravidelných z hraněného řeziva průřezové plochy do 224 cm2</t>
  </si>
  <si>
    <t>-1126412393</t>
  </si>
  <si>
    <t>4*8,94</t>
  </si>
  <si>
    <t>2*9,62</t>
  </si>
  <si>
    <t>2*4,67</t>
  </si>
  <si>
    <t>2*2*3,95</t>
  </si>
  <si>
    <t>2*4*1,95</t>
  </si>
  <si>
    <t>2*4*0,8</t>
  </si>
  <si>
    <t>"vikýře" 4*3*3,25</t>
  </si>
  <si>
    <t>207</t>
  </si>
  <si>
    <t>60512130</t>
  </si>
  <si>
    <t>hranol stavební řezivo průřezu do 224cm2 do dl 6m</t>
  </si>
  <si>
    <t>1488130945</t>
  </si>
  <si>
    <t>10*2*7,55*0,14*0,10*1,05</t>
  </si>
  <si>
    <t>4*8,94*0,16*0,16*1,05</t>
  </si>
  <si>
    <t>2*9,62*0,18*0,24*1,05</t>
  </si>
  <si>
    <t>2*4,67*0,16*0,16*1,05</t>
  </si>
  <si>
    <t>2*2*3,95*0,2*0,16*1,05</t>
  </si>
  <si>
    <t>2*4*1,95*0,12*0,12*1,05</t>
  </si>
  <si>
    <t>2*4*0,8*0,12*0,12*1,05</t>
  </si>
  <si>
    <t>4*3*3,25*0,24*0,06*1,1</t>
  </si>
  <si>
    <t>208</t>
  </si>
  <si>
    <t>762342214</t>
  </si>
  <si>
    <t>Montáž laťování na střechách jednoduchých sklonu do 60° osové vzdálenosti do 360 mm</t>
  </si>
  <si>
    <t>-56320062</t>
  </si>
  <si>
    <t>209</t>
  </si>
  <si>
    <t>60514114</t>
  </si>
  <si>
    <t>řezivo jehličnaté lať impregnovaná dl 4 m</t>
  </si>
  <si>
    <t>-1568007352</t>
  </si>
  <si>
    <t>53*60,65*0,06*0,04*1,1</t>
  </si>
  <si>
    <t>210</t>
  </si>
  <si>
    <t>762342441</t>
  </si>
  <si>
    <t>Montáž lišt trojúhelníkových nebo kontralatí na střechách sklonu do 60°</t>
  </si>
  <si>
    <t>-1704145839</t>
  </si>
  <si>
    <t>59*2*7,55</t>
  </si>
  <si>
    <t>211</t>
  </si>
  <si>
    <t>1140048615</t>
  </si>
  <si>
    <t>890,9*0,06*0,04*1,1</t>
  </si>
  <si>
    <t>212</t>
  </si>
  <si>
    <t>762342812</t>
  </si>
  <si>
    <t>Demontáž laťování střech z latí osové vzdálenosti do 0,50 m</t>
  </si>
  <si>
    <t>-266860642</t>
  </si>
  <si>
    <t>915,815</t>
  </si>
  <si>
    <t>8,0*3,95</t>
  </si>
  <si>
    <t>213</t>
  </si>
  <si>
    <t>762395000</t>
  </si>
  <si>
    <t>Spojovací prostředky krovů, bednění, laťování, nadstřešních konstrukcí</t>
  </si>
  <si>
    <t>-1591185177</t>
  </si>
  <si>
    <t>5,169+4,407+0,618+8,486+2,352</t>
  </si>
  <si>
    <t>214</t>
  </si>
  <si>
    <t>762810027</t>
  </si>
  <si>
    <t>Záklop stropů z desek OSB tl 25 mm na pero a drážku šroubovaných na trámy</t>
  </si>
  <si>
    <t>410091780</t>
  </si>
  <si>
    <t>215</t>
  </si>
  <si>
    <t>762811811</t>
  </si>
  <si>
    <t>Demontáž záklopů stropů z hrubých prken tl do 32 mm</t>
  </si>
  <si>
    <t>1794790543</t>
  </si>
  <si>
    <t>8,84*9,62</t>
  </si>
  <si>
    <t>9,62*23,23</t>
  </si>
  <si>
    <t>216</t>
  </si>
  <si>
    <t>762822830</t>
  </si>
  <si>
    <t>Demontáž stropních trámů z hraněného řeziva průřezové plochy do 450 cm2</t>
  </si>
  <si>
    <t>833422751</t>
  </si>
  <si>
    <t>10*9,62</t>
  </si>
  <si>
    <t>217</t>
  </si>
  <si>
    <t>998762102</t>
  </si>
  <si>
    <t>Přesun hmot tonážní pro kce tesařské v objektech v do 12 m</t>
  </si>
  <si>
    <t>-1984733857</t>
  </si>
  <si>
    <t>763</t>
  </si>
  <si>
    <t>Konstrukce suché výstavby</t>
  </si>
  <si>
    <t>218</t>
  </si>
  <si>
    <t>763131411</t>
  </si>
  <si>
    <t>SDK podhled desky 1xA 12,5 bez TI dvouvrstvá spodní kce profil CD+UD</t>
  </si>
  <si>
    <t>-1087936926</t>
  </si>
  <si>
    <t>"šikmý podhled" 2*3,2*60,65</t>
  </si>
  <si>
    <t>"rovný podhled"60,65*4,57</t>
  </si>
  <si>
    <t>"vikýře" 38,4</t>
  </si>
  <si>
    <t>219</t>
  </si>
  <si>
    <t>763131752</t>
  </si>
  <si>
    <t>Montáž jedné vrstvy tepelné izolace do SDK podhledu</t>
  </si>
  <si>
    <t>-483611324</t>
  </si>
  <si>
    <t>388,16*2</t>
  </si>
  <si>
    <t>2*277,171</t>
  </si>
  <si>
    <t>2*38,4</t>
  </si>
  <si>
    <t>220</t>
  </si>
  <si>
    <t>63152186</t>
  </si>
  <si>
    <t>pás tepelně izolační suchá výstavba λ=0,042 tl 120mm</t>
  </si>
  <si>
    <t>-1913247226</t>
  </si>
  <si>
    <t>1407,462*1,02 'Přepočtené koeficientem množství</t>
  </si>
  <si>
    <t>221</t>
  </si>
  <si>
    <t>771591223</t>
  </si>
  <si>
    <t>Izolace podlah  celoplošně lepená proti kročejovému hluku</t>
  </si>
  <si>
    <t>-1832019334</t>
  </si>
  <si>
    <t>48,488+65,771+258,99+107,76</t>
  </si>
  <si>
    <t>222</t>
  </si>
  <si>
    <t>763131412</t>
  </si>
  <si>
    <t>SDK podhled desky 1xA 12,5 TI 100 mm dvouvrstvá spodní kce profil CD+UD</t>
  </si>
  <si>
    <t>1004569152</t>
  </si>
  <si>
    <t>5,8*8,36</t>
  </si>
  <si>
    <t>5,25*5,82</t>
  </si>
  <si>
    <t>9,05*1,92</t>
  </si>
  <si>
    <t>9,01*1,98</t>
  </si>
  <si>
    <t>223</t>
  </si>
  <si>
    <t>763131751</t>
  </si>
  <si>
    <t>Montáž parotěsné zábrany do SDK podhledu</t>
  </si>
  <si>
    <t>1872326517</t>
  </si>
  <si>
    <t>114,259+388,16+277,171+38,4</t>
  </si>
  <si>
    <t>224</t>
  </si>
  <si>
    <t>28329274</t>
  </si>
  <si>
    <t>fólie PE vyztužená pro parotěsnou vrstvu (reakce na oheň - třída E) 110g/m2</t>
  </si>
  <si>
    <t>-1676827895</t>
  </si>
  <si>
    <t>817,99*1,1 'Přepočtené koeficientem množství</t>
  </si>
  <si>
    <t>225</t>
  </si>
  <si>
    <t>763158122</t>
  </si>
  <si>
    <t>SDK podlaha povrchová úprava stěrkou tl 2 mm</t>
  </si>
  <si>
    <t>1880693081</t>
  </si>
  <si>
    <t>48,488+258,99+65,771+107,76</t>
  </si>
  <si>
    <t>226</t>
  </si>
  <si>
    <t>763251211</t>
  </si>
  <si>
    <t>Sádrovláknitá podlaha tl 25 mm z desek tl 2x12,5 mm bez podsypu</t>
  </si>
  <si>
    <t>-1807540257</t>
  </si>
  <si>
    <t>227</t>
  </si>
  <si>
    <t>998763302</t>
  </si>
  <si>
    <t>Přesun hmot tonážní pro sádrokartonové konstrukce v objektech v do 12 m</t>
  </si>
  <si>
    <t>-1307290604</t>
  </si>
  <si>
    <t>764</t>
  </si>
  <si>
    <t>Konstrukce klempířské</t>
  </si>
  <si>
    <t>228</t>
  </si>
  <si>
    <t>764004801</t>
  </si>
  <si>
    <t>Demontáž podokapního žlabu do suti</t>
  </si>
  <si>
    <t>517085914</t>
  </si>
  <si>
    <t>60,65+59,84+8</t>
  </si>
  <si>
    <t>229</t>
  </si>
  <si>
    <t>764004861</t>
  </si>
  <si>
    <t>Demontáž svodu do suti</t>
  </si>
  <si>
    <t>1077828046</t>
  </si>
  <si>
    <t>3*4,54</t>
  </si>
  <si>
    <t>2*3,4</t>
  </si>
  <si>
    <t>4,85+3,0</t>
  </si>
  <si>
    <t>230</t>
  </si>
  <si>
    <t>764111641</t>
  </si>
  <si>
    <t>Krytina střechy rovné drážkováním ze svitků z Pz plechu s povrchovou úpravou do rš 670 mm sklonu do 30°, včetně mikrodrenážní hydroizolace</t>
  </si>
  <si>
    <t>-1255181191</t>
  </si>
  <si>
    <t>"vikýře" 4*3,2*3,0</t>
  </si>
  <si>
    <t>231</t>
  </si>
  <si>
    <t>764246344</t>
  </si>
  <si>
    <t>Oplechování parapetů rovných celoplošně lepené z TiZn lesklého plechu rš 330 mm</t>
  </si>
  <si>
    <t>266160795</t>
  </si>
  <si>
    <t>3*1,15</t>
  </si>
  <si>
    <t>8*0,93</t>
  </si>
  <si>
    <t>1,35+0,9+0,84+1,35</t>
  </si>
  <si>
    <t>12*1</t>
  </si>
  <si>
    <t>2*0,95</t>
  </si>
  <si>
    <t>4*1,2</t>
  </si>
  <si>
    <t>232</t>
  </si>
  <si>
    <t>764541305</t>
  </si>
  <si>
    <t>Žlab podokapní půlkruhový z TiZn lesklého plechu rš 330 mm</t>
  </si>
  <si>
    <t>307660920</t>
  </si>
  <si>
    <t>60,7+61,35</t>
  </si>
  <si>
    <t>233</t>
  </si>
  <si>
    <t>764541346</t>
  </si>
  <si>
    <t>Kotlík oválný (trychtýřový) pro podokapní žlaby z TiZn lesklého plechu 330/100 mm</t>
  </si>
  <si>
    <t>-904812532</t>
  </si>
  <si>
    <t>234</t>
  </si>
  <si>
    <t>764548323</t>
  </si>
  <si>
    <t>Svody kruhové včetně objímek, kolen, odskoků z TiZn lesklého plechu průměru 100 mm</t>
  </si>
  <si>
    <t>-314274674</t>
  </si>
  <si>
    <t>3*5,8</t>
  </si>
  <si>
    <t>5*4,9</t>
  </si>
  <si>
    <t>1*2,5</t>
  </si>
  <si>
    <t>235</t>
  </si>
  <si>
    <t>998764102</t>
  </si>
  <si>
    <t>Přesun hmot tonážní pro konstrukce klempířské v objektech v do 12 m</t>
  </si>
  <si>
    <t>-117840756</t>
  </si>
  <si>
    <t>765</t>
  </si>
  <si>
    <t>Krytina skládaná</t>
  </si>
  <si>
    <t>236</t>
  </si>
  <si>
    <t>765113016</t>
  </si>
  <si>
    <t>Krytina keramická drážková maloformátová engobovaná sklonu do 30° na sucho</t>
  </si>
  <si>
    <t>-1350294590</t>
  </si>
  <si>
    <t>2*60,65*7,55</t>
  </si>
  <si>
    <t>237</t>
  </si>
  <si>
    <t>765113111</t>
  </si>
  <si>
    <t>Krytina keramická okapová hrana s větracím pásem plastovým</t>
  </si>
  <si>
    <t>1292575501</t>
  </si>
  <si>
    <t>2*60,65</t>
  </si>
  <si>
    <t>238</t>
  </si>
  <si>
    <t>765113212</t>
  </si>
  <si>
    <t>Krytina keramická drážková nárožní hrana z hřebenáčů engobovaných na sucho s větracím pásem kovovým</t>
  </si>
  <si>
    <t>-1453542290</t>
  </si>
  <si>
    <t>2*2,75</t>
  </si>
  <si>
    <t>239</t>
  </si>
  <si>
    <t>765113322</t>
  </si>
  <si>
    <t>Krytina keramická drážková hřeben z hřebenáčů engobovaných na sucho s větracím pásem s kartáčem</t>
  </si>
  <si>
    <t>-84271600</t>
  </si>
  <si>
    <t>240</t>
  </si>
  <si>
    <t>765113556</t>
  </si>
  <si>
    <t>Krytina keramická drážková štítová hrana z maloformátových okrajových tašek engobovaných na sucho</t>
  </si>
  <si>
    <t>-704717540</t>
  </si>
  <si>
    <t>2*7,55</t>
  </si>
  <si>
    <t>2*5,2</t>
  </si>
  <si>
    <t>241</t>
  </si>
  <si>
    <t>765113712</t>
  </si>
  <si>
    <t>Krytina keramická lemování prostupů těsnicím pásem plochy jednotlivě do 0,5 m2 - 3 * komín</t>
  </si>
  <si>
    <t>542071271</t>
  </si>
  <si>
    <t>242</t>
  </si>
  <si>
    <t>765113911</t>
  </si>
  <si>
    <t>Příplatek ke krytině keramické za sklon přes 30° do 40°</t>
  </si>
  <si>
    <t>566005006</t>
  </si>
  <si>
    <t>243</t>
  </si>
  <si>
    <t>765131801</t>
  </si>
  <si>
    <t>Demontáž vláknocementové  krytiny sklonu do 30° do suti</t>
  </si>
  <si>
    <t>-356185567</t>
  </si>
  <si>
    <t>60,65*2*7,55</t>
  </si>
  <si>
    <t>244</t>
  </si>
  <si>
    <t>765131821</t>
  </si>
  <si>
    <t>Demontáž hřebene nebo nároží z hřebenáčů vláknocementové skládané krytiny sklonu do 30° do suti</t>
  </si>
  <si>
    <t>-848349726</t>
  </si>
  <si>
    <t>245</t>
  </si>
  <si>
    <t>765191013</t>
  </si>
  <si>
    <t>Montáž pojistné hydroizolační fólie kladené  na bednění nebo tepelnou izolaci - vikýře</t>
  </si>
  <si>
    <t>255383209</t>
  </si>
  <si>
    <t>4*3,2*3,0</t>
  </si>
  <si>
    <t>246</t>
  </si>
  <si>
    <t>28329035</t>
  </si>
  <si>
    <t>fólie kontaktní difuzně propustná pro doplňkovou hydroizolační vrstvu, třívrstvá mikroporézní PP 130-135g/m2 s integrovanou samolepící páskou</t>
  </si>
  <si>
    <t>749422906</t>
  </si>
  <si>
    <t>38,4*1,1 'Přepočtené koeficientem množství</t>
  </si>
  <si>
    <t>247</t>
  </si>
  <si>
    <t>765191021</t>
  </si>
  <si>
    <t>Montáž pojistné hydroizolační fólie kladené ve sklonu přes 20° s lepenými spoji na krokve</t>
  </si>
  <si>
    <t>1301977457</t>
  </si>
  <si>
    <t>248</t>
  </si>
  <si>
    <t>28329036</t>
  </si>
  <si>
    <t>fólie kontaktní difuzně propustná pro doplňkovou hydroizolační vrstvu, třívrstvá mikroporézní PP 150g/m2 s integrovanou samolepící páskou</t>
  </si>
  <si>
    <t>784319494</t>
  </si>
  <si>
    <t>915,815*1,1 'Přepočtené koeficientem množství</t>
  </si>
  <si>
    <t>249</t>
  </si>
  <si>
    <t>998765102</t>
  </si>
  <si>
    <t>Přesun hmot tonážní pro krytiny skládané v objektech v do 12 m</t>
  </si>
  <si>
    <t>159088878</t>
  </si>
  <si>
    <t>766</t>
  </si>
  <si>
    <t>Konstrukce truhlářské</t>
  </si>
  <si>
    <t>250</t>
  </si>
  <si>
    <t>766 R 1</t>
  </si>
  <si>
    <t xml:space="preserve">Demontáž kuchyňské linky </t>
  </si>
  <si>
    <t>1257958118</t>
  </si>
  <si>
    <t>251</t>
  </si>
  <si>
    <t>766 R 2</t>
  </si>
  <si>
    <t>Dodávka a montáž dveří vstupních, dřevěných 750/2000 mm, včetně kování a povrchové úpravy</t>
  </si>
  <si>
    <t>2001481792</t>
  </si>
  <si>
    <t>252</t>
  </si>
  <si>
    <t>766 R 3</t>
  </si>
  <si>
    <t>Dodávka a montáž dveří vstupních, dřevěných 800/2300 mm, včetně kování a povrchové úpravy</t>
  </si>
  <si>
    <t>-1181770820</t>
  </si>
  <si>
    <t>253</t>
  </si>
  <si>
    <t>766 R 4</t>
  </si>
  <si>
    <t>Dodávka a montáž dveří vstupních, dřevěných 1400/2300 mm, včetně kování a povrchové úpravy</t>
  </si>
  <si>
    <t>1580559263</t>
  </si>
  <si>
    <t>254</t>
  </si>
  <si>
    <t>766 R 5</t>
  </si>
  <si>
    <t>Dodávka a montáž dveří vstupních, dřevěných 1200/2300mm, včetně kování a povrchové úpravy</t>
  </si>
  <si>
    <t>1080358528</t>
  </si>
  <si>
    <t>255</t>
  </si>
  <si>
    <t>766 R 6</t>
  </si>
  <si>
    <t xml:space="preserve">Dodávka a montáž Al vchodové stěny 3450/2100 mm včetně dveří vstupních,  1400/2100 mm a včetně kování </t>
  </si>
  <si>
    <t>1120503966</t>
  </si>
  <si>
    <t>256</t>
  </si>
  <si>
    <t>766421213</t>
  </si>
  <si>
    <t>Montáž obložení podhledů jednoduchých palubkami z měkkého dřeva š do 100 mm</t>
  </si>
  <si>
    <t>1339081248</t>
  </si>
  <si>
    <t>2*60,65*1,3</t>
  </si>
  <si>
    <t>257</t>
  </si>
  <si>
    <t>61191125</t>
  </si>
  <si>
    <t>palubky obkladové smrk profil klasický 15x116 mm jakost A/B</t>
  </si>
  <si>
    <t>106849181</t>
  </si>
  <si>
    <t>157,69*1,05 'Přepočtené koeficientem množství</t>
  </si>
  <si>
    <t>258</t>
  </si>
  <si>
    <t>766621211</t>
  </si>
  <si>
    <t>Montáž dřevěných oken plochy přes 1 m2 otevíravých výšky do 1,5 m s rámem do zdiva</t>
  </si>
  <si>
    <t>1075062770</t>
  </si>
  <si>
    <t>4*1,0*1,5</t>
  </si>
  <si>
    <t>3*1,15*1,5</t>
  </si>
  <si>
    <t>8*0,93*1,5</t>
  </si>
  <si>
    <t>1*0,9*1,5</t>
  </si>
  <si>
    <t>12*1,0*1,26</t>
  </si>
  <si>
    <t>2*0,95*1,5</t>
  </si>
  <si>
    <t>259</t>
  </si>
  <si>
    <t>61110010</t>
  </si>
  <si>
    <t>okno dřevěné otevíravé/sklopné dvojsklo přes plochu 1m2 do v1,5m</t>
  </si>
  <si>
    <t>-214060446</t>
  </si>
  <si>
    <t>260</t>
  </si>
  <si>
    <t>766621212</t>
  </si>
  <si>
    <t>Montáž dřevěných oken plochy přes 1 m2 otevíravých výšky do 2,5 m s rámem do zdiva</t>
  </si>
  <si>
    <t>1497885951</t>
  </si>
  <si>
    <t>1*1,35*2,8</t>
  </si>
  <si>
    <t>4*1,2*2,5</t>
  </si>
  <si>
    <t>1*1,35*2,1</t>
  </si>
  <si>
    <t>261</t>
  </si>
  <si>
    <t>61110012</t>
  </si>
  <si>
    <t>okno dřevěné otevíravé/sklopné dvojsklo přes plochu 1m2 v1,5-2,5m</t>
  </si>
  <si>
    <t>-2053320224</t>
  </si>
  <si>
    <t>262</t>
  </si>
  <si>
    <t>766621622</t>
  </si>
  <si>
    <t>Montáž dřevěných oken plochy do 1 m2 zdvojených otevíravých do zdiva</t>
  </si>
  <si>
    <t>-973344255</t>
  </si>
  <si>
    <t>1*0,84*0,6</t>
  </si>
  <si>
    <t>263</t>
  </si>
  <si>
    <t>61110008</t>
  </si>
  <si>
    <t>okno dřevěné otevíravé/sklopné dvojsklo do plochy 1m2</t>
  </si>
  <si>
    <t>1346967363</t>
  </si>
  <si>
    <t>264</t>
  </si>
  <si>
    <t>766660171</t>
  </si>
  <si>
    <t>Montáž dveřních křídel otvíravých jednokřídlových š do 0,8 m do obložkové zárubně</t>
  </si>
  <si>
    <t>-474529682</t>
  </si>
  <si>
    <t>13+19</t>
  </si>
  <si>
    <t>265</t>
  </si>
  <si>
    <t>61162701</t>
  </si>
  <si>
    <t>dveře vnitřní hladké  1křídlové 700x1970mm, včetně kování</t>
  </si>
  <si>
    <t>352535488</t>
  </si>
  <si>
    <t>266</t>
  </si>
  <si>
    <t>61162702</t>
  </si>
  <si>
    <t>dveře vnitřní hladké 1křídlové 800x1970mm, včetně kování</t>
  </si>
  <si>
    <t>925907755</t>
  </si>
  <si>
    <t>267</t>
  </si>
  <si>
    <t>766660172</t>
  </si>
  <si>
    <t>Montáž dveřních křídel otvíravých jednokřídlových š přes 0,8 m do obložkové zárubně</t>
  </si>
  <si>
    <t>-14277263</t>
  </si>
  <si>
    <t>268</t>
  </si>
  <si>
    <t>61162703</t>
  </si>
  <si>
    <t>dveře vnitřní hladké  1křídlové 900x1970mm, včetně kování</t>
  </si>
  <si>
    <t>-779758564</t>
  </si>
  <si>
    <t>269</t>
  </si>
  <si>
    <t>766660173</t>
  </si>
  <si>
    <t>Montáž dveřních křídel otvíravých dvoukřídlových š do 1,45 m do obložkové zárubně</t>
  </si>
  <si>
    <t>42912565</t>
  </si>
  <si>
    <t>270</t>
  </si>
  <si>
    <t>61162705</t>
  </si>
  <si>
    <t>dveře vnitřní hladké f 2křídlové 1250x1970mm, včetně kování</t>
  </si>
  <si>
    <t>-1870357118</t>
  </si>
  <si>
    <t>271</t>
  </si>
  <si>
    <t>61162706</t>
  </si>
  <si>
    <t>dveře vnitřní hladké é 2křídlové 1450x1970mm, včetně kování</t>
  </si>
  <si>
    <t>1623586490</t>
  </si>
  <si>
    <t>272</t>
  </si>
  <si>
    <t>766660181</t>
  </si>
  <si>
    <t>Montáž dveřních křídel otvíravých jednokřídlových š do 0,8 m požárních do obložkové zárubně</t>
  </si>
  <si>
    <t>-1478345209</t>
  </si>
  <si>
    <t>273</t>
  </si>
  <si>
    <t>61165339</t>
  </si>
  <si>
    <t>dveře vnitřní protipožární hladké lakované 1křídlé 800x1970mm, včetně kování</t>
  </si>
  <si>
    <t>1134507417</t>
  </si>
  <si>
    <t>274</t>
  </si>
  <si>
    <t>766660183</t>
  </si>
  <si>
    <t>Montáž dveřních křídel otvíravých dvoukřídlových požárních do obložkové zárubně</t>
  </si>
  <si>
    <t>-947295401</t>
  </si>
  <si>
    <t>275</t>
  </si>
  <si>
    <t>61165342</t>
  </si>
  <si>
    <t>dveře vnitřní protipožární hladké lakované 2křídlé 1450x1970mm, včetně kování</t>
  </si>
  <si>
    <t>613855848</t>
  </si>
  <si>
    <t>276</t>
  </si>
  <si>
    <t>766671025</t>
  </si>
  <si>
    <t>Montáž střešního okna do krytiny tvarované 78 x 140 cm</t>
  </si>
  <si>
    <t>2018754718</t>
  </si>
  <si>
    <t>277</t>
  </si>
  <si>
    <t>61124466</t>
  </si>
  <si>
    <t>okno střešní dřevěné bílé PU povrch výklopně-kyvné, izolační dvojsklo 78x140cm, Uw=1,3W/m2K Al oplechování</t>
  </si>
  <si>
    <t>1295408936</t>
  </si>
  <si>
    <t>278</t>
  </si>
  <si>
    <t>61124336</t>
  </si>
  <si>
    <t>lemování střešních oken Al na profilované krytiny 780x1400mm</t>
  </si>
  <si>
    <t>1939119205</t>
  </si>
  <si>
    <t>279</t>
  </si>
  <si>
    <t>61124108</t>
  </si>
  <si>
    <t>zateplovací sada střešních oken manžeta z parotěsné fólie 780x1400mm</t>
  </si>
  <si>
    <t>sada</t>
  </si>
  <si>
    <t>956543191</t>
  </si>
  <si>
    <t>280</t>
  </si>
  <si>
    <t>61124061</t>
  </si>
  <si>
    <t>zateplovací sada střešních oken rám 780x1400mm</t>
  </si>
  <si>
    <t>1388306322</t>
  </si>
  <si>
    <t>281</t>
  </si>
  <si>
    <t>766682111</t>
  </si>
  <si>
    <t xml:space="preserve">Montáž zárubní obložkových pro dveře jednokřídlové </t>
  </si>
  <si>
    <t>-265101198</t>
  </si>
  <si>
    <t>13+19+2</t>
  </si>
  <si>
    <t>282</t>
  </si>
  <si>
    <t>61182258</t>
  </si>
  <si>
    <t xml:space="preserve">zárubeň obložková pro dveře 1křídlé 600,700,800,900x1970mm </t>
  </si>
  <si>
    <t>1081352000</t>
  </si>
  <si>
    <t>283</t>
  </si>
  <si>
    <t>766682121</t>
  </si>
  <si>
    <t xml:space="preserve">Montáž zárubní obložkových pro dveře dvoukřídlové </t>
  </si>
  <si>
    <t>-439226677</t>
  </si>
  <si>
    <t>2+1</t>
  </si>
  <si>
    <t>284</t>
  </si>
  <si>
    <t>61182274</t>
  </si>
  <si>
    <t xml:space="preserve">zárubeň obložková pro dveře 2křídlé 1250,1450x1970mm </t>
  </si>
  <si>
    <t>730239664</t>
  </si>
  <si>
    <t>285</t>
  </si>
  <si>
    <t>766682211</t>
  </si>
  <si>
    <t>Montáž zárubní obložkových protipožárních pro dveře jednokřídlové</t>
  </si>
  <si>
    <t>-1794003170</t>
  </si>
  <si>
    <t>11+3</t>
  </si>
  <si>
    <t>286</t>
  </si>
  <si>
    <t>61182259</t>
  </si>
  <si>
    <t xml:space="preserve">zárubeň protipožární pro dveře 1křídlé 600,700,800,900x1970mm </t>
  </si>
  <si>
    <t>-1718207830</t>
  </si>
  <si>
    <t>287</t>
  </si>
  <si>
    <t>766682221</t>
  </si>
  <si>
    <t>Montáž zárubní obložkových protipožárních pro dveře dvoukřídlové tl stěny do 170 mm</t>
  </si>
  <si>
    <t>-1271003131</t>
  </si>
  <si>
    <t>288</t>
  </si>
  <si>
    <t>61182275</t>
  </si>
  <si>
    <t xml:space="preserve">zárubeň obložková protipožární pro dveře 2křídlé 1250,1450x1970mm </t>
  </si>
  <si>
    <t>952290417</t>
  </si>
  <si>
    <t>289</t>
  </si>
  <si>
    <t>998766102</t>
  </si>
  <si>
    <t>Přesun hmot tonážní pro konstrukce truhlářské v objektech v do 12 m</t>
  </si>
  <si>
    <t>-379239326</t>
  </si>
  <si>
    <t>767</t>
  </si>
  <si>
    <t>Konstrukce zámečnické</t>
  </si>
  <si>
    <t>290</t>
  </si>
  <si>
    <t>767662110</t>
  </si>
  <si>
    <t>Montáž mříží pevných šroubovaných</t>
  </si>
  <si>
    <t>-1899475302</t>
  </si>
  <si>
    <t>11*0,98*1,27</t>
  </si>
  <si>
    <t>291</t>
  </si>
  <si>
    <t>767 R 1</t>
  </si>
  <si>
    <t xml:space="preserve">dodávka mříží, včetně povrchové úpravy  </t>
  </si>
  <si>
    <t>-690437127</t>
  </si>
  <si>
    <t>771</t>
  </si>
  <si>
    <t>Podlahy z dlaždic</t>
  </si>
  <si>
    <t>292</t>
  </si>
  <si>
    <t>771151021</t>
  </si>
  <si>
    <t>Samonivelační stěrka podlah pevnosti 30 MPa tl 3 mm</t>
  </si>
  <si>
    <t>-346034498</t>
  </si>
  <si>
    <t>360,9+284,4</t>
  </si>
  <si>
    <t>293</t>
  </si>
  <si>
    <t>771473112</t>
  </si>
  <si>
    <t>Montáž soklů z dlaždic keramických lepených rovných v do 90 mm</t>
  </si>
  <si>
    <t>-920185625</t>
  </si>
  <si>
    <t>6,0+9,1+9,1+15,2+7+5,6+7,8-2,2-0,8-1,6+13,45+46,5+46,5</t>
  </si>
  <si>
    <t>18+6,7+9,52+1,5+1,5+45</t>
  </si>
  <si>
    <t>294</t>
  </si>
  <si>
    <t>771573113</t>
  </si>
  <si>
    <t>Montáž podlah keramických hladkých lepených standardním lepidlem do 12 ks/ m2</t>
  </si>
  <si>
    <t>737594567</t>
  </si>
  <si>
    <t>295</t>
  </si>
  <si>
    <t>59761003</t>
  </si>
  <si>
    <t>dlažba keramická hutná hladká do interiéru přes 9 do 12 ks/m2</t>
  </si>
  <si>
    <t>1047018749</t>
  </si>
  <si>
    <t>161,65*0,1</t>
  </si>
  <si>
    <t>82,22*0,1</t>
  </si>
  <si>
    <t>669,687*1,02 'Přepočtené koeficientem množství</t>
  </si>
  <si>
    <t>296</t>
  </si>
  <si>
    <t>771591185</t>
  </si>
  <si>
    <t>Podlahy pracnější řezání keramických dlaždic rovné - soklík</t>
  </si>
  <si>
    <t>462615649</t>
  </si>
  <si>
    <t>243,87</t>
  </si>
  <si>
    <t>297</t>
  </si>
  <si>
    <t>998771102</t>
  </si>
  <si>
    <t>Přesun hmot tonážní pro podlahy z dlaždic v objektech v do 12 m</t>
  </si>
  <si>
    <t>1763319888</t>
  </si>
  <si>
    <t>775</t>
  </si>
  <si>
    <t>Podlahy skládané</t>
  </si>
  <si>
    <t>298</t>
  </si>
  <si>
    <t>775 R 1</t>
  </si>
  <si>
    <t xml:space="preserve">Pěnová kročejová izolace </t>
  </si>
  <si>
    <t>-780734687</t>
  </si>
  <si>
    <t>299</t>
  </si>
  <si>
    <t>776141111</t>
  </si>
  <si>
    <t>Vyrovnání podkladu vlysových podlah stěrkou pevnosti 20 MPa tl 3 mm</t>
  </si>
  <si>
    <t>-602791468</t>
  </si>
  <si>
    <t>162,2+212,7</t>
  </si>
  <si>
    <t>300</t>
  </si>
  <si>
    <t>775511411</t>
  </si>
  <si>
    <t>Podlahy z vlysů lepených, tl do 22 mm, š do 50 mm, dl do 300 mm, dub I, včetně soklíku</t>
  </si>
  <si>
    <t>-1520804372</t>
  </si>
  <si>
    <t>301</t>
  </si>
  <si>
    <t>775591929</t>
  </si>
  <si>
    <t>Celkové lakování podlah vlysových</t>
  </si>
  <si>
    <t>-443985913</t>
  </si>
  <si>
    <t>302</t>
  </si>
  <si>
    <t>998775102</t>
  </si>
  <si>
    <t>Přesun hmot tonážní pro podlahy dřevěné v objektech v do 12 m</t>
  </si>
  <si>
    <t>-1654568042</t>
  </si>
  <si>
    <t>781</t>
  </si>
  <si>
    <t>Dokončovací práce - obklady</t>
  </si>
  <si>
    <t>303</t>
  </si>
  <si>
    <t>781473112</t>
  </si>
  <si>
    <t>Montáž obkladů vnitřních keramických hladkých do 12 ks/m2 lepených standardním lepidlem, včetně lišt a profilů</t>
  </si>
  <si>
    <t>-1704799648</t>
  </si>
  <si>
    <t>"1.NP"2*1,73*2,0</t>
  </si>
  <si>
    <t>5*3,93*2,0</t>
  </si>
  <si>
    <t>2*2,63*2,0</t>
  </si>
  <si>
    <t>2*2,78*1,5</t>
  </si>
  <si>
    <t>3*2,25*2,0</t>
  </si>
  <si>
    <t>2*2,0*2,0</t>
  </si>
  <si>
    <t>2,25*1,5</t>
  </si>
  <si>
    <t>7,6*2,0</t>
  </si>
  <si>
    <t>9,87*2,0</t>
  </si>
  <si>
    <t>2,5*2,0</t>
  </si>
  <si>
    <t>12,5*2,0</t>
  </si>
  <si>
    <t>"2.NP" (1,7+1,25+1,7+2,6+2,57)*2,0</t>
  </si>
  <si>
    <t>2*2,5*1,5</t>
  </si>
  <si>
    <t>6,5*1,5</t>
  </si>
  <si>
    <t>3*1,7*2,0</t>
  </si>
  <si>
    <t>2*3,48*2,0</t>
  </si>
  <si>
    <t>2*1,6*2,0</t>
  </si>
  <si>
    <t>2*7,4*2,0</t>
  </si>
  <si>
    <t>2*1,7*2,0</t>
  </si>
  <si>
    <t>304</t>
  </si>
  <si>
    <t>59761026</t>
  </si>
  <si>
    <t>obklad keramický hladký do 12ks/m2</t>
  </si>
  <si>
    <t>-143779616</t>
  </si>
  <si>
    <t>258,705*1,02 'Přepočtené koeficientem množství</t>
  </si>
  <si>
    <t>305</t>
  </si>
  <si>
    <t>998781102</t>
  </si>
  <si>
    <t>Přesun hmot tonážní pro obklady keramické v objektech v do 12 m</t>
  </si>
  <si>
    <t>1732677542</t>
  </si>
  <si>
    <t>783</t>
  </si>
  <si>
    <t>Dokončovací práce - nátěry</t>
  </si>
  <si>
    <t>306</t>
  </si>
  <si>
    <t>783101203</t>
  </si>
  <si>
    <t>Jemné obroušení podkladu truhlářských konstrukcí před provedením nátěru</t>
  </si>
  <si>
    <t>-314464630</t>
  </si>
  <si>
    <t>307</t>
  </si>
  <si>
    <t>783113121</t>
  </si>
  <si>
    <t>Dvojnásobný napouštěcí syntetický nátěr s biocidní přísadou truhlářských konstrukcí</t>
  </si>
  <si>
    <t>-2062811892</t>
  </si>
  <si>
    <t>308</t>
  </si>
  <si>
    <t>783118101</t>
  </si>
  <si>
    <t>Lazurovací jednonásobný syntetický nátěr truhlářských konstrukcí</t>
  </si>
  <si>
    <t>-1157436767</t>
  </si>
  <si>
    <t>309</t>
  </si>
  <si>
    <t>783801201</t>
  </si>
  <si>
    <t>Obroušení omítek před provedením nátěru</t>
  </si>
  <si>
    <t>1293355997</t>
  </si>
  <si>
    <t>310</t>
  </si>
  <si>
    <t>783823163</t>
  </si>
  <si>
    <t>Penetrační silikátový nátěr omítek stupně členitosti 3</t>
  </si>
  <si>
    <t>989518560</t>
  </si>
  <si>
    <t>311</t>
  </si>
  <si>
    <t>783827143</t>
  </si>
  <si>
    <t>Krycí jednonásobný silikátový nátěr omítek stupně členitosti 3</t>
  </si>
  <si>
    <t>-49186259</t>
  </si>
  <si>
    <t>784</t>
  </si>
  <si>
    <t>Dokončovací práce - malby a tapety</t>
  </si>
  <si>
    <t>312</t>
  </si>
  <si>
    <t>784181121</t>
  </si>
  <si>
    <t>Hloubková jednonásobná penetrace podkladu v místnostech výšky do 3,80 m</t>
  </si>
  <si>
    <t>750562443</t>
  </si>
  <si>
    <t>73,44+25,841+388,16+38,4+472,568+289,245+74,094+337,378+516,76+415,96+290,906</t>
  </si>
  <si>
    <t>60,65*4,57</t>
  </si>
  <si>
    <t>313</t>
  </si>
  <si>
    <t>784211101</t>
  </si>
  <si>
    <t>Dvojnásobné bílé malby ze směsí za mokra výborně otěruvzdorných v místnostech výšky do 3,80 m</t>
  </si>
  <si>
    <t>679460701</t>
  </si>
  <si>
    <t>Práce a dodávky M</t>
  </si>
  <si>
    <t>HZS</t>
  </si>
  <si>
    <t>Hodinové zúčtovací sazby</t>
  </si>
  <si>
    <t>314</t>
  </si>
  <si>
    <t>HZS2221</t>
  </si>
  <si>
    <t>Hodinová zúčtovací sazba elektrikář - demontáž hromosvodu</t>
  </si>
  <si>
    <t>hod</t>
  </si>
  <si>
    <t>1415628931</t>
  </si>
  <si>
    <t>VRN</t>
  </si>
  <si>
    <t>Vedlejší rozpočtové náklady</t>
  </si>
  <si>
    <t>VRN3</t>
  </si>
  <si>
    <t>Zařízení staveniště</t>
  </si>
  <si>
    <t>315</t>
  </si>
  <si>
    <t>032002000</t>
  </si>
  <si>
    <t>Vybavení staveniště - buňka, sklad, WC</t>
  </si>
  <si>
    <t>1024</t>
  </si>
  <si>
    <t>401277860</t>
  </si>
  <si>
    <t>316</t>
  </si>
  <si>
    <t>034002000</t>
  </si>
  <si>
    <t>Zabezpečení staveniště - ohrazení, osvětlení, výstražné tabulky</t>
  </si>
  <si>
    <t>-676985847</t>
  </si>
  <si>
    <t>Soupis:</t>
  </si>
  <si>
    <t>SO 011 - přípojky, sítě a drén</t>
  </si>
  <si>
    <t xml:space="preserve">    46-M - Zemní práce při extr.mont.pracích</t>
  </si>
  <si>
    <t>660905863</t>
  </si>
  <si>
    <t>"el. přípojka" 70*0,4*0,6</t>
  </si>
  <si>
    <t>"kanal. splaš." 62*0,6*1,3</t>
  </si>
  <si>
    <t>"kanal. dešť." 165*0,6*1,2</t>
  </si>
  <si>
    <t>"vsakovací drén" 50*0,6*0,8</t>
  </si>
  <si>
    <t>-800732563</t>
  </si>
  <si>
    <t>1727009911</t>
  </si>
  <si>
    <t>167101101</t>
  </si>
  <si>
    <t>Nakládání výkopku z hornin tř. 1 až 4 do 100 m3</t>
  </si>
  <si>
    <t>1931529523</t>
  </si>
  <si>
    <t>70*0,4*0,25</t>
  </si>
  <si>
    <t>62*0,6*0,45</t>
  </si>
  <si>
    <t>165*0,6*0,45</t>
  </si>
  <si>
    <t>50*0,6*0,6</t>
  </si>
  <si>
    <t>171201201</t>
  </si>
  <si>
    <t>Uložení sypaniny na skládky</t>
  </si>
  <si>
    <t>1669592444</t>
  </si>
  <si>
    <t>174101101</t>
  </si>
  <si>
    <t>Zásyp jam, šachet rýh nebo kolem objektů sypaninou se zhutněním</t>
  </si>
  <si>
    <t>1107776126</t>
  </si>
  <si>
    <t>70*0,4*0,35</t>
  </si>
  <si>
    <t>62*0,6*0,3</t>
  </si>
  <si>
    <t>165*0,6*0,75</t>
  </si>
  <si>
    <t>50*0,6*0,2</t>
  </si>
  <si>
    <t>175151101</t>
  </si>
  <si>
    <t>Obsypání potrubí strojně sypaninou bez prohození, uloženou do 3 m</t>
  </si>
  <si>
    <t>1804254692</t>
  </si>
  <si>
    <t>70,*0,4*0,15</t>
  </si>
  <si>
    <t>165*0,6*0,3</t>
  </si>
  <si>
    <t>58331351</t>
  </si>
  <si>
    <t>kamenivo těžené drobné frakce 0/4</t>
  </si>
  <si>
    <t>731838506</t>
  </si>
  <si>
    <t>45,06*2 'Přepočtené koeficientem množství</t>
  </si>
  <si>
    <t>212532111</t>
  </si>
  <si>
    <t>Lože pro trativody z kameniva hrubého drceného frakce 16 až 32 mm</t>
  </si>
  <si>
    <t>1243622315</t>
  </si>
  <si>
    <t>212755216</t>
  </si>
  <si>
    <t>Trativody z drenážních trubek plastových flexibilních D 160 mm bez lože</t>
  </si>
  <si>
    <t>-1711356474</t>
  </si>
  <si>
    <t>213141111</t>
  </si>
  <si>
    <t>Zřízení vrstvy z geotextilie v rovině nebo ve sklonu do 1:5 š do 3 m</t>
  </si>
  <si>
    <t>-539977831</t>
  </si>
  <si>
    <t>50*0,6</t>
  </si>
  <si>
    <t>69311006</t>
  </si>
  <si>
    <t>geotextilie tkaná separační, filtrační, výztužná PP pevnost v tahu 15kN/m</t>
  </si>
  <si>
    <t>-948089341</t>
  </si>
  <si>
    <t>30*1,15 'Přepočtené koeficientem množství</t>
  </si>
  <si>
    <t>451572111</t>
  </si>
  <si>
    <t>Lože pod potrubí otevřený výkop z kameniva drobného těženého</t>
  </si>
  <si>
    <t>1118381296</t>
  </si>
  <si>
    <t>70*0,4*0,1</t>
  </si>
  <si>
    <t>62*0,6*0,15</t>
  </si>
  <si>
    <t>165*0,6*0,15</t>
  </si>
  <si>
    <t xml:space="preserve">Úpravy stávající vodovodní přípojky </t>
  </si>
  <si>
    <t>-1800472140</t>
  </si>
  <si>
    <t>8 R 2</t>
  </si>
  <si>
    <t xml:space="preserve">Úpravy stávajícího NTL plynovodu přípojky </t>
  </si>
  <si>
    <t>-1425862834</t>
  </si>
  <si>
    <t>871265211</t>
  </si>
  <si>
    <t>Kanalizační potrubí z tvrdého PVC jednovrstvé tuhost třídy SN4 DN 110</t>
  </si>
  <si>
    <t>1894348649</t>
  </si>
  <si>
    <t>871275211</t>
  </si>
  <si>
    <t>Kanalizační potrubí z tvrdého PVC jednovrstvé tuhost třídy SN4 DN 125</t>
  </si>
  <si>
    <t>665764984</t>
  </si>
  <si>
    <t>871315221</t>
  </si>
  <si>
    <t>Kanalizační potrubí z tvrdého PVC jednovrstvé tuhost třídy SN8 DN 160</t>
  </si>
  <si>
    <t>1554556266</t>
  </si>
  <si>
    <t>871355221</t>
  </si>
  <si>
    <t>Kanalizační potrubí z tvrdého PVC jednovrstvé tuhost třídy SN8 DN 200</t>
  </si>
  <si>
    <t>-1704615473</t>
  </si>
  <si>
    <t>894812315</t>
  </si>
  <si>
    <t>Revizní a čistící šachta z PP typ DN 600/200 šachtové dno průtočné</t>
  </si>
  <si>
    <t>-2066036836</t>
  </si>
  <si>
    <t>899722111</t>
  </si>
  <si>
    <t>Krytí potrubí z plastů výstražnou fólií z PVC 20 cm</t>
  </si>
  <si>
    <t>-247643271</t>
  </si>
  <si>
    <t>62+165</t>
  </si>
  <si>
    <t>998276101</t>
  </si>
  <si>
    <t>Přesun hmot pro trubní vedení z trub z plastických hmot otevřený výkop</t>
  </si>
  <si>
    <t>-301350438</t>
  </si>
  <si>
    <t>Chránička kabelu pod komunikací</t>
  </si>
  <si>
    <t>-1330470875</t>
  </si>
  <si>
    <t>741122232</t>
  </si>
  <si>
    <t>Montáž kabel Cu plný kulatý žíla 5x4 až 6 mm2 uložený  v zemi (CYKY)</t>
  </si>
  <si>
    <t>-830795599</t>
  </si>
  <si>
    <t>PKB.711035</t>
  </si>
  <si>
    <t>CYKY- 5x4</t>
  </si>
  <si>
    <t>km</t>
  </si>
  <si>
    <t>-2126022819</t>
  </si>
  <si>
    <t>0,07*1,1 'Přepočtené koeficientem množství</t>
  </si>
  <si>
    <t>Přesun hmot tonážní pro silnoproud v objektech v do 6 m</t>
  </si>
  <si>
    <t>-326826139</t>
  </si>
  <si>
    <t>46-M</t>
  </si>
  <si>
    <t>Zemní práce při extr.mont.pracích</t>
  </si>
  <si>
    <t>460490011</t>
  </si>
  <si>
    <t>Krytí kabelů výstražnou fólií šířky 20 cm</t>
  </si>
  <si>
    <t>629342615</t>
  </si>
  <si>
    <t xml:space="preserve">SO 02 - Parkovací objekt </t>
  </si>
  <si>
    <t xml:space="preserve">    5 - Komunikace pozemní</t>
  </si>
  <si>
    <t>122201101</t>
  </si>
  <si>
    <t>Odkopávky a prokopávky nezapažené v hornině tř. 3 objem do 100 m3</t>
  </si>
  <si>
    <t>-677470561</t>
  </si>
  <si>
    <t>95,7*0,35*0,5</t>
  </si>
  <si>
    <t>122201109</t>
  </si>
  <si>
    <t>Příplatek za lepivost u odkopávek v hornině tř. 1 až 3</t>
  </si>
  <si>
    <t>2005150325</t>
  </si>
  <si>
    <t>131203101</t>
  </si>
  <si>
    <t xml:space="preserve">Hloubení jam ručním nebo pneum nářadím v soudržných horninách tř. 3 - pod podlahu - ručně </t>
  </si>
  <si>
    <t>1391224795</t>
  </si>
  <si>
    <t>131203109</t>
  </si>
  <si>
    <t>Příplatek za lepivost u hloubení jam ručním nebo pneum nářadím v hornině tř. 3</t>
  </si>
  <si>
    <t>-22331774</t>
  </si>
  <si>
    <t>-2032325770</t>
  </si>
  <si>
    <t>6,92*0,6*0,8</t>
  </si>
  <si>
    <t>-855177668</t>
  </si>
  <si>
    <t>1406488831</t>
  </si>
  <si>
    <t>16,748*2</t>
  </si>
  <si>
    <t>3,322</t>
  </si>
  <si>
    <t>-303292089</t>
  </si>
  <si>
    <t>181951102</t>
  </si>
  <si>
    <t>Úprava pláně v hornině tř. 1 až 4 se zhutněním</t>
  </si>
  <si>
    <t>-1883313146</t>
  </si>
  <si>
    <t>-921547774</t>
  </si>
  <si>
    <t>279113134</t>
  </si>
  <si>
    <t>Základová zeď tl do 300 mm z tvárnic ztraceného bednění včetně výplně z betonu tř. C 16/20</t>
  </si>
  <si>
    <t>2143651180</t>
  </si>
  <si>
    <t>6,92*0,25</t>
  </si>
  <si>
    <t>-1461005663</t>
  </si>
  <si>
    <t>6,92*2,24</t>
  </si>
  <si>
    <t>1149393755</t>
  </si>
  <si>
    <t>52,06*0,3*0,2</t>
  </si>
  <si>
    <t>-141924527</t>
  </si>
  <si>
    <t>2*52,06*0,2</t>
  </si>
  <si>
    <t>1071481300</t>
  </si>
  <si>
    <t>232671615</t>
  </si>
  <si>
    <t>4*52,06*0,000888*1,1</t>
  </si>
  <si>
    <t>3*52,06*1,2*0,000222*1,1</t>
  </si>
  <si>
    <t>Komunikace pozemní</t>
  </si>
  <si>
    <t>596212211</t>
  </si>
  <si>
    <t>Kladení zámkové dlažby pozemních komunikací tl 80 mm  pl do 100 m2</t>
  </si>
  <si>
    <t>-930459563</t>
  </si>
  <si>
    <t>59245275</t>
  </si>
  <si>
    <t>dlažba zámková 80mm barevná</t>
  </si>
  <si>
    <t>-1525005634</t>
  </si>
  <si>
    <t>95,7*1,01 'Přepočtené koeficientem množství</t>
  </si>
  <si>
    <t>1751016377</t>
  </si>
  <si>
    <t>168,198</t>
  </si>
  <si>
    <t>6,92*2,88</t>
  </si>
  <si>
    <t>-1293395491</t>
  </si>
  <si>
    <t>612325302</t>
  </si>
  <si>
    <t>Vápenocementová štuková omítka ostění nebo nadpraží - začištění po ubourání</t>
  </si>
  <si>
    <t>1408829258</t>
  </si>
  <si>
    <t>0,66*2,88</t>
  </si>
  <si>
    <t>622131101</t>
  </si>
  <si>
    <t>Cementový postřik vnějších stěn nanášený celoplošně ručně</t>
  </si>
  <si>
    <t>1288825420</t>
  </si>
  <si>
    <t>20,65*2,88</t>
  </si>
  <si>
    <t>2*6,42*2,88</t>
  </si>
  <si>
    <t>2*6,42*3,15*0,5</t>
  </si>
  <si>
    <t>4,69*2,88</t>
  </si>
  <si>
    <t>-0,3*0,5</t>
  </si>
  <si>
    <t>-0,72*0,5</t>
  </si>
  <si>
    <t>-0,39*0,87</t>
  </si>
  <si>
    <t>-0,75*1,9</t>
  </si>
  <si>
    <t>1,69*2,88</t>
  </si>
  <si>
    <t>2,62*2,88</t>
  </si>
  <si>
    <t>-0,9*1,9</t>
  </si>
  <si>
    <t>622321141</t>
  </si>
  <si>
    <t>Vápenocementová omítka štuková dvouvrstvá vnějších stěn nanášená ručně</t>
  </si>
  <si>
    <t>1383806576</t>
  </si>
  <si>
    <t>Očištění  ploch tlakovou vodou</t>
  </si>
  <si>
    <t>356234620</t>
  </si>
  <si>
    <t>"vnitřní omítky"  168,198</t>
  </si>
  <si>
    <t>"fasáda" 138,61</t>
  </si>
  <si>
    <t>632450124</t>
  </si>
  <si>
    <t>Vyrovnávací cementový potěr tl do 50 mm ze suchých směsí provedený v pásu</t>
  </si>
  <si>
    <t>-127719258</t>
  </si>
  <si>
    <t>(0,39+0,3+0,72)*0,66</t>
  </si>
  <si>
    <t>635111215</t>
  </si>
  <si>
    <t>Násyp pod podlahy ze štěrkopísku se zhutněním</t>
  </si>
  <si>
    <t>349301172</t>
  </si>
  <si>
    <t>95,7*0,3</t>
  </si>
  <si>
    <t>721242105</t>
  </si>
  <si>
    <t>Lapač střešních splavenin z PP se zápachovou klapkou a lapacím košem DN 110</t>
  </si>
  <si>
    <t>-696228789</t>
  </si>
  <si>
    <t>877265271</t>
  </si>
  <si>
    <t>Montáž lapače střešních splavenin z tvrdého PVC-systém KG DN 110</t>
  </si>
  <si>
    <t>1287040461</t>
  </si>
  <si>
    <t>941111121</t>
  </si>
  <si>
    <t>Montáž lešení řadového trubkového lehkého s podlahami zatížení do 200 kg/m2 š do 1,2 m v do 10 m</t>
  </si>
  <si>
    <t>-2025498471</t>
  </si>
  <si>
    <t>941111221</t>
  </si>
  <si>
    <t>Příplatek k lešení řadovému trubkovému lehkému s podlahami š 1,2 m v 10 m za první a ZKD den použití</t>
  </si>
  <si>
    <t>282088515</t>
  </si>
  <si>
    <t>142,594*30 'Přepočtené koeficientem množství</t>
  </si>
  <si>
    <t>941111821</t>
  </si>
  <si>
    <t>Demontáž lešení řadového trubkového lehkého s podlahami zatížení do 200 kg/m2 š do 1,2 m v do 10 m</t>
  </si>
  <si>
    <t>-2055671233</t>
  </si>
  <si>
    <t>-1356090978</t>
  </si>
  <si>
    <t>-420295635</t>
  </si>
  <si>
    <t>-1091023066</t>
  </si>
  <si>
    <t>4,6*2,5</t>
  </si>
  <si>
    <t>3,10*2,5</t>
  </si>
  <si>
    <t>470456846</t>
  </si>
  <si>
    <t>4,59*2,5*0,45</t>
  </si>
  <si>
    <t>4,2*2,5*0,3</t>
  </si>
  <si>
    <t>0,3*0,45*2,5</t>
  </si>
  <si>
    <t>5,1*2,88*0,3</t>
  </si>
  <si>
    <t>2,05*0,66*2,88</t>
  </si>
  <si>
    <t>965081343</t>
  </si>
  <si>
    <t xml:space="preserve">Bourání podlah z dlaždic </t>
  </si>
  <si>
    <t>145272379</t>
  </si>
  <si>
    <t>40,4+38,3+17</t>
  </si>
  <si>
    <t>968062244</t>
  </si>
  <si>
    <t>Vybourání dřevěných rámů oken jednoduchých včetně křídel pl do 1 m2</t>
  </si>
  <si>
    <t>1984548999</t>
  </si>
  <si>
    <t>0,39*0,87</t>
  </si>
  <si>
    <t>0,3*0,5</t>
  </si>
  <si>
    <t>0,72*0,5</t>
  </si>
  <si>
    <t>968062455</t>
  </si>
  <si>
    <t>Vybourání dřevěných dveřních zárubní pl do 2 m2</t>
  </si>
  <si>
    <t>457996436</t>
  </si>
  <si>
    <t>0,75*1,9</t>
  </si>
  <si>
    <t>0,9*1,9</t>
  </si>
  <si>
    <t>978013161</t>
  </si>
  <si>
    <t>Otlučení (osekání) vnitřní vápenné nebo vápenocementové omítky stěn v rozsahu do 50 %</t>
  </si>
  <si>
    <t>-1965950428</t>
  </si>
  <si>
    <t>"vnitřní omítky" (5,1+3,33+5,1+3,33)*2,88</t>
  </si>
  <si>
    <t>(6,12+6,12+0,4)*2,88</t>
  </si>
  <si>
    <t>(5,1+7,8+5,1+0,66+0,66)*2,88</t>
  </si>
  <si>
    <t>8*0,32*2,88</t>
  </si>
  <si>
    <t>978019361</t>
  </si>
  <si>
    <t>Otlučení (osekání) vnější vápenné nebo vápenocementové omítky stupně členitosti 3 až 5 do 50%</t>
  </si>
  <si>
    <t>-1855877062</t>
  </si>
  <si>
    <t>997013111</t>
  </si>
  <si>
    <t>Vnitrostaveništní doprava suti a vybouraných hmot pro budovy v do 6 m s použitím mechanizace</t>
  </si>
  <si>
    <t>-1290185658</t>
  </si>
  <si>
    <t>849318371</t>
  </si>
  <si>
    <t>998011001</t>
  </si>
  <si>
    <t>Přesun hmot pro budovy zděné</t>
  </si>
  <si>
    <t>-1803639656</t>
  </si>
  <si>
    <t>1559097819</t>
  </si>
  <si>
    <t>6,92*0,6</t>
  </si>
  <si>
    <t>-202393928</t>
  </si>
  <si>
    <t>4,152*0,0003 'Přepočtené koeficientem množství</t>
  </si>
  <si>
    <t>-1162012792</t>
  </si>
  <si>
    <t>62832001</t>
  </si>
  <si>
    <t>pás asfaltový natavitelný oxidovaný tl. 3,5mm typu V60 S35 s vložkou ze skleněné rohože, s jemnozrnným minerálním posypem</t>
  </si>
  <si>
    <t>-562402945</t>
  </si>
  <si>
    <t>4,152*1,15 'Přepočtené koeficientem množství</t>
  </si>
  <si>
    <t>998711101</t>
  </si>
  <si>
    <t xml:space="preserve">Přesun hmot tonážní pro izolace proti vodě, vlhkosti a plynům </t>
  </si>
  <si>
    <t>1042386973</t>
  </si>
  <si>
    <t>-1535261179</t>
  </si>
  <si>
    <t>-1027844743</t>
  </si>
  <si>
    <t>128+85</t>
  </si>
  <si>
    <t>-306980843</t>
  </si>
  <si>
    <t>353489916</t>
  </si>
  <si>
    <t>-295461742</t>
  </si>
  <si>
    <t>897519480</t>
  </si>
  <si>
    <t>Montáž vypínač nástěnný 2-dvoupólový prostředí normální</t>
  </si>
  <si>
    <t>-204412868</t>
  </si>
  <si>
    <t>-150654340</t>
  </si>
  <si>
    <t>1915791655</t>
  </si>
  <si>
    <t>498095765</t>
  </si>
  <si>
    <t>741313202</t>
  </si>
  <si>
    <t>Montáž zásuvek průmyslových  400 V,  32 A</t>
  </si>
  <si>
    <t>723530464</t>
  </si>
  <si>
    <t>35811134</t>
  </si>
  <si>
    <t>zásuvka nepropustná  32A 400 V 4pólová</t>
  </si>
  <si>
    <t>1535346906</t>
  </si>
  <si>
    <t>-575031596</t>
  </si>
  <si>
    <t>-1552657323</t>
  </si>
  <si>
    <t>772665849</t>
  </si>
  <si>
    <t>-1389172772</t>
  </si>
  <si>
    <t>-637580890</t>
  </si>
  <si>
    <t>-262922518</t>
  </si>
  <si>
    <t>-1180410976</t>
  </si>
  <si>
    <t>762 R1</t>
  </si>
  <si>
    <t>Kotvení vazných trámů do věnce</t>
  </si>
  <si>
    <t>-609692819</t>
  </si>
  <si>
    <t>762081410</t>
  </si>
  <si>
    <t>Vícestranné hoblování hraněného řeziva na staveništi - dřevěné překlady</t>
  </si>
  <si>
    <t>1487016245</t>
  </si>
  <si>
    <t>Demontáž vázaných kcí krovů z hranolů průřezové plochy do 224 cm2</t>
  </si>
  <si>
    <t>59380772</t>
  </si>
  <si>
    <t>21*2*4,67</t>
  </si>
  <si>
    <t>2*20,65</t>
  </si>
  <si>
    <t>21*2,58</t>
  </si>
  <si>
    <t>21*6,72</t>
  </si>
  <si>
    <t>"přístavky" 13,21+(13*2)+13,21</t>
  </si>
  <si>
    <t>-1163996366</t>
  </si>
  <si>
    <t>1221130631</t>
  </si>
  <si>
    <t>21*2*4,67*0,14*0,14*1,05</t>
  </si>
  <si>
    <t>2*20,65*0,16*0,16*1,05</t>
  </si>
  <si>
    <t>21*2,58*0,14*0,14*1,05</t>
  </si>
  <si>
    <t>21*6,72*0,25*0,18*1,05</t>
  </si>
  <si>
    <t>1794451354</t>
  </si>
  <si>
    <t>192,87</t>
  </si>
  <si>
    <t>-334627463</t>
  </si>
  <si>
    <t>37*20,65*0,04*0,06*1,05</t>
  </si>
  <si>
    <t>-340592724</t>
  </si>
  <si>
    <t>-966427979</t>
  </si>
  <si>
    <t>196,14*0,04*0,06*1,05</t>
  </si>
  <si>
    <t>1610840667</t>
  </si>
  <si>
    <t>"objekt" 192,871</t>
  </si>
  <si>
    <t>"přístavky" 26,42</t>
  </si>
  <si>
    <t>289990989</t>
  </si>
  <si>
    <t>12,93</t>
  </si>
  <si>
    <t>1405234240</t>
  </si>
  <si>
    <t>12,93+1,925+0,494</t>
  </si>
  <si>
    <t>762812140</t>
  </si>
  <si>
    <t>Montáž vrchního záklopu z hoblovaných prken na sraz spáry nekryté</t>
  </si>
  <si>
    <t>43656553</t>
  </si>
  <si>
    <t>19,31*5,54</t>
  </si>
  <si>
    <t>60511130</t>
  </si>
  <si>
    <t>řezivo stavební fošny prismované středové š 160-220mm dl 2-5m - hoblované</t>
  </si>
  <si>
    <t>-389919152</t>
  </si>
  <si>
    <t>106,977*0,04*1,05</t>
  </si>
  <si>
    <t>762822150.1</t>
  </si>
  <si>
    <t xml:space="preserve">Montáž překladu z hraněného řeziva průřezové plochy přes 540 cm2 </t>
  </si>
  <si>
    <t>-1228678514</t>
  </si>
  <si>
    <t>2*5,8</t>
  </si>
  <si>
    <t>2*6,51</t>
  </si>
  <si>
    <t>60512146</t>
  </si>
  <si>
    <t>hranol stavební řezivo průřezu nad 450cm2 dl 6-8m</t>
  </si>
  <si>
    <t>712961798</t>
  </si>
  <si>
    <t>2*5,8*0,28*0,25*1,05</t>
  </si>
  <si>
    <t>2*6,51*0,28*0,25*1,05</t>
  </si>
  <si>
    <t>762822850.1</t>
  </si>
  <si>
    <t>Demontáž překladů z hraněného řeziva průřezové plochy přes 540 cm2</t>
  </si>
  <si>
    <t>-1968681341</t>
  </si>
  <si>
    <t>24,62</t>
  </si>
  <si>
    <t>762895000</t>
  </si>
  <si>
    <t>Spojovací prostředky pro montáž záklopu, stropnice a podbíjení</t>
  </si>
  <si>
    <t>699718733</t>
  </si>
  <si>
    <t>998762101</t>
  </si>
  <si>
    <t>Přesun hmot tonážní pro kce tesařské</t>
  </si>
  <si>
    <t>-1459053893</t>
  </si>
  <si>
    <t>483140578</t>
  </si>
  <si>
    <t>0,39+0,3+0,72</t>
  </si>
  <si>
    <t>-39075869</t>
  </si>
  <si>
    <t>540864906</t>
  </si>
  <si>
    <t>1506402458</t>
  </si>
  <si>
    <t>2*2,9</t>
  </si>
  <si>
    <t>998764101</t>
  </si>
  <si>
    <t xml:space="preserve">Přesun hmot tonážní pro konstrukce klempířské v objektech </t>
  </si>
  <si>
    <t>382908368</t>
  </si>
  <si>
    <t>765111801</t>
  </si>
  <si>
    <t>Demontáž krytiny keramické drážkové sklonu do 30° na sucho do suti</t>
  </si>
  <si>
    <t>34249078</t>
  </si>
  <si>
    <t>2*4,67*20,65</t>
  </si>
  <si>
    <t>"přístavky" 13,21*2</t>
  </si>
  <si>
    <t>1772346909</t>
  </si>
  <si>
    <t>-1498742718</t>
  </si>
  <si>
    <t>1441637456</t>
  </si>
  <si>
    <t>1204661093</t>
  </si>
  <si>
    <t>4*4,67</t>
  </si>
  <si>
    <t>-34412144</t>
  </si>
  <si>
    <t>581050722</t>
  </si>
  <si>
    <t>192,87*1,1 'Přepočtené koeficientem množství</t>
  </si>
  <si>
    <t>998765101</t>
  </si>
  <si>
    <t xml:space="preserve">Přesun hmot tonážní pro krytiny skládané </t>
  </si>
  <si>
    <t>-714938286</t>
  </si>
  <si>
    <t xml:space="preserve">Dodávka a montáž vchodových atyp. dveří - včetně rámové zárubně, kování a povrchové úpravy - 750/1900  mm </t>
  </si>
  <si>
    <t>347289877</t>
  </si>
  <si>
    <t>Dodávka a montáž vchodových atyp. dveří - včetně rámové zárubně, kování a povrchové úpravy - 950/1900 mm</t>
  </si>
  <si>
    <t>368730314</t>
  </si>
  <si>
    <t>Montáž dřevěných oken plochy do 1 m2  otevíravých do zdiva</t>
  </si>
  <si>
    <t>1731263738</t>
  </si>
  <si>
    <t>61110008.1</t>
  </si>
  <si>
    <t>okno dřevěné otevíravé/sklopné jednoduché zasklení do plochy 1m2</t>
  </si>
  <si>
    <t>2008486124</t>
  </si>
  <si>
    <t>0,849</t>
  </si>
  <si>
    <t>766691914</t>
  </si>
  <si>
    <t>Vyvěšení nebo zavěšení dřevěných křídel dveří pl do 2 m2</t>
  </si>
  <si>
    <t>1281202320</t>
  </si>
  <si>
    <t>998766101</t>
  </si>
  <si>
    <t>Přesun hmot tonážní pro konstrukce truhlářské</t>
  </si>
  <si>
    <t>-2044960755</t>
  </si>
  <si>
    <t>783201201</t>
  </si>
  <si>
    <t>Obroušení tesařských konstrukcí před provedením nátěru - dřevěné překlady</t>
  </si>
  <si>
    <t>472133877</t>
  </si>
  <si>
    <t>12,31*1,62</t>
  </si>
  <si>
    <t>783218111</t>
  </si>
  <si>
    <t>Lazurovací dvojnásobný syntetický nátěr tesařských konstrukcí</t>
  </si>
  <si>
    <t>1352920700</t>
  </si>
  <si>
    <t>-282386275</t>
  </si>
  <si>
    <t>783827443</t>
  </si>
  <si>
    <t>Krycí dvojnásobný silikátový nátěr omítek stupně členitosti 3</t>
  </si>
  <si>
    <t>-221732747</t>
  </si>
  <si>
    <t>-1327756538</t>
  </si>
  <si>
    <t>168,198+19,93</t>
  </si>
  <si>
    <t>2036445359</t>
  </si>
  <si>
    <t>030001000</t>
  </si>
  <si>
    <t>Zařízení staveniště - buňka, sklad, WC</t>
  </si>
  <si>
    <t>-1840578620</t>
  </si>
  <si>
    <t>Zabezpečení staveniště - osvětlení, ohrazení, výstražné tabulky</t>
  </si>
  <si>
    <t>-218655721</t>
  </si>
  <si>
    <t xml:space="preserve">SO 03 - Objekt pro volnočasové aktivity </t>
  </si>
  <si>
    <t>-349920704</t>
  </si>
  <si>
    <t xml:space="preserve">"pod podlahu - strojně" (22,6+24,3+66,3)*0,3*0,5 </t>
  </si>
  <si>
    <t>471455511</t>
  </si>
  <si>
    <t>278241415</t>
  </si>
  <si>
    <t>132727407</t>
  </si>
  <si>
    <t>8270498</t>
  </si>
  <si>
    <t>-489977559</t>
  </si>
  <si>
    <t>2*16,98</t>
  </si>
  <si>
    <t>-501979346</t>
  </si>
  <si>
    <t>-2034581061</t>
  </si>
  <si>
    <t>66,3+22,6+24,3</t>
  </si>
  <si>
    <t>Zazdívka otvorů pl do 4 m2 ve zdivu nadzákladovém cihlami pálenými na MVC - lokální vyspravení zdiva  20%</t>
  </si>
  <si>
    <t>629774898</t>
  </si>
  <si>
    <t>34*3*0,35*0,2</t>
  </si>
  <si>
    <t>346244382</t>
  </si>
  <si>
    <t>Plentování jednostranné v do 300 mm válcovaných nosníků cihlami</t>
  </si>
  <si>
    <t>-802200054</t>
  </si>
  <si>
    <t>5,35*0,2*2</t>
  </si>
  <si>
    <t>596211112</t>
  </si>
  <si>
    <t>Kladení zámkové dlažby komunikací pro pěší tl 60 mm do 300 m2</t>
  </si>
  <si>
    <t>-1924483347</t>
  </si>
  <si>
    <t>59245278</t>
  </si>
  <si>
    <t>dlažba zámková 60mm barevná</t>
  </si>
  <si>
    <t>-1344251265</t>
  </si>
  <si>
    <t>113,2*1,01 'Přepočtené koeficientem množství</t>
  </si>
  <si>
    <t>-1097841839</t>
  </si>
  <si>
    <t>Potažení I profilů sklovláknitým pletivem vtlačeným do tenkovrstvé hmoty</t>
  </si>
  <si>
    <t>445065856</t>
  </si>
  <si>
    <t>1642824310</t>
  </si>
  <si>
    <t>311630107</t>
  </si>
  <si>
    <t>188,348-56,975</t>
  </si>
  <si>
    <t>-1612826037</t>
  </si>
  <si>
    <t>2,58*7,8</t>
  </si>
  <si>
    <t>-1,76*2,97</t>
  </si>
  <si>
    <t>-0,95*1,26</t>
  </si>
  <si>
    <t>-0,85*1,0</t>
  </si>
  <si>
    <t>6,11*3,35</t>
  </si>
  <si>
    <t>3,6*5,59</t>
  </si>
  <si>
    <t>5,59*1,65*0,5</t>
  </si>
  <si>
    <t>-2*0,6*0,9</t>
  </si>
  <si>
    <t>1874595010</t>
  </si>
  <si>
    <t>-52419704</t>
  </si>
  <si>
    <t>-1808602364</t>
  </si>
  <si>
    <t>"omítky vnitřní" 4,0*20,4</t>
  </si>
  <si>
    <t>4*5,93*3,1</t>
  </si>
  <si>
    <t>-2*0,84*1,94</t>
  </si>
  <si>
    <t>5,93*2,98*0,5</t>
  </si>
  <si>
    <t>5,7*3,10*2</t>
  </si>
  <si>
    <t>5,7*2,98*0,5</t>
  </si>
  <si>
    <t>5*4,0*0,3</t>
  </si>
  <si>
    <t>2,32*2,82</t>
  </si>
  <si>
    <t>8,26*4,0</t>
  </si>
  <si>
    <t>-2,97*2,48</t>
  </si>
  <si>
    <t>2*0,46*2,97</t>
  </si>
  <si>
    <t>-0,95*1,9</t>
  </si>
  <si>
    <t>2*0,2*2</t>
  </si>
  <si>
    <t>2*0,3*1,0</t>
  </si>
  <si>
    <t>0,85*0,3</t>
  </si>
  <si>
    <t>14*2*0,92*0,15</t>
  </si>
  <si>
    <t>"fasáda" 20,71*4,45</t>
  </si>
  <si>
    <t>6,84*2,33*0,5</t>
  </si>
  <si>
    <t>6,84*4,45</t>
  </si>
  <si>
    <t>9,42*4,0</t>
  </si>
  <si>
    <t>-1,28*2,25</t>
  </si>
  <si>
    <t>5,78*0,2</t>
  </si>
  <si>
    <t>10,58*0,76</t>
  </si>
  <si>
    <t>4*2,5</t>
  </si>
  <si>
    <t>4*2*1,5</t>
  </si>
  <si>
    <t>828946794</t>
  </si>
  <si>
    <t>(1,8+0,5+0,85)*0,3</t>
  </si>
  <si>
    <t>-1820499242</t>
  </si>
  <si>
    <t>113,2*0,3</t>
  </si>
  <si>
    <t>1290701627</t>
  </si>
  <si>
    <t>4093203</t>
  </si>
  <si>
    <t>-1329273008</t>
  </si>
  <si>
    <t>20,71*4,45</t>
  </si>
  <si>
    <t>20,71*4,0</t>
  </si>
  <si>
    <t>-2038806220</t>
  </si>
  <si>
    <t>213,407*30 'Přepočtené koeficientem množství</t>
  </si>
  <si>
    <t>40692380</t>
  </si>
  <si>
    <t>2080387034</t>
  </si>
  <si>
    <t>22,6+24,3</t>
  </si>
  <si>
    <t>949101112</t>
  </si>
  <si>
    <t>Lešení pomocné pro objekty pozemních staveb s lešeňovou podlahou v do 3,5 m zatížení do 150 kg/m2</t>
  </si>
  <si>
    <t>-2128735261</t>
  </si>
  <si>
    <t>989784601</t>
  </si>
  <si>
    <t>113,2</t>
  </si>
  <si>
    <t>965042141</t>
  </si>
  <si>
    <t>Bourání podkladů pod dlažby nebo mazanin betonových nebo z litého asfaltu tl do 100 mm pl přes 4 m2</t>
  </si>
  <si>
    <t>1055966398</t>
  </si>
  <si>
    <t>66,3*0,1</t>
  </si>
  <si>
    <t>-1267042480</t>
  </si>
  <si>
    <t>660908674</t>
  </si>
  <si>
    <t>3*0,6*0,42</t>
  </si>
  <si>
    <t>0,85*1,0</t>
  </si>
  <si>
    <t>0,5*0,9</t>
  </si>
  <si>
    <t>-1957315386</t>
  </si>
  <si>
    <t>0,84*1,94</t>
  </si>
  <si>
    <t>0,95*1,9</t>
  </si>
  <si>
    <t>968062559</t>
  </si>
  <si>
    <t>Vybourání dřevěných vrat pl přes 5 m2</t>
  </si>
  <si>
    <t>621763845</t>
  </si>
  <si>
    <t>2,97*2,48</t>
  </si>
  <si>
    <t>580307772</t>
  </si>
  <si>
    <t>-783982360</t>
  </si>
  <si>
    <t>-200599381</t>
  </si>
  <si>
    <t>-264127129</t>
  </si>
  <si>
    <t>-302562007</t>
  </si>
  <si>
    <t>-943341883</t>
  </si>
  <si>
    <t>1694306186</t>
  </si>
  <si>
    <t>-825059847</t>
  </si>
  <si>
    <t>150+104</t>
  </si>
  <si>
    <t>-900314336</t>
  </si>
  <si>
    <t>150*1,1 'Přepočtené koeficientem množství</t>
  </si>
  <si>
    <t>-289319407</t>
  </si>
  <si>
    <t>104*1,1 'Přepočtené koeficientem množství</t>
  </si>
  <si>
    <t>-1620334979</t>
  </si>
  <si>
    <t>595971194</t>
  </si>
  <si>
    <t>-1510824103</t>
  </si>
  <si>
    <t>1864611676</t>
  </si>
  <si>
    <t>Montáž zásuvka (polo)zapuštěná bezšroubové připojení 2P+PE se zapojením vodičů</t>
  </si>
  <si>
    <t>2137383341</t>
  </si>
  <si>
    <t>-1025473422</t>
  </si>
  <si>
    <t>676098514</t>
  </si>
  <si>
    <t>-788249227</t>
  </si>
  <si>
    <t>-1212872372</t>
  </si>
  <si>
    <t>917577165</t>
  </si>
  <si>
    <t>1021792288</t>
  </si>
  <si>
    <t>-1425496582</t>
  </si>
  <si>
    <t>-305336214</t>
  </si>
  <si>
    <t xml:space="preserve">Repase schodiště na půdu </t>
  </si>
  <si>
    <t>-1062868470</t>
  </si>
  <si>
    <t>762331922</t>
  </si>
  <si>
    <t>Vyřezání části střešní vazby průřezové plochy řeziva do 224 cm2 délky do 5 m - oprava 1/3 krovu</t>
  </si>
  <si>
    <t>1366798235</t>
  </si>
  <si>
    <t>22*2*4,615*0,33</t>
  </si>
  <si>
    <t>4*21,1*0,33</t>
  </si>
  <si>
    <t>6*2*1,9*0,33</t>
  </si>
  <si>
    <t>6*2,75*0,33</t>
  </si>
  <si>
    <t>6*2*1,75*0,33</t>
  </si>
  <si>
    <t>6*2*2,35*0,33</t>
  </si>
  <si>
    <t>762332922</t>
  </si>
  <si>
    <t>Doplnění části střešní vazby z hranolů průřezové plochy do 224 cm2 včetně materiálu</t>
  </si>
  <si>
    <t>-1191729436</t>
  </si>
  <si>
    <t>1317543722</t>
  </si>
  <si>
    <t>-2097471701</t>
  </si>
  <si>
    <t>37*21,1*0,04*0,06*1,1</t>
  </si>
  <si>
    <t>-933100749</t>
  </si>
  <si>
    <t>22*2*4,615</t>
  </si>
  <si>
    <t>2132326020</t>
  </si>
  <si>
    <t>22*2*4,615*0,04*0,06*1,1</t>
  </si>
  <si>
    <t>-1343022494</t>
  </si>
  <si>
    <t>-1709369120</t>
  </si>
  <si>
    <t>2,061+0,536</t>
  </si>
  <si>
    <t>-12881062</t>
  </si>
  <si>
    <t>20,41*6,51</t>
  </si>
  <si>
    <t>315161354</t>
  </si>
  <si>
    <t>20,41*6,51*0,05*1,05</t>
  </si>
  <si>
    <t>762822140</t>
  </si>
  <si>
    <t>Montáž stropního trámu z hraněného řeziva průřezové plochy do 540 cm2 s výměnami</t>
  </si>
  <si>
    <t>-989524437</t>
  </si>
  <si>
    <t>9*6,2</t>
  </si>
  <si>
    <t>1009657514</t>
  </si>
  <si>
    <t>9*6,2*0,18*0,28*1,05</t>
  </si>
  <si>
    <t>762822840</t>
  </si>
  <si>
    <t>Demontáž stropních trámů z hraněného řeziva průřezové plochy do 540 cm2</t>
  </si>
  <si>
    <t>-546000054</t>
  </si>
  <si>
    <t>4*6,2</t>
  </si>
  <si>
    <t>1721184496</t>
  </si>
  <si>
    <t xml:space="preserve">Přesun hmot tonážní pro kce tesařské </t>
  </si>
  <si>
    <t>-1215916290</t>
  </si>
  <si>
    <t>763131431</t>
  </si>
  <si>
    <t>SDK podhled deska 1xDF 12,5 bez TI dvouvrstvá spodní kce profil CD+UD</t>
  </si>
  <si>
    <t>-693297323</t>
  </si>
  <si>
    <t>998763301</t>
  </si>
  <si>
    <t>Přesun hmot tonážní pro sádrokartonové konstrukce</t>
  </si>
  <si>
    <t>1966928130</t>
  </si>
  <si>
    <t>-1925397701</t>
  </si>
  <si>
    <t>3*0,6</t>
  </si>
  <si>
    <t>0,5*0,85</t>
  </si>
  <si>
    <t>653507286</t>
  </si>
  <si>
    <t>2*21,1</t>
  </si>
  <si>
    <t>1034066496</t>
  </si>
  <si>
    <t>-1421956175</t>
  </si>
  <si>
    <t>2*3,74</t>
  </si>
  <si>
    <t>-1934889059</t>
  </si>
  <si>
    <t>825793586</t>
  </si>
  <si>
    <t>1306834767</t>
  </si>
  <si>
    <t>-563870149</t>
  </si>
  <si>
    <t>-992089060</t>
  </si>
  <si>
    <t>4*4,615</t>
  </si>
  <si>
    <t>765113711</t>
  </si>
  <si>
    <t>Krytina keramická lemování prostupů těsnicím pásem plochy jednotlivě do 0,25 m2 - komín</t>
  </si>
  <si>
    <t>368724693</t>
  </si>
  <si>
    <t>-1266240373</t>
  </si>
  <si>
    <t>765131851</t>
  </si>
  <si>
    <t>Demontáž vlnité vláknocementové krytiny sklonu do 30° do suti</t>
  </si>
  <si>
    <t>-416201739</t>
  </si>
  <si>
    <t>765131871</t>
  </si>
  <si>
    <t>Demontáž hřebene nebo nároží vlnité vláknocementové krytiny sklonu do 30° do suti</t>
  </si>
  <si>
    <t>100201964</t>
  </si>
  <si>
    <t>1255926804</t>
  </si>
  <si>
    <t>193067669</t>
  </si>
  <si>
    <t>194*1,1 'Přepočtené koeficientem množství</t>
  </si>
  <si>
    <t>-399486252</t>
  </si>
  <si>
    <t xml:space="preserve">Dodávka a montáž vnitřních atyp. dveří - včetně rámové zárubně, kování a povrchové úpravy - 840/1940 mm </t>
  </si>
  <si>
    <t>1927932157</t>
  </si>
  <si>
    <t>2127767328</t>
  </si>
  <si>
    <t xml:space="preserve">Dodávka a montáž  atyp. vrat - včetně rámové zárubně, kování a povrchové úpravy - 2970/2480 mm </t>
  </si>
  <si>
    <t>1312980459</t>
  </si>
  <si>
    <t>-1563480616</t>
  </si>
  <si>
    <t>-1604453054</t>
  </si>
  <si>
    <t>1*0,5*0,9</t>
  </si>
  <si>
    <t>1*0,85*1,0</t>
  </si>
  <si>
    <t>-921854211</t>
  </si>
  <si>
    <t>766691917</t>
  </si>
  <si>
    <t>Vyvěšení nebo zavěšení dřevěných křídel vrat pl do 4 m2</t>
  </si>
  <si>
    <t>-1745094415</t>
  </si>
  <si>
    <t>1559407851</t>
  </si>
  <si>
    <t>-97684954</t>
  </si>
  <si>
    <t>5,8*0,7*2</t>
  </si>
  <si>
    <t>4,84*0,76</t>
  </si>
  <si>
    <t>-691651828</t>
  </si>
  <si>
    <t>-1893952541</t>
  </si>
  <si>
    <t>-788127842</t>
  </si>
  <si>
    <t>-324640422</t>
  </si>
  <si>
    <t>"vnitřní omítky"  248,354</t>
  </si>
  <si>
    <t>736858103</t>
  </si>
  <si>
    <t>-253708094</t>
  </si>
  <si>
    <t>2139416320</t>
  </si>
  <si>
    <t xml:space="preserve">SO 04 - Zpevněné plochy </t>
  </si>
  <si>
    <t xml:space="preserve">    VRN7 - Provozní vlivy</t>
  </si>
  <si>
    <t>121101103</t>
  </si>
  <si>
    <t>Sejmutí ornice s přemístěním na vzdálenost do 250 m</t>
  </si>
  <si>
    <t>-1791539925</t>
  </si>
  <si>
    <t>519*0,15</t>
  </si>
  <si>
    <t>264774146</t>
  </si>
  <si>
    <t>1722755295</t>
  </si>
  <si>
    <t>-246870996</t>
  </si>
  <si>
    <t>-624619779</t>
  </si>
  <si>
    <t>175101201</t>
  </si>
  <si>
    <t>Obsypání objektu nad přilehlým původním terénem sypaninou bez prohození sítem, uloženou do 3 m - kolem obrubníků</t>
  </si>
  <si>
    <t>349882298</t>
  </si>
  <si>
    <t>230*0,2*0,1</t>
  </si>
  <si>
    <t>94707438</t>
  </si>
  <si>
    <t>564710011</t>
  </si>
  <si>
    <t>Podklad z kameniva hrubého drceného vel. 8-32 mm tl. 50 mm</t>
  </si>
  <si>
    <t>75272315</t>
  </si>
  <si>
    <t>564751111</t>
  </si>
  <si>
    <t>Podklad z kameniva hrubého drceného vel. 32-63 mm tl 150 mm</t>
  </si>
  <si>
    <t>1074547794</t>
  </si>
  <si>
    <t>596212213</t>
  </si>
  <si>
    <t>Kladení zámkové dlažby pozemních komunikací tl 80 mm  pl přes 300 m2</t>
  </si>
  <si>
    <t>-1184979037</t>
  </si>
  <si>
    <t>-26320</t>
  </si>
  <si>
    <t>519*1,01 'Přepočtené koeficientem množství</t>
  </si>
  <si>
    <t>916231213</t>
  </si>
  <si>
    <t>Osazení chodníkového obrubníku betonového stojatého s boční opěrou do lože z betonu prostého</t>
  </si>
  <si>
    <t>1752404805</t>
  </si>
  <si>
    <t>59217017</t>
  </si>
  <si>
    <t>obrubník betonový chodníkový 1000x100x250mm</t>
  </si>
  <si>
    <t>-455370526</t>
  </si>
  <si>
    <t>230*1,01 'Přepočtené koeficientem množství</t>
  </si>
  <si>
    <t>916991121</t>
  </si>
  <si>
    <t>Lože pod obrubníky, krajníky nebo obruby z dlažebních kostek z betonu prostého</t>
  </si>
  <si>
    <t>-1063253770</t>
  </si>
  <si>
    <t>230*0,15*0,2</t>
  </si>
  <si>
    <t>952902121.1</t>
  </si>
  <si>
    <t xml:space="preserve">Úklid po dokončení stavby </t>
  </si>
  <si>
    <t>261779026</t>
  </si>
  <si>
    <t>230*1,5</t>
  </si>
  <si>
    <t>998223011</t>
  </si>
  <si>
    <t>Přesun hmot pro pozemní komunikace s krytem dlážděným</t>
  </si>
  <si>
    <t>2037880945</t>
  </si>
  <si>
    <t>Zařízení staveniště - buňka, WC, sklad</t>
  </si>
  <si>
    <t>1810522768</t>
  </si>
  <si>
    <t>VRN7</t>
  </si>
  <si>
    <t>Provozní vlivy</t>
  </si>
  <si>
    <t>071002000</t>
  </si>
  <si>
    <t>Provoz investora, třetích osob - ohrazení, osvětlení, DIO</t>
  </si>
  <si>
    <t>181396024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</si>
</sst>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3" fillId="4" borderId="0" xfId="0" applyNumberFormat="1" applyFont="1" applyFill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center" vertical="center"/>
    </xf>
    <xf numFmtId="4" fontId="23" fillId="4" borderId="0" xfId="0" applyNumberFormat="1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tabSelected="1" topLeftCell="A121" workbookViewId="0">
      <selection activeCell="R19" sqref="R19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198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1:74" ht="12" customHeight="1">
      <c r="B5" s="19"/>
      <c r="D5" s="22" t="s">
        <v>12</v>
      </c>
      <c r="K5" s="195" t="s">
        <v>13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9"/>
      <c r="BS5" s="16" t="s">
        <v>6</v>
      </c>
    </row>
    <row r="6" spans="1:74" ht="36.950000000000003" customHeight="1">
      <c r="B6" s="19"/>
      <c r="D6" s="24" t="s">
        <v>14</v>
      </c>
      <c r="K6" s="197" t="s">
        <v>15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9"/>
      <c r="BS6" s="16" t="s">
        <v>6</v>
      </c>
    </row>
    <row r="7" spans="1:74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1:74" ht="12" customHeight="1">
      <c r="B8" s="19"/>
      <c r="D8" s="25" t="s">
        <v>18</v>
      </c>
      <c r="K8" s="23" t="s">
        <v>19</v>
      </c>
      <c r="AK8" s="25" t="s">
        <v>20</v>
      </c>
      <c r="AN8" s="23" t="s">
        <v>21</v>
      </c>
      <c r="AR8" s="19"/>
      <c r="BS8" s="16" t="s">
        <v>6</v>
      </c>
    </row>
    <row r="9" spans="1:74" ht="14.45" customHeight="1">
      <c r="B9" s="19"/>
      <c r="AR9" s="19"/>
      <c r="BS9" s="16" t="s">
        <v>6</v>
      </c>
    </row>
    <row r="10" spans="1:74" ht="12" customHeight="1">
      <c r="B10" s="19"/>
      <c r="D10" s="25" t="s">
        <v>22</v>
      </c>
      <c r="AK10" s="25" t="s">
        <v>23</v>
      </c>
      <c r="AN10" s="23" t="s">
        <v>1</v>
      </c>
      <c r="AR10" s="19"/>
      <c r="BS10" s="16" t="s">
        <v>6</v>
      </c>
    </row>
    <row r="11" spans="1:74" ht="18.399999999999999" customHeight="1">
      <c r="B11" s="19"/>
      <c r="E11" s="23" t="s">
        <v>24</v>
      </c>
      <c r="AK11" s="25" t="s">
        <v>25</v>
      </c>
      <c r="AN11" s="23" t="s">
        <v>1</v>
      </c>
      <c r="AR11" s="19"/>
      <c r="BS11" s="16" t="s">
        <v>6</v>
      </c>
    </row>
    <row r="12" spans="1:74" ht="6.95" customHeight="1">
      <c r="B12" s="19"/>
      <c r="AR12" s="19"/>
      <c r="BS12" s="16" t="s">
        <v>6</v>
      </c>
    </row>
    <row r="13" spans="1:74" ht="12" customHeight="1">
      <c r="B13" s="19"/>
      <c r="D13" s="25" t="s">
        <v>26</v>
      </c>
      <c r="AK13" s="25" t="s">
        <v>23</v>
      </c>
      <c r="AN13" s="23" t="s">
        <v>1</v>
      </c>
      <c r="AR13" s="19"/>
      <c r="BS13" s="16" t="s">
        <v>6</v>
      </c>
    </row>
    <row r="14" spans="1:74" ht="12.75">
      <c r="B14" s="19"/>
      <c r="E14" s="23" t="s">
        <v>19</v>
      </c>
      <c r="AK14" s="25" t="s">
        <v>25</v>
      </c>
      <c r="AN14" s="23" t="s">
        <v>1</v>
      </c>
      <c r="AR14" s="19"/>
      <c r="BS14" s="16" t="s">
        <v>6</v>
      </c>
    </row>
    <row r="15" spans="1:74" ht="6.95" customHeight="1">
      <c r="B15" s="19"/>
      <c r="AR15" s="19"/>
      <c r="BS15" s="16" t="s">
        <v>3</v>
      </c>
    </row>
    <row r="16" spans="1:74" ht="12" customHeight="1">
      <c r="B16" s="19"/>
      <c r="D16" s="25" t="s">
        <v>27</v>
      </c>
      <c r="AK16" s="25" t="s">
        <v>23</v>
      </c>
      <c r="AN16" s="23" t="s">
        <v>1</v>
      </c>
      <c r="AR16" s="19"/>
      <c r="BS16" s="16" t="s">
        <v>3</v>
      </c>
    </row>
    <row r="17" spans="2:71" ht="18.399999999999999" customHeight="1">
      <c r="B17" s="19"/>
      <c r="E17" s="23"/>
      <c r="AK17" s="25" t="s">
        <v>25</v>
      </c>
      <c r="AN17" s="23" t="s">
        <v>1</v>
      </c>
      <c r="AR17" s="19"/>
      <c r="BS17" s="16" t="s">
        <v>28</v>
      </c>
    </row>
    <row r="18" spans="2:71" ht="6.95" customHeight="1">
      <c r="B18" s="19"/>
      <c r="AR18" s="19"/>
      <c r="BS18" s="16" t="s">
        <v>6</v>
      </c>
    </row>
    <row r="19" spans="2:71" ht="12" customHeight="1">
      <c r="B19" s="19"/>
      <c r="D19" s="25" t="s">
        <v>29</v>
      </c>
      <c r="AK19" s="25" t="s">
        <v>23</v>
      </c>
      <c r="AN19" s="23" t="s">
        <v>1</v>
      </c>
      <c r="AR19" s="19"/>
      <c r="BS19" s="16" t="s">
        <v>6</v>
      </c>
    </row>
    <row r="20" spans="2:71" ht="18.399999999999999" customHeight="1">
      <c r="B20" s="19"/>
      <c r="E20" s="23"/>
      <c r="AK20" s="25" t="s">
        <v>25</v>
      </c>
      <c r="AN20" s="23" t="s">
        <v>1</v>
      </c>
      <c r="AR20" s="19"/>
      <c r="BS20" s="16" t="s">
        <v>28</v>
      </c>
    </row>
    <row r="21" spans="2:71" ht="6.95" customHeight="1">
      <c r="B21" s="19"/>
      <c r="AR21" s="19"/>
    </row>
    <row r="22" spans="2:71" ht="12" customHeight="1">
      <c r="B22" s="19"/>
      <c r="D22" s="25" t="s">
        <v>30</v>
      </c>
      <c r="AR22" s="19"/>
    </row>
    <row r="23" spans="2:71" ht="25.5" customHeight="1">
      <c r="B23" s="19"/>
      <c r="E23" s="203" t="s">
        <v>31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R23" s="19"/>
    </row>
    <row r="24" spans="2:71" ht="6.95" customHeight="1">
      <c r="B24" s="19"/>
      <c r="AR24" s="19"/>
    </row>
    <row r="25" spans="2:7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71" ht="14.45" customHeight="1">
      <c r="B26" s="19"/>
      <c r="D26" s="28" t="s">
        <v>32</v>
      </c>
      <c r="AK26" s="205">
        <f>ROUND(AG94,2)</f>
        <v>0</v>
      </c>
      <c r="AL26" s="196"/>
      <c r="AM26" s="196"/>
      <c r="AN26" s="196"/>
      <c r="AO26" s="196"/>
      <c r="AR26" s="19"/>
    </row>
    <row r="27" spans="2:71" ht="14.45" customHeight="1">
      <c r="B27" s="19"/>
      <c r="D27" s="28" t="s">
        <v>33</v>
      </c>
      <c r="AK27" s="205">
        <f>ROUND(AG102, 2)</f>
        <v>0</v>
      </c>
      <c r="AL27" s="205"/>
      <c r="AM27" s="205"/>
      <c r="AN27" s="205"/>
      <c r="AO27" s="205"/>
      <c r="AR27" s="19"/>
    </row>
    <row r="28" spans="2:71" s="1" customFormat="1" ht="6.95" customHeight="1">
      <c r="B28" s="30"/>
      <c r="AR28" s="30"/>
    </row>
    <row r="29" spans="2:71" s="1" customFormat="1" ht="25.9" customHeight="1">
      <c r="B29" s="30"/>
      <c r="D29" s="31" t="s">
        <v>34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06">
        <f>ROUND(AK26 + AK27, 2)</f>
        <v>0</v>
      </c>
      <c r="AL29" s="207"/>
      <c r="AM29" s="207"/>
      <c r="AN29" s="207"/>
      <c r="AO29" s="207"/>
      <c r="AR29" s="30"/>
    </row>
    <row r="30" spans="2:71" s="1" customFormat="1" ht="6.95" customHeight="1">
      <c r="B30" s="30"/>
      <c r="AR30" s="30"/>
    </row>
    <row r="31" spans="2:71" s="1" customFormat="1" ht="12.75">
      <c r="B31" s="30"/>
      <c r="L31" s="208" t="s">
        <v>35</v>
      </c>
      <c r="M31" s="208"/>
      <c r="N31" s="208"/>
      <c r="O31" s="208"/>
      <c r="P31" s="208"/>
      <c r="W31" s="208" t="s">
        <v>36</v>
      </c>
      <c r="X31" s="208"/>
      <c r="Y31" s="208"/>
      <c r="Z31" s="208"/>
      <c r="AA31" s="208"/>
      <c r="AB31" s="208"/>
      <c r="AC31" s="208"/>
      <c r="AD31" s="208"/>
      <c r="AE31" s="208"/>
      <c r="AK31" s="208" t="s">
        <v>37</v>
      </c>
      <c r="AL31" s="208"/>
      <c r="AM31" s="208"/>
      <c r="AN31" s="208"/>
      <c r="AO31" s="208"/>
      <c r="AR31" s="30"/>
    </row>
    <row r="32" spans="2:71" s="2" customFormat="1" ht="14.45" customHeight="1">
      <c r="B32" s="34"/>
      <c r="D32" s="25" t="s">
        <v>38</v>
      </c>
      <c r="F32" s="25" t="s">
        <v>39</v>
      </c>
      <c r="L32" s="204">
        <v>0.21</v>
      </c>
      <c r="M32" s="192"/>
      <c r="N32" s="192"/>
      <c r="O32" s="192"/>
      <c r="P32" s="192"/>
      <c r="W32" s="191">
        <f>ROUND(AZ94 + SUM(CD102), 2)</f>
        <v>0</v>
      </c>
      <c r="X32" s="192"/>
      <c r="Y32" s="192"/>
      <c r="Z32" s="192"/>
      <c r="AA32" s="192"/>
      <c r="AB32" s="192"/>
      <c r="AC32" s="192"/>
      <c r="AD32" s="192"/>
      <c r="AE32" s="192"/>
      <c r="AK32" s="191">
        <f>ROUND(AV94 + SUM(BY102), 2)</f>
        <v>0</v>
      </c>
      <c r="AL32" s="192"/>
      <c r="AM32" s="192"/>
      <c r="AN32" s="192"/>
      <c r="AO32" s="192"/>
      <c r="AR32" s="34"/>
    </row>
    <row r="33" spans="2:44" s="2" customFormat="1" ht="14.45" customHeight="1">
      <c r="B33" s="34"/>
      <c r="F33" s="25" t="s">
        <v>40</v>
      </c>
      <c r="L33" s="204">
        <v>0.15</v>
      </c>
      <c r="M33" s="192"/>
      <c r="N33" s="192"/>
      <c r="O33" s="192"/>
      <c r="P33" s="192"/>
      <c r="W33" s="191">
        <f>ROUND(BA94 + SUM(CE102), 2)</f>
        <v>0</v>
      </c>
      <c r="X33" s="192"/>
      <c r="Y33" s="192"/>
      <c r="Z33" s="192"/>
      <c r="AA33" s="192"/>
      <c r="AB33" s="192"/>
      <c r="AC33" s="192"/>
      <c r="AD33" s="192"/>
      <c r="AE33" s="192"/>
      <c r="AK33" s="191">
        <f>ROUND(AW94 + SUM(BZ102), 2)</f>
        <v>0</v>
      </c>
      <c r="AL33" s="192"/>
      <c r="AM33" s="192"/>
      <c r="AN33" s="192"/>
      <c r="AO33" s="192"/>
      <c r="AR33" s="34"/>
    </row>
    <row r="34" spans="2:44" s="2" customFormat="1" ht="14.45" hidden="1" customHeight="1">
      <c r="B34" s="34"/>
      <c r="F34" s="25" t="s">
        <v>41</v>
      </c>
      <c r="L34" s="204">
        <v>0.21</v>
      </c>
      <c r="M34" s="192"/>
      <c r="N34" s="192"/>
      <c r="O34" s="192"/>
      <c r="P34" s="192"/>
      <c r="W34" s="191">
        <f>ROUND(BB94 + SUM(CF102), 2)</f>
        <v>0</v>
      </c>
      <c r="X34" s="192"/>
      <c r="Y34" s="192"/>
      <c r="Z34" s="192"/>
      <c r="AA34" s="192"/>
      <c r="AB34" s="192"/>
      <c r="AC34" s="192"/>
      <c r="AD34" s="192"/>
      <c r="AE34" s="192"/>
      <c r="AK34" s="191">
        <v>0</v>
      </c>
      <c r="AL34" s="192"/>
      <c r="AM34" s="192"/>
      <c r="AN34" s="192"/>
      <c r="AO34" s="192"/>
      <c r="AR34" s="34"/>
    </row>
    <row r="35" spans="2:44" s="2" customFormat="1" ht="14.45" hidden="1" customHeight="1">
      <c r="B35" s="34"/>
      <c r="F35" s="25" t="s">
        <v>42</v>
      </c>
      <c r="L35" s="204">
        <v>0.15</v>
      </c>
      <c r="M35" s="192"/>
      <c r="N35" s="192"/>
      <c r="O35" s="192"/>
      <c r="P35" s="192"/>
      <c r="W35" s="191">
        <f>ROUND(BC94 + SUM(CG102), 2)</f>
        <v>0</v>
      </c>
      <c r="X35" s="192"/>
      <c r="Y35" s="192"/>
      <c r="Z35" s="192"/>
      <c r="AA35" s="192"/>
      <c r="AB35" s="192"/>
      <c r="AC35" s="192"/>
      <c r="AD35" s="192"/>
      <c r="AE35" s="192"/>
      <c r="AK35" s="191">
        <v>0</v>
      </c>
      <c r="AL35" s="192"/>
      <c r="AM35" s="192"/>
      <c r="AN35" s="192"/>
      <c r="AO35" s="192"/>
      <c r="AR35" s="34"/>
    </row>
    <row r="36" spans="2:44" s="2" customFormat="1" ht="14.45" hidden="1" customHeight="1">
      <c r="B36" s="34"/>
      <c r="F36" s="25" t="s">
        <v>43</v>
      </c>
      <c r="L36" s="204">
        <v>0</v>
      </c>
      <c r="M36" s="192"/>
      <c r="N36" s="192"/>
      <c r="O36" s="192"/>
      <c r="P36" s="192"/>
      <c r="W36" s="191">
        <f>ROUND(BD94 + SUM(CH102), 2)</f>
        <v>0</v>
      </c>
      <c r="X36" s="192"/>
      <c r="Y36" s="192"/>
      <c r="Z36" s="192"/>
      <c r="AA36" s="192"/>
      <c r="AB36" s="192"/>
      <c r="AC36" s="192"/>
      <c r="AD36" s="192"/>
      <c r="AE36" s="192"/>
      <c r="AK36" s="191">
        <v>0</v>
      </c>
      <c r="AL36" s="192"/>
      <c r="AM36" s="192"/>
      <c r="AN36" s="192"/>
      <c r="AO36" s="192"/>
      <c r="AR36" s="34"/>
    </row>
    <row r="37" spans="2:44" s="1" customFormat="1" ht="6.95" customHeight="1">
      <c r="B37" s="30"/>
      <c r="AR37" s="30"/>
    </row>
    <row r="38" spans="2:44" s="1" customFormat="1" ht="25.9" customHeight="1">
      <c r="B38" s="30"/>
      <c r="C38" s="35"/>
      <c r="D38" s="36" t="s">
        <v>44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s">
        <v>45</v>
      </c>
      <c r="U38" s="37"/>
      <c r="V38" s="37"/>
      <c r="W38" s="37"/>
      <c r="X38" s="193" t="s">
        <v>46</v>
      </c>
      <c r="Y38" s="194"/>
      <c r="Z38" s="194"/>
      <c r="AA38" s="194"/>
      <c r="AB38" s="194"/>
      <c r="AC38" s="37"/>
      <c r="AD38" s="37"/>
      <c r="AE38" s="37"/>
      <c r="AF38" s="37"/>
      <c r="AG38" s="37"/>
      <c r="AH38" s="37"/>
      <c r="AI38" s="37"/>
      <c r="AJ38" s="37"/>
      <c r="AK38" s="209">
        <f>SUM(AK29:AK36)</f>
        <v>0</v>
      </c>
      <c r="AL38" s="194"/>
      <c r="AM38" s="194"/>
      <c r="AN38" s="194"/>
      <c r="AO38" s="210"/>
      <c r="AP38" s="35"/>
      <c r="AQ38" s="35"/>
      <c r="AR38" s="30"/>
    </row>
    <row r="39" spans="2:44" s="1" customFormat="1" ht="6.95" customHeight="1">
      <c r="B39" s="30"/>
      <c r="AR39" s="30"/>
    </row>
    <row r="40" spans="2:44" s="1" customFormat="1" ht="14.45" customHeight="1">
      <c r="B40" s="30"/>
      <c r="AR40" s="30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0"/>
      <c r="D49" s="39" t="s">
        <v>47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48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0"/>
      <c r="D60" s="41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49</v>
      </c>
      <c r="AI60" s="32"/>
      <c r="AJ60" s="32"/>
      <c r="AK60" s="32"/>
      <c r="AL60" s="32"/>
      <c r="AM60" s="41" t="s">
        <v>50</v>
      </c>
      <c r="AN60" s="32"/>
      <c r="AO60" s="32"/>
      <c r="AR60" s="30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0"/>
      <c r="D64" s="39" t="s">
        <v>51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52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0"/>
      <c r="D75" s="41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49</v>
      </c>
      <c r="AI75" s="32"/>
      <c r="AJ75" s="32"/>
      <c r="AK75" s="32"/>
      <c r="AL75" s="32"/>
      <c r="AM75" s="41" t="s">
        <v>50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1:91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1:91" s="1" customFormat="1" ht="24.95" customHeight="1">
      <c r="B82" s="30"/>
      <c r="C82" s="20" t="s">
        <v>53</v>
      </c>
      <c r="AR82" s="30"/>
    </row>
    <row r="83" spans="1:91" s="1" customFormat="1" ht="6.95" customHeight="1">
      <c r="B83" s="30"/>
      <c r="AR83" s="30"/>
    </row>
    <row r="84" spans="1:91" s="3" customFormat="1" ht="12" customHeight="1">
      <c r="B84" s="46"/>
      <c r="C84" s="25" t="s">
        <v>12</v>
      </c>
      <c r="L84" s="3" t="str">
        <f>K5</f>
        <v>920</v>
      </c>
      <c r="AR84" s="46"/>
    </row>
    <row r="85" spans="1:91" s="4" customFormat="1" ht="36.950000000000003" customHeight="1">
      <c r="B85" s="47"/>
      <c r="C85" s="48" t="s">
        <v>14</v>
      </c>
      <c r="L85" s="214" t="str">
        <f>K6</f>
        <v>Stavební úpravy RD a hosp. objektu spojené se změnou užívání na penzion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R85" s="47"/>
    </row>
    <row r="86" spans="1:91" s="1" customFormat="1" ht="6.95" customHeight="1">
      <c r="B86" s="30"/>
      <c r="AR86" s="30"/>
    </row>
    <row r="87" spans="1:91" s="1" customFormat="1" ht="12" customHeight="1">
      <c r="B87" s="30"/>
      <c r="C87" s="25" t="s">
        <v>18</v>
      </c>
      <c r="L87" s="49" t="str">
        <f>IF(K8="","",K8)</f>
        <v xml:space="preserve"> </v>
      </c>
      <c r="AI87" s="25" t="s">
        <v>20</v>
      </c>
      <c r="AM87" s="216" t="str">
        <f>IF(AN8= "","",AN8)</f>
        <v>28. 3. 2019</v>
      </c>
      <c r="AN87" s="216"/>
      <c r="AR87" s="30"/>
    </row>
    <row r="88" spans="1:91" s="1" customFormat="1" ht="6.95" customHeight="1">
      <c r="B88" s="30"/>
      <c r="AR88" s="30"/>
    </row>
    <row r="89" spans="1:91" s="1" customFormat="1" ht="15.2" customHeight="1">
      <c r="B89" s="30"/>
      <c r="C89" s="25" t="s">
        <v>22</v>
      </c>
      <c r="L89" s="3" t="str">
        <f>IF(E11= "","",E11)</f>
        <v>Ing. Miloš Burianec</v>
      </c>
      <c r="AI89" s="25" t="s">
        <v>27</v>
      </c>
      <c r="AM89" s="220"/>
      <c r="AN89" s="221"/>
      <c r="AO89" s="221"/>
      <c r="AP89" s="221"/>
      <c r="AR89" s="30"/>
      <c r="AS89" s="222" t="s">
        <v>54</v>
      </c>
      <c r="AT89" s="223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1" s="1" customFormat="1" ht="15.2" customHeight="1">
      <c r="B90" s="30"/>
      <c r="C90" s="25" t="s">
        <v>26</v>
      </c>
      <c r="L90" s="3" t="str">
        <f>IF(E14="","",E14)</f>
        <v xml:space="preserve"> </v>
      </c>
      <c r="AI90" s="25" t="s">
        <v>29</v>
      </c>
      <c r="AM90" s="220"/>
      <c r="AN90" s="221"/>
      <c r="AO90" s="221"/>
      <c r="AP90" s="221"/>
      <c r="AR90" s="30"/>
      <c r="AS90" s="224"/>
      <c r="AT90" s="225"/>
      <c r="AU90" s="53"/>
      <c r="AV90" s="53"/>
      <c r="AW90" s="53"/>
      <c r="AX90" s="53"/>
      <c r="AY90" s="53"/>
      <c r="AZ90" s="53"/>
      <c r="BA90" s="53"/>
      <c r="BB90" s="53"/>
      <c r="BC90" s="53"/>
      <c r="BD90" s="54"/>
    </row>
    <row r="91" spans="1:91" s="1" customFormat="1" ht="10.9" customHeight="1">
      <c r="B91" s="30"/>
      <c r="AR91" s="30"/>
      <c r="AS91" s="224"/>
      <c r="AT91" s="225"/>
      <c r="AU91" s="53"/>
      <c r="AV91" s="53"/>
      <c r="AW91" s="53"/>
      <c r="AX91" s="53"/>
      <c r="AY91" s="53"/>
      <c r="AZ91" s="53"/>
      <c r="BA91" s="53"/>
      <c r="BB91" s="53"/>
      <c r="BC91" s="53"/>
      <c r="BD91" s="54"/>
    </row>
    <row r="92" spans="1:91" s="1" customFormat="1" ht="29.25" customHeight="1">
      <c r="B92" s="30"/>
      <c r="C92" s="212" t="s">
        <v>55</v>
      </c>
      <c r="D92" s="213"/>
      <c r="E92" s="213"/>
      <c r="F92" s="213"/>
      <c r="G92" s="213"/>
      <c r="H92" s="55"/>
      <c r="I92" s="217" t="s">
        <v>56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8" t="s">
        <v>57</v>
      </c>
      <c r="AH92" s="213"/>
      <c r="AI92" s="213"/>
      <c r="AJ92" s="213"/>
      <c r="AK92" s="213"/>
      <c r="AL92" s="213"/>
      <c r="AM92" s="213"/>
      <c r="AN92" s="217" t="s">
        <v>58</v>
      </c>
      <c r="AO92" s="213"/>
      <c r="AP92" s="226"/>
      <c r="AQ92" s="56" t="s">
        <v>59</v>
      </c>
      <c r="AR92" s="30"/>
      <c r="AS92" s="57" t="s">
        <v>60</v>
      </c>
      <c r="AT92" s="58" t="s">
        <v>61</v>
      </c>
      <c r="AU92" s="58" t="s">
        <v>62</v>
      </c>
      <c r="AV92" s="58" t="s">
        <v>63</v>
      </c>
      <c r="AW92" s="58" t="s">
        <v>64</v>
      </c>
      <c r="AX92" s="58" t="s">
        <v>65</v>
      </c>
      <c r="AY92" s="58" t="s">
        <v>66</v>
      </c>
      <c r="AZ92" s="58" t="s">
        <v>67</v>
      </c>
      <c r="BA92" s="58" t="s">
        <v>68</v>
      </c>
      <c r="BB92" s="58" t="s">
        <v>69</v>
      </c>
      <c r="BC92" s="58" t="s">
        <v>70</v>
      </c>
      <c r="BD92" s="59" t="s">
        <v>71</v>
      </c>
    </row>
    <row r="93" spans="1:91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1" s="5" customFormat="1" ht="32.450000000000003" customHeight="1">
      <c r="B94" s="61"/>
      <c r="C94" s="62" t="s">
        <v>72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27">
        <f>ROUND(AG95+SUM(AG98:AG100),2)</f>
        <v>0</v>
      </c>
      <c r="AH94" s="227"/>
      <c r="AI94" s="227"/>
      <c r="AJ94" s="227"/>
      <c r="AK94" s="227"/>
      <c r="AL94" s="227"/>
      <c r="AM94" s="227"/>
      <c r="AN94" s="202">
        <f t="shared" ref="AN94:AN100" si="0">SUM(AG94,AT94)</f>
        <v>0</v>
      </c>
      <c r="AO94" s="202"/>
      <c r="AP94" s="202"/>
      <c r="AQ94" s="65" t="s">
        <v>1</v>
      </c>
      <c r="AR94" s="61"/>
      <c r="AS94" s="66">
        <f>ROUND(AS95+SUM(AS98:AS100),2)</f>
        <v>0</v>
      </c>
      <c r="AT94" s="67">
        <f t="shared" ref="AT94:AT100" si="1">ROUND(SUM(AV94:AW94),2)</f>
        <v>0</v>
      </c>
      <c r="AU94" s="68">
        <f>ROUND(AU95+SUM(AU98:AU100),5)</f>
        <v>19726.028170000001</v>
      </c>
      <c r="AV94" s="67">
        <f>ROUND(AZ94*L32,2)</f>
        <v>0</v>
      </c>
      <c r="AW94" s="67">
        <f>ROUND(BA94*L33,2)</f>
        <v>0</v>
      </c>
      <c r="AX94" s="67">
        <f>ROUND(BB94*L32,2)</f>
        <v>0</v>
      </c>
      <c r="AY94" s="67">
        <f>ROUND(BC94*L33,2)</f>
        <v>0</v>
      </c>
      <c r="AZ94" s="67">
        <f>ROUND(AZ95+SUM(AZ98:AZ100),2)</f>
        <v>0</v>
      </c>
      <c r="BA94" s="67">
        <f>ROUND(BA95+SUM(BA98:BA100),2)</f>
        <v>0</v>
      </c>
      <c r="BB94" s="67">
        <f>ROUND(BB95+SUM(BB98:BB100),2)</f>
        <v>0</v>
      </c>
      <c r="BC94" s="67">
        <f>ROUND(BC95+SUM(BC98:BC100),2)</f>
        <v>0</v>
      </c>
      <c r="BD94" s="69">
        <f>ROUND(BD95+SUM(BD98:BD100),2)</f>
        <v>0</v>
      </c>
      <c r="BS94" s="70" t="s">
        <v>73</v>
      </c>
      <c r="BT94" s="70" t="s">
        <v>74</v>
      </c>
      <c r="BU94" s="71" t="s">
        <v>75</v>
      </c>
      <c r="BV94" s="70" t="s">
        <v>76</v>
      </c>
      <c r="BW94" s="70" t="s">
        <v>4</v>
      </c>
      <c r="BX94" s="70" t="s">
        <v>77</v>
      </c>
      <c r="CL94" s="70" t="s">
        <v>1</v>
      </c>
    </row>
    <row r="95" spans="1:91" s="6" customFormat="1" ht="16.5" customHeight="1">
      <c r="B95" s="72"/>
      <c r="C95" s="73"/>
      <c r="D95" s="211" t="s">
        <v>78</v>
      </c>
      <c r="E95" s="211"/>
      <c r="F95" s="211"/>
      <c r="G95" s="211"/>
      <c r="H95" s="211"/>
      <c r="I95" s="74"/>
      <c r="J95" s="211" t="s">
        <v>79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30">
        <f>ROUND(SUM(AG96:AG97),2)</f>
        <v>0</v>
      </c>
      <c r="AH95" s="201"/>
      <c r="AI95" s="201"/>
      <c r="AJ95" s="201"/>
      <c r="AK95" s="201"/>
      <c r="AL95" s="201"/>
      <c r="AM95" s="201"/>
      <c r="AN95" s="200">
        <f t="shared" si="0"/>
        <v>0</v>
      </c>
      <c r="AO95" s="201"/>
      <c r="AP95" s="201"/>
      <c r="AQ95" s="75" t="s">
        <v>80</v>
      </c>
      <c r="AR95" s="72"/>
      <c r="AS95" s="76">
        <f>ROUND(SUM(AS96:AS97),2)</f>
        <v>0</v>
      </c>
      <c r="AT95" s="77">
        <f t="shared" si="1"/>
        <v>0</v>
      </c>
      <c r="AU95" s="78">
        <f>ROUND(SUM(AU96:AU97),5)</f>
        <v>15883.176719999999</v>
      </c>
      <c r="AV95" s="77">
        <f>ROUND(AZ95*L32,2)</f>
        <v>0</v>
      </c>
      <c r="AW95" s="77">
        <f>ROUND(BA95*L33,2)</f>
        <v>0</v>
      </c>
      <c r="AX95" s="77">
        <f>ROUND(BB95*L32,2)</f>
        <v>0</v>
      </c>
      <c r="AY95" s="77">
        <f>ROUND(BC95*L33,2)</f>
        <v>0</v>
      </c>
      <c r="AZ95" s="77">
        <f>ROUND(SUM(AZ96:AZ97),2)</f>
        <v>0</v>
      </c>
      <c r="BA95" s="77">
        <f>ROUND(SUM(BA96:BA97),2)</f>
        <v>0</v>
      </c>
      <c r="BB95" s="77">
        <f>ROUND(SUM(BB96:BB97),2)</f>
        <v>0</v>
      </c>
      <c r="BC95" s="77">
        <f>ROUND(SUM(BC96:BC97),2)</f>
        <v>0</v>
      </c>
      <c r="BD95" s="79">
        <f>ROUND(SUM(BD96:BD97),2)</f>
        <v>0</v>
      </c>
      <c r="BS95" s="80" t="s">
        <v>73</v>
      </c>
      <c r="BT95" s="80" t="s">
        <v>81</v>
      </c>
      <c r="BV95" s="80" t="s">
        <v>76</v>
      </c>
      <c r="BW95" s="80" t="s">
        <v>82</v>
      </c>
      <c r="BX95" s="80" t="s">
        <v>4</v>
      </c>
      <c r="CL95" s="80" t="s">
        <v>1</v>
      </c>
      <c r="CM95" s="80" t="s">
        <v>83</v>
      </c>
    </row>
    <row r="96" spans="1:91" s="3" customFormat="1" ht="16.5" customHeight="1">
      <c r="A96" s="81" t="s">
        <v>84</v>
      </c>
      <c r="B96" s="46"/>
      <c r="C96" s="9"/>
      <c r="D96" s="9"/>
      <c r="E96" s="219" t="s">
        <v>78</v>
      </c>
      <c r="F96" s="219"/>
      <c r="G96" s="219"/>
      <c r="H96" s="219"/>
      <c r="I96" s="219"/>
      <c r="J96" s="9"/>
      <c r="K96" s="219" t="s">
        <v>79</v>
      </c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28">
        <f>'SO 01 - Ubytovací zařízení'!J32</f>
        <v>0</v>
      </c>
      <c r="AH96" s="229"/>
      <c r="AI96" s="229"/>
      <c r="AJ96" s="229"/>
      <c r="AK96" s="229"/>
      <c r="AL96" s="229"/>
      <c r="AM96" s="229"/>
      <c r="AN96" s="228">
        <f t="shared" si="0"/>
        <v>0</v>
      </c>
      <c r="AO96" s="229"/>
      <c r="AP96" s="229"/>
      <c r="AQ96" s="82" t="s">
        <v>85</v>
      </c>
      <c r="AR96" s="46"/>
      <c r="AS96" s="83">
        <v>0</v>
      </c>
      <c r="AT96" s="84">
        <f t="shared" si="1"/>
        <v>0</v>
      </c>
      <c r="AU96" s="85">
        <f>'SO 01 - Ubytovací zařízení'!P158</f>
        <v>14783.227608999998</v>
      </c>
      <c r="AV96" s="84">
        <f>'SO 01 - Ubytovací zařízení'!J35</f>
        <v>0</v>
      </c>
      <c r="AW96" s="84">
        <f>'SO 01 - Ubytovací zařízení'!J36</f>
        <v>0</v>
      </c>
      <c r="AX96" s="84">
        <f>'SO 01 - Ubytovací zařízení'!J37</f>
        <v>0</v>
      </c>
      <c r="AY96" s="84">
        <f>'SO 01 - Ubytovací zařízení'!J38</f>
        <v>0</v>
      </c>
      <c r="AZ96" s="84">
        <f>'SO 01 - Ubytovací zařízení'!F35</f>
        <v>0</v>
      </c>
      <c r="BA96" s="84">
        <f>'SO 01 - Ubytovací zařízení'!F36</f>
        <v>0</v>
      </c>
      <c r="BB96" s="84">
        <f>'SO 01 - Ubytovací zařízení'!F37</f>
        <v>0</v>
      </c>
      <c r="BC96" s="84">
        <f>'SO 01 - Ubytovací zařízení'!F38</f>
        <v>0</v>
      </c>
      <c r="BD96" s="86">
        <f>'SO 01 - Ubytovací zařízení'!F39</f>
        <v>0</v>
      </c>
      <c r="BT96" s="23" t="s">
        <v>83</v>
      </c>
      <c r="BU96" s="23" t="s">
        <v>86</v>
      </c>
      <c r="BV96" s="23" t="s">
        <v>76</v>
      </c>
      <c r="BW96" s="23" t="s">
        <v>82</v>
      </c>
      <c r="BX96" s="23" t="s">
        <v>4</v>
      </c>
      <c r="CL96" s="23" t="s">
        <v>1</v>
      </c>
      <c r="CM96" s="23" t="s">
        <v>83</v>
      </c>
    </row>
    <row r="97" spans="1:91" s="3" customFormat="1" ht="16.5" customHeight="1">
      <c r="A97" s="81" t="s">
        <v>84</v>
      </c>
      <c r="B97" s="46"/>
      <c r="C97" s="9"/>
      <c r="D97" s="9"/>
      <c r="E97" s="219" t="s">
        <v>87</v>
      </c>
      <c r="F97" s="219"/>
      <c r="G97" s="219"/>
      <c r="H97" s="219"/>
      <c r="I97" s="219"/>
      <c r="J97" s="9"/>
      <c r="K97" s="219" t="s">
        <v>88</v>
      </c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28">
        <f>'SO 011 - přípojky, sítě a...'!J34</f>
        <v>0</v>
      </c>
      <c r="AH97" s="229"/>
      <c r="AI97" s="229"/>
      <c r="AJ97" s="229"/>
      <c r="AK97" s="229"/>
      <c r="AL97" s="229"/>
      <c r="AM97" s="229"/>
      <c r="AN97" s="228">
        <f t="shared" si="0"/>
        <v>0</v>
      </c>
      <c r="AO97" s="229"/>
      <c r="AP97" s="229"/>
      <c r="AQ97" s="82" t="s">
        <v>85</v>
      </c>
      <c r="AR97" s="46"/>
      <c r="AS97" s="83">
        <v>0</v>
      </c>
      <c r="AT97" s="84">
        <f t="shared" si="1"/>
        <v>0</v>
      </c>
      <c r="AU97" s="85">
        <f>'SO 011 - přípojky, sítě a...'!P134</f>
        <v>1099.9491099999998</v>
      </c>
      <c r="AV97" s="84">
        <f>'SO 011 - přípojky, sítě a...'!J37</f>
        <v>0</v>
      </c>
      <c r="AW97" s="84">
        <f>'SO 011 - přípojky, sítě a...'!J38</f>
        <v>0</v>
      </c>
      <c r="AX97" s="84">
        <f>'SO 011 - přípojky, sítě a...'!J39</f>
        <v>0</v>
      </c>
      <c r="AY97" s="84">
        <f>'SO 011 - přípojky, sítě a...'!J40</f>
        <v>0</v>
      </c>
      <c r="AZ97" s="84">
        <f>'SO 011 - přípojky, sítě a...'!F37</f>
        <v>0</v>
      </c>
      <c r="BA97" s="84">
        <f>'SO 011 - přípojky, sítě a...'!F38</f>
        <v>0</v>
      </c>
      <c r="BB97" s="84">
        <f>'SO 011 - přípojky, sítě a...'!F39</f>
        <v>0</v>
      </c>
      <c r="BC97" s="84">
        <f>'SO 011 - přípojky, sítě a...'!F40</f>
        <v>0</v>
      </c>
      <c r="BD97" s="86">
        <f>'SO 011 - přípojky, sítě a...'!F41</f>
        <v>0</v>
      </c>
      <c r="BT97" s="23" t="s">
        <v>83</v>
      </c>
      <c r="BV97" s="23" t="s">
        <v>76</v>
      </c>
      <c r="BW97" s="23" t="s">
        <v>89</v>
      </c>
      <c r="BX97" s="23" t="s">
        <v>82</v>
      </c>
      <c r="CL97" s="23" t="s">
        <v>1</v>
      </c>
    </row>
    <row r="98" spans="1:91" s="6" customFormat="1" ht="16.5" customHeight="1">
      <c r="A98" s="81" t="s">
        <v>84</v>
      </c>
      <c r="B98" s="72"/>
      <c r="C98" s="73"/>
      <c r="D98" s="211" t="s">
        <v>90</v>
      </c>
      <c r="E98" s="211"/>
      <c r="F98" s="211"/>
      <c r="G98" s="211"/>
      <c r="H98" s="211"/>
      <c r="I98" s="74"/>
      <c r="J98" s="211" t="s">
        <v>91</v>
      </c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00">
        <f>'SO 02 - Parkovací objekt '!J32</f>
        <v>0</v>
      </c>
      <c r="AH98" s="201"/>
      <c r="AI98" s="201"/>
      <c r="AJ98" s="201"/>
      <c r="AK98" s="201"/>
      <c r="AL98" s="201"/>
      <c r="AM98" s="201"/>
      <c r="AN98" s="200">
        <f t="shared" si="0"/>
        <v>0</v>
      </c>
      <c r="AO98" s="201"/>
      <c r="AP98" s="201"/>
      <c r="AQ98" s="75" t="s">
        <v>80</v>
      </c>
      <c r="AR98" s="72"/>
      <c r="AS98" s="76">
        <v>0</v>
      </c>
      <c r="AT98" s="77">
        <f t="shared" si="1"/>
        <v>0</v>
      </c>
      <c r="AU98" s="78">
        <f>'SO 02 - Parkovací objekt '!P142</f>
        <v>1650.6158380000002</v>
      </c>
      <c r="AV98" s="77">
        <f>'SO 02 - Parkovací objekt '!J35</f>
        <v>0</v>
      </c>
      <c r="AW98" s="77">
        <f>'SO 02 - Parkovací objekt '!J36</f>
        <v>0</v>
      </c>
      <c r="AX98" s="77">
        <f>'SO 02 - Parkovací objekt '!J37</f>
        <v>0</v>
      </c>
      <c r="AY98" s="77">
        <f>'SO 02 - Parkovací objekt '!J38</f>
        <v>0</v>
      </c>
      <c r="AZ98" s="77">
        <f>'SO 02 - Parkovací objekt '!F35</f>
        <v>0</v>
      </c>
      <c r="BA98" s="77">
        <f>'SO 02 - Parkovací objekt '!F36</f>
        <v>0</v>
      </c>
      <c r="BB98" s="77">
        <f>'SO 02 - Parkovací objekt '!F37</f>
        <v>0</v>
      </c>
      <c r="BC98" s="77">
        <f>'SO 02 - Parkovací objekt '!F38</f>
        <v>0</v>
      </c>
      <c r="BD98" s="79">
        <f>'SO 02 - Parkovací objekt '!F39</f>
        <v>0</v>
      </c>
      <c r="BT98" s="80" t="s">
        <v>81</v>
      </c>
      <c r="BV98" s="80" t="s">
        <v>76</v>
      </c>
      <c r="BW98" s="80" t="s">
        <v>92</v>
      </c>
      <c r="BX98" s="80" t="s">
        <v>4</v>
      </c>
      <c r="CL98" s="80" t="s">
        <v>1</v>
      </c>
      <c r="CM98" s="80" t="s">
        <v>83</v>
      </c>
    </row>
    <row r="99" spans="1:91" s="6" customFormat="1" ht="16.5" customHeight="1">
      <c r="A99" s="81" t="s">
        <v>84</v>
      </c>
      <c r="B99" s="72"/>
      <c r="C99" s="73"/>
      <c r="D99" s="211" t="s">
        <v>93</v>
      </c>
      <c r="E99" s="211"/>
      <c r="F99" s="211"/>
      <c r="G99" s="211"/>
      <c r="H99" s="211"/>
      <c r="I99" s="74"/>
      <c r="J99" s="211" t="s">
        <v>94</v>
      </c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00">
        <f>'SO 03 - Objekt pro volnoč...'!J32</f>
        <v>0</v>
      </c>
      <c r="AH99" s="201"/>
      <c r="AI99" s="201"/>
      <c r="AJ99" s="201"/>
      <c r="AK99" s="201"/>
      <c r="AL99" s="201"/>
      <c r="AM99" s="201"/>
      <c r="AN99" s="200">
        <f t="shared" si="0"/>
        <v>0</v>
      </c>
      <c r="AO99" s="201"/>
      <c r="AP99" s="201"/>
      <c r="AQ99" s="75" t="s">
        <v>80</v>
      </c>
      <c r="AR99" s="72"/>
      <c r="AS99" s="76">
        <v>0</v>
      </c>
      <c r="AT99" s="77">
        <f t="shared" si="1"/>
        <v>0</v>
      </c>
      <c r="AU99" s="78">
        <f>'SO 03 - Objekt pro volnoč...'!P140</f>
        <v>1606.398864</v>
      </c>
      <c r="AV99" s="77">
        <f>'SO 03 - Objekt pro volnoč...'!J35</f>
        <v>0</v>
      </c>
      <c r="AW99" s="77">
        <f>'SO 03 - Objekt pro volnoč...'!J36</f>
        <v>0</v>
      </c>
      <c r="AX99" s="77">
        <f>'SO 03 - Objekt pro volnoč...'!J37</f>
        <v>0</v>
      </c>
      <c r="AY99" s="77">
        <f>'SO 03 - Objekt pro volnoč...'!J38</f>
        <v>0</v>
      </c>
      <c r="AZ99" s="77">
        <f>'SO 03 - Objekt pro volnoč...'!F35</f>
        <v>0</v>
      </c>
      <c r="BA99" s="77">
        <f>'SO 03 - Objekt pro volnoč...'!F36</f>
        <v>0</v>
      </c>
      <c r="BB99" s="77">
        <f>'SO 03 - Objekt pro volnoč...'!F37</f>
        <v>0</v>
      </c>
      <c r="BC99" s="77">
        <f>'SO 03 - Objekt pro volnoč...'!F38</f>
        <v>0</v>
      </c>
      <c r="BD99" s="79">
        <f>'SO 03 - Objekt pro volnoč...'!F39</f>
        <v>0</v>
      </c>
      <c r="BT99" s="80" t="s">
        <v>81</v>
      </c>
      <c r="BV99" s="80" t="s">
        <v>76</v>
      </c>
      <c r="BW99" s="80" t="s">
        <v>95</v>
      </c>
      <c r="BX99" s="80" t="s">
        <v>4</v>
      </c>
      <c r="CL99" s="80" t="s">
        <v>1</v>
      </c>
      <c r="CM99" s="80" t="s">
        <v>83</v>
      </c>
    </row>
    <row r="100" spans="1:91" s="6" customFormat="1" ht="16.5" customHeight="1">
      <c r="A100" s="81" t="s">
        <v>84</v>
      </c>
      <c r="B100" s="72"/>
      <c r="C100" s="73"/>
      <c r="D100" s="211" t="s">
        <v>96</v>
      </c>
      <c r="E100" s="211"/>
      <c r="F100" s="211"/>
      <c r="G100" s="211"/>
      <c r="H100" s="211"/>
      <c r="I100" s="74"/>
      <c r="J100" s="211" t="s">
        <v>97</v>
      </c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00">
        <f>'SO 04 - Zpevněné plochy '!J32</f>
        <v>0</v>
      </c>
      <c r="AH100" s="201"/>
      <c r="AI100" s="201"/>
      <c r="AJ100" s="201"/>
      <c r="AK100" s="201"/>
      <c r="AL100" s="201"/>
      <c r="AM100" s="201"/>
      <c r="AN100" s="200">
        <f t="shared" si="0"/>
        <v>0</v>
      </c>
      <c r="AO100" s="201"/>
      <c r="AP100" s="201"/>
      <c r="AQ100" s="75" t="s">
        <v>80</v>
      </c>
      <c r="AR100" s="72"/>
      <c r="AS100" s="87">
        <v>0</v>
      </c>
      <c r="AT100" s="88">
        <f t="shared" si="1"/>
        <v>0</v>
      </c>
      <c r="AU100" s="89">
        <f>'SO 04 - Zpevněné plochy '!P128</f>
        <v>585.83674399999995</v>
      </c>
      <c r="AV100" s="88">
        <f>'SO 04 - Zpevněné plochy '!J35</f>
        <v>0</v>
      </c>
      <c r="AW100" s="88">
        <f>'SO 04 - Zpevněné plochy '!J36</f>
        <v>0</v>
      </c>
      <c r="AX100" s="88">
        <f>'SO 04 - Zpevněné plochy '!J37</f>
        <v>0</v>
      </c>
      <c r="AY100" s="88">
        <f>'SO 04 - Zpevněné plochy '!J38</f>
        <v>0</v>
      </c>
      <c r="AZ100" s="88">
        <f>'SO 04 - Zpevněné plochy '!F35</f>
        <v>0</v>
      </c>
      <c r="BA100" s="88">
        <f>'SO 04 - Zpevněné plochy '!F36</f>
        <v>0</v>
      </c>
      <c r="BB100" s="88">
        <f>'SO 04 - Zpevněné plochy '!F37</f>
        <v>0</v>
      </c>
      <c r="BC100" s="88">
        <f>'SO 04 - Zpevněné plochy '!F38</f>
        <v>0</v>
      </c>
      <c r="BD100" s="90">
        <f>'SO 04 - Zpevněné plochy '!F39</f>
        <v>0</v>
      </c>
      <c r="BT100" s="80" t="s">
        <v>81</v>
      </c>
      <c r="BV100" s="80" t="s">
        <v>76</v>
      </c>
      <c r="BW100" s="80" t="s">
        <v>98</v>
      </c>
      <c r="BX100" s="80" t="s">
        <v>4</v>
      </c>
      <c r="CL100" s="80" t="s">
        <v>1</v>
      </c>
      <c r="CM100" s="80" t="s">
        <v>83</v>
      </c>
    </row>
    <row r="101" spans="1:91" ht="11.25">
      <c r="B101" s="19"/>
      <c r="AR101" s="19"/>
    </row>
    <row r="102" spans="1:91" s="1" customFormat="1" ht="30" customHeight="1">
      <c r="B102" s="30"/>
      <c r="C102" s="62" t="s">
        <v>99</v>
      </c>
      <c r="AG102" s="202">
        <v>0</v>
      </c>
      <c r="AH102" s="202"/>
      <c r="AI102" s="202"/>
      <c r="AJ102" s="202"/>
      <c r="AK102" s="202"/>
      <c r="AL102" s="202"/>
      <c r="AM102" s="202"/>
      <c r="AN102" s="202">
        <v>0</v>
      </c>
      <c r="AO102" s="202"/>
      <c r="AP102" s="202"/>
      <c r="AQ102" s="91"/>
      <c r="AR102" s="30"/>
      <c r="AS102" s="57" t="s">
        <v>100</v>
      </c>
      <c r="AT102" s="58" t="s">
        <v>101</v>
      </c>
      <c r="AU102" s="58" t="s">
        <v>38</v>
      </c>
      <c r="AV102" s="59" t="s">
        <v>61</v>
      </c>
    </row>
    <row r="103" spans="1:91" s="1" customFormat="1" ht="10.9" customHeight="1">
      <c r="B103" s="30"/>
      <c r="AR103" s="30"/>
    </row>
    <row r="104" spans="1:91" s="1" customFormat="1" ht="30" customHeight="1">
      <c r="B104" s="30"/>
      <c r="C104" s="92" t="s">
        <v>102</v>
      </c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199">
        <f>ROUND(AG94 + AG102, 2)</f>
        <v>0</v>
      </c>
      <c r="AH104" s="199"/>
      <c r="AI104" s="199"/>
      <c r="AJ104" s="199"/>
      <c r="AK104" s="199"/>
      <c r="AL104" s="199"/>
      <c r="AM104" s="199"/>
      <c r="AN104" s="199">
        <f>ROUND(AN94 + AN102, 2)</f>
        <v>0</v>
      </c>
      <c r="AO104" s="199"/>
      <c r="AP104" s="199"/>
      <c r="AQ104" s="93"/>
      <c r="AR104" s="30"/>
    </row>
    <row r="105" spans="1:91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30"/>
    </row>
  </sheetData>
  <mergeCells count="66">
    <mergeCell ref="AS89:AT91"/>
    <mergeCell ref="AM90:AP90"/>
    <mergeCell ref="AN92:AP92"/>
    <mergeCell ref="AG94:AM94"/>
    <mergeCell ref="AN96:AP96"/>
    <mergeCell ref="AN95:AP95"/>
    <mergeCell ref="AG95:AM95"/>
    <mergeCell ref="AG96:AM96"/>
    <mergeCell ref="AN94:AP94"/>
    <mergeCell ref="D99:H99"/>
    <mergeCell ref="J99:AF99"/>
    <mergeCell ref="D100:H100"/>
    <mergeCell ref="J100:AF100"/>
    <mergeCell ref="AM89:AP89"/>
    <mergeCell ref="AN97:AP97"/>
    <mergeCell ref="AG97:AM97"/>
    <mergeCell ref="AN98:AP98"/>
    <mergeCell ref="AG98:AM98"/>
    <mergeCell ref="E96:I96"/>
    <mergeCell ref="K96:AF96"/>
    <mergeCell ref="E97:I97"/>
    <mergeCell ref="K97:AF97"/>
    <mergeCell ref="D98:H98"/>
    <mergeCell ref="J98:AF98"/>
    <mergeCell ref="AK35:AO35"/>
    <mergeCell ref="L35:P35"/>
    <mergeCell ref="AK38:AO38"/>
    <mergeCell ref="J95:AF95"/>
    <mergeCell ref="C92:G92"/>
    <mergeCell ref="L85:AO85"/>
    <mergeCell ref="AM87:AN87"/>
    <mergeCell ref="I92:AF92"/>
    <mergeCell ref="AG92:AM92"/>
    <mergeCell ref="D95:H95"/>
    <mergeCell ref="AK32:AO32"/>
    <mergeCell ref="L32:P32"/>
    <mergeCell ref="AK33:AO33"/>
    <mergeCell ref="L33:P33"/>
    <mergeCell ref="AK34:AO34"/>
    <mergeCell ref="L34:P34"/>
    <mergeCell ref="AK27:AO27"/>
    <mergeCell ref="AK29:AO29"/>
    <mergeCell ref="L31:P31"/>
    <mergeCell ref="W31:AE31"/>
    <mergeCell ref="AK31:AO31"/>
    <mergeCell ref="X38:AB38"/>
    <mergeCell ref="K5:AO5"/>
    <mergeCell ref="K6:AO6"/>
    <mergeCell ref="AR2:BE2"/>
    <mergeCell ref="AG104:AM104"/>
    <mergeCell ref="AN100:AP100"/>
    <mergeCell ref="AN99:AP99"/>
    <mergeCell ref="AG99:AM99"/>
    <mergeCell ref="AG100:AM100"/>
    <mergeCell ref="AG102:AM102"/>
    <mergeCell ref="AN102:AP102"/>
    <mergeCell ref="AN104:AP104"/>
    <mergeCell ref="E23:AN23"/>
    <mergeCell ref="L36:P36"/>
    <mergeCell ref="AK26:AO26"/>
    <mergeCell ref="AK36:AO36"/>
    <mergeCell ref="W35:AE35"/>
    <mergeCell ref="W34:AE34"/>
    <mergeCell ref="W32:AE32"/>
    <mergeCell ref="W33:AE33"/>
    <mergeCell ref="W36:AE36"/>
  </mergeCells>
  <hyperlinks>
    <hyperlink ref="A96" location="'SO 01 - Ubytovací zařízení'!C2" display="/"/>
    <hyperlink ref="A97" location="'SO 011 - přípojky, sítě a...'!C2" display="/"/>
    <hyperlink ref="A98" location="'SO 02 - Parkovací objekt '!C2" display="/"/>
    <hyperlink ref="A99" location="'SO 03 - Objekt pro volnoč...'!C2" display="/"/>
    <hyperlink ref="A100" location="'SO 04 - Zpevněné plochy 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03"/>
  <sheetViews>
    <sheetView showGridLines="0" topLeftCell="A7" workbookViewId="0">
      <selection activeCell="J92" sqref="J9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95"/>
    </row>
    <row r="2" spans="1:46" ht="36.950000000000003" customHeight="1">
      <c r="L2" s="198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82</v>
      </c>
    </row>
    <row r="3" spans="1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1:46" ht="24.95" customHeight="1">
      <c r="B4" s="19"/>
      <c r="D4" s="20" t="s">
        <v>103</v>
      </c>
      <c r="L4" s="19"/>
      <c r="M4" s="96" t="s">
        <v>10</v>
      </c>
      <c r="AT4" s="16" t="s">
        <v>3</v>
      </c>
    </row>
    <row r="5" spans="1:46" ht="6.95" customHeight="1">
      <c r="B5" s="19"/>
      <c r="L5" s="19"/>
    </row>
    <row r="6" spans="1:46" ht="12" customHeight="1">
      <c r="B6" s="19"/>
      <c r="D6" s="25" t="s">
        <v>14</v>
      </c>
      <c r="L6" s="19"/>
    </row>
    <row r="7" spans="1:46" ht="16.5" customHeight="1">
      <c r="B7" s="19"/>
      <c r="E7" s="231" t="str">
        <f>'Rekapitulace stavby'!K6</f>
        <v>Stavební úpravy RD a hosp. objektu spojené se změnou užívání na penzion</v>
      </c>
      <c r="F7" s="232"/>
      <c r="G7" s="232"/>
      <c r="H7" s="232"/>
      <c r="L7" s="19"/>
    </row>
    <row r="8" spans="1:46" s="1" customFormat="1" ht="12" customHeight="1">
      <c r="B8" s="30"/>
      <c r="D8" s="25" t="s">
        <v>104</v>
      </c>
      <c r="L8" s="30"/>
    </row>
    <row r="9" spans="1:46" s="1" customFormat="1" ht="36.950000000000003" customHeight="1">
      <c r="B9" s="30"/>
      <c r="E9" s="214" t="s">
        <v>105</v>
      </c>
      <c r="F9" s="233"/>
      <c r="G9" s="233"/>
      <c r="H9" s="233"/>
      <c r="L9" s="30"/>
    </row>
    <row r="10" spans="1:46" s="1" customFormat="1" ht="11.25">
      <c r="B10" s="30"/>
      <c r="L10" s="30"/>
    </row>
    <row r="11" spans="1:46" s="1" customFormat="1" ht="12" customHeight="1">
      <c r="B11" s="30"/>
      <c r="D11" s="25" t="s">
        <v>16</v>
      </c>
      <c r="F11" s="23" t="s">
        <v>1</v>
      </c>
      <c r="I11" s="25" t="s">
        <v>17</v>
      </c>
      <c r="J11" s="23" t="s">
        <v>1</v>
      </c>
      <c r="L11" s="30"/>
    </row>
    <row r="12" spans="1:46" s="1" customFormat="1" ht="12" customHeight="1">
      <c r="B12" s="30"/>
      <c r="D12" s="25" t="s">
        <v>18</v>
      </c>
      <c r="F12" s="23" t="s">
        <v>19</v>
      </c>
      <c r="I12" s="25" t="s">
        <v>20</v>
      </c>
      <c r="J12" s="50" t="str">
        <f>'Rekapitulace stavby'!AN8</f>
        <v>28. 3. 2019</v>
      </c>
      <c r="L12" s="30"/>
    </row>
    <row r="13" spans="1:46" s="1" customFormat="1" ht="10.9" customHeight="1">
      <c r="B13" s="30"/>
      <c r="L13" s="30"/>
    </row>
    <row r="14" spans="1:46" s="1" customFormat="1" ht="12" customHeight="1">
      <c r="B14" s="30"/>
      <c r="D14" s="25" t="s">
        <v>22</v>
      </c>
      <c r="I14" s="25" t="s">
        <v>23</v>
      </c>
      <c r="J14" s="23" t="s">
        <v>1</v>
      </c>
      <c r="L14" s="30"/>
    </row>
    <row r="15" spans="1:46" s="1" customFormat="1" ht="18" customHeight="1">
      <c r="B15" s="30"/>
      <c r="E15" s="23" t="s">
        <v>24</v>
      </c>
      <c r="I15" s="25" t="s">
        <v>25</v>
      </c>
      <c r="J15" s="23" t="s">
        <v>1</v>
      </c>
      <c r="L15" s="30"/>
    </row>
    <row r="16" spans="1:46" s="1" customFormat="1" ht="6.95" customHeight="1">
      <c r="B16" s="30"/>
      <c r="L16" s="30"/>
    </row>
    <row r="17" spans="2:12" s="1" customFormat="1" ht="12" customHeight="1">
      <c r="B17" s="30"/>
      <c r="D17" s="25" t="s">
        <v>26</v>
      </c>
      <c r="I17" s="25" t="s">
        <v>23</v>
      </c>
      <c r="J17" s="23" t="str">
        <f>'Rekapitulace stavby'!AN13</f>
        <v/>
      </c>
      <c r="L17" s="30"/>
    </row>
    <row r="18" spans="2:12" s="1" customFormat="1" ht="18" customHeight="1">
      <c r="B18" s="30"/>
      <c r="E18" s="195" t="str">
        <f>'Rekapitulace stavby'!E14</f>
        <v xml:space="preserve"> </v>
      </c>
      <c r="F18" s="195"/>
      <c r="G18" s="195"/>
      <c r="H18" s="195"/>
      <c r="I18" s="25" t="s">
        <v>25</v>
      </c>
      <c r="J18" s="23" t="str">
        <f>'Rekapitulace stavby'!AN14</f>
        <v/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27</v>
      </c>
      <c r="I20" s="25" t="s">
        <v>23</v>
      </c>
      <c r="J20" s="23" t="s">
        <v>1</v>
      </c>
      <c r="L20" s="30"/>
    </row>
    <row r="21" spans="2:12" s="1" customFormat="1" ht="18" customHeight="1">
      <c r="B21" s="30"/>
      <c r="E21" s="23"/>
      <c r="I21" s="25" t="s">
        <v>25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29</v>
      </c>
      <c r="I23" s="25" t="s">
        <v>23</v>
      </c>
      <c r="J23" s="23" t="s">
        <v>1</v>
      </c>
      <c r="L23" s="30"/>
    </row>
    <row r="24" spans="2:12" s="1" customFormat="1" ht="18" customHeight="1">
      <c r="B24" s="30"/>
      <c r="E24" s="23"/>
      <c r="I24" s="25" t="s">
        <v>25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30</v>
      </c>
      <c r="L26" s="30"/>
    </row>
    <row r="27" spans="2:12" s="7" customFormat="1" ht="16.5" customHeight="1">
      <c r="B27" s="97"/>
      <c r="E27" s="203" t="s">
        <v>1</v>
      </c>
      <c r="F27" s="203"/>
      <c r="G27" s="203"/>
      <c r="H27" s="203"/>
      <c r="L27" s="9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14.45" customHeight="1">
      <c r="B30" s="30"/>
      <c r="D30" s="23" t="s">
        <v>106</v>
      </c>
      <c r="J30" s="29">
        <f>J96</f>
        <v>0</v>
      </c>
      <c r="L30" s="30"/>
    </row>
    <row r="31" spans="2:12" s="1" customFormat="1" ht="14.45" customHeight="1">
      <c r="B31" s="30"/>
      <c r="D31" s="28" t="s">
        <v>107</v>
      </c>
      <c r="J31" s="29">
        <f>J137</f>
        <v>0</v>
      </c>
      <c r="L31" s="30"/>
    </row>
    <row r="32" spans="2:12" s="1" customFormat="1" ht="25.35" customHeight="1">
      <c r="B32" s="30"/>
      <c r="D32" s="98" t="s">
        <v>34</v>
      </c>
      <c r="J32" s="64">
        <f>ROUND(J30 + J31, 2)</f>
        <v>0</v>
      </c>
      <c r="L32" s="30"/>
    </row>
    <row r="33" spans="2:12" s="1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1" customFormat="1" ht="14.45" customHeight="1">
      <c r="B34" s="30"/>
      <c r="F34" s="33" t="s">
        <v>36</v>
      </c>
      <c r="I34" s="33" t="s">
        <v>35</v>
      </c>
      <c r="J34" s="33" t="s">
        <v>37</v>
      </c>
      <c r="L34" s="30"/>
    </row>
    <row r="35" spans="2:12" s="1" customFormat="1" ht="14.45" customHeight="1">
      <c r="B35" s="30"/>
      <c r="D35" s="99" t="s">
        <v>38</v>
      </c>
      <c r="E35" s="25" t="s">
        <v>39</v>
      </c>
      <c r="F35" s="100">
        <f>ROUND((SUM(BE137:BE138) + SUM(BE158:BE1002)),  2)</f>
        <v>0</v>
      </c>
      <c r="I35" s="101">
        <v>0.21</v>
      </c>
      <c r="J35" s="100">
        <f>ROUND(((SUM(BE137:BE138) + SUM(BE158:BE1002))*I35),  2)</f>
        <v>0</v>
      </c>
      <c r="L35" s="30"/>
    </row>
    <row r="36" spans="2:12" s="1" customFormat="1" ht="14.45" customHeight="1">
      <c r="B36" s="30"/>
      <c r="E36" s="25" t="s">
        <v>40</v>
      </c>
      <c r="F36" s="100">
        <f>ROUND((SUM(BF137:BF138) + SUM(BF158:BF1002)),  2)</f>
        <v>0</v>
      </c>
      <c r="I36" s="101">
        <v>0.15</v>
      </c>
      <c r="J36" s="100">
        <f>ROUND(((SUM(BF137:BF138) + SUM(BF158:BF1002))*I36),  2)</f>
        <v>0</v>
      </c>
      <c r="L36" s="30"/>
    </row>
    <row r="37" spans="2:12" s="1" customFormat="1" ht="14.45" hidden="1" customHeight="1">
      <c r="B37" s="30"/>
      <c r="E37" s="25" t="s">
        <v>41</v>
      </c>
      <c r="F37" s="100">
        <f>ROUND((SUM(BG137:BG138) + SUM(BG158:BG1002)),  2)</f>
        <v>0</v>
      </c>
      <c r="I37" s="101">
        <v>0.21</v>
      </c>
      <c r="J37" s="100">
        <f>0</f>
        <v>0</v>
      </c>
      <c r="L37" s="30"/>
    </row>
    <row r="38" spans="2:12" s="1" customFormat="1" ht="14.45" hidden="1" customHeight="1">
      <c r="B38" s="30"/>
      <c r="E38" s="25" t="s">
        <v>42</v>
      </c>
      <c r="F38" s="100">
        <f>ROUND((SUM(BH137:BH138) + SUM(BH158:BH1002)),  2)</f>
        <v>0</v>
      </c>
      <c r="I38" s="101">
        <v>0.15</v>
      </c>
      <c r="J38" s="100">
        <f>0</f>
        <v>0</v>
      </c>
      <c r="L38" s="30"/>
    </row>
    <row r="39" spans="2:12" s="1" customFormat="1" ht="14.45" hidden="1" customHeight="1">
      <c r="B39" s="30"/>
      <c r="E39" s="25" t="s">
        <v>43</v>
      </c>
      <c r="F39" s="100">
        <f>ROUND((SUM(BI137:BI138) + SUM(BI158:BI1002)),  2)</f>
        <v>0</v>
      </c>
      <c r="I39" s="101">
        <v>0</v>
      </c>
      <c r="J39" s="100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93"/>
      <c r="D41" s="102" t="s">
        <v>44</v>
      </c>
      <c r="E41" s="55"/>
      <c r="F41" s="55"/>
      <c r="G41" s="103" t="s">
        <v>45</v>
      </c>
      <c r="H41" s="104" t="s">
        <v>46</v>
      </c>
      <c r="I41" s="55"/>
      <c r="J41" s="105">
        <f>SUM(J32:J39)</f>
        <v>0</v>
      </c>
      <c r="K41" s="106"/>
      <c r="L41" s="30"/>
    </row>
    <row r="42" spans="2:12" s="1" customFormat="1" ht="14.45" customHeight="1">
      <c r="B42" s="30"/>
      <c r="L42" s="30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32"/>
      <c r="J61" s="108" t="s">
        <v>50</v>
      </c>
      <c r="K61" s="32"/>
      <c r="L61" s="30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40"/>
      <c r="J65" s="40"/>
      <c r="K65" s="40"/>
      <c r="L65" s="30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32"/>
      <c r="J76" s="108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20" t="s">
        <v>108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14</v>
      </c>
      <c r="L84" s="30"/>
    </row>
    <row r="85" spans="2:47" s="1" customFormat="1" ht="16.5" customHeight="1">
      <c r="B85" s="30"/>
      <c r="E85" s="231" t="str">
        <f>E7</f>
        <v>Stavební úpravy RD a hosp. objektu spojené se změnou užívání na penzion</v>
      </c>
      <c r="F85" s="232"/>
      <c r="G85" s="232"/>
      <c r="H85" s="232"/>
      <c r="L85" s="30"/>
    </row>
    <row r="86" spans="2:47" s="1" customFormat="1" ht="12" customHeight="1">
      <c r="B86" s="30"/>
      <c r="C86" s="25" t="s">
        <v>104</v>
      </c>
      <c r="L86" s="30"/>
    </row>
    <row r="87" spans="2:47" s="1" customFormat="1" ht="16.5" customHeight="1">
      <c r="B87" s="30"/>
      <c r="E87" s="214" t="str">
        <f>E9</f>
        <v>SO 01 - Ubytovací zařízení</v>
      </c>
      <c r="F87" s="233"/>
      <c r="G87" s="233"/>
      <c r="H87" s="233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18</v>
      </c>
      <c r="F89" s="23" t="str">
        <f>F12</f>
        <v xml:space="preserve"> </v>
      </c>
      <c r="I89" s="25" t="s">
        <v>20</v>
      </c>
      <c r="J89" s="50" t="str">
        <f>IF(J12="","",J12)</f>
        <v>28. 3. 2019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22</v>
      </c>
      <c r="F91" s="23" t="str">
        <f>E15</f>
        <v>Ing. Miloš Burianec</v>
      </c>
      <c r="I91" s="25" t="s">
        <v>27</v>
      </c>
      <c r="J91" s="26"/>
      <c r="L91" s="30"/>
    </row>
    <row r="92" spans="2:47" s="1" customFormat="1" ht="15.2" customHeight="1">
      <c r="B92" s="30"/>
      <c r="C92" s="25" t="s">
        <v>26</v>
      </c>
      <c r="F92" s="23" t="str">
        <f>IF(E18="","",E18)</f>
        <v xml:space="preserve"> </v>
      </c>
      <c r="I92" s="25" t="s">
        <v>29</v>
      </c>
      <c r="J92" s="26"/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109" t="s">
        <v>109</v>
      </c>
      <c r="D94" s="93"/>
      <c r="E94" s="93"/>
      <c r="F94" s="93"/>
      <c r="G94" s="93"/>
      <c r="H94" s="93"/>
      <c r="I94" s="93"/>
      <c r="J94" s="110" t="s">
        <v>110</v>
      </c>
      <c r="K94" s="93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11" t="s">
        <v>111</v>
      </c>
      <c r="J96" s="64">
        <f>J158</f>
        <v>0</v>
      </c>
      <c r="L96" s="30"/>
      <c r="AU96" s="16" t="s">
        <v>112</v>
      </c>
    </row>
    <row r="97" spans="2:12" s="8" customFormat="1" ht="24.95" customHeight="1">
      <c r="B97" s="112"/>
      <c r="D97" s="113" t="s">
        <v>113</v>
      </c>
      <c r="E97" s="114"/>
      <c r="F97" s="114"/>
      <c r="G97" s="114"/>
      <c r="H97" s="114"/>
      <c r="I97" s="114"/>
      <c r="J97" s="115">
        <f>J159</f>
        <v>0</v>
      </c>
      <c r="L97" s="112"/>
    </row>
    <row r="98" spans="2:12" s="9" customFormat="1" ht="19.899999999999999" customHeight="1">
      <c r="B98" s="116"/>
      <c r="D98" s="117" t="s">
        <v>114</v>
      </c>
      <c r="E98" s="118"/>
      <c r="F98" s="118"/>
      <c r="G98" s="118"/>
      <c r="H98" s="118"/>
      <c r="I98" s="118"/>
      <c r="J98" s="119">
        <f>J160</f>
        <v>0</v>
      </c>
      <c r="L98" s="116"/>
    </row>
    <row r="99" spans="2:12" s="9" customFormat="1" ht="19.899999999999999" customHeight="1">
      <c r="B99" s="116"/>
      <c r="D99" s="117" t="s">
        <v>115</v>
      </c>
      <c r="E99" s="118"/>
      <c r="F99" s="118"/>
      <c r="G99" s="118"/>
      <c r="H99" s="118"/>
      <c r="I99" s="118"/>
      <c r="J99" s="119">
        <f>J180</f>
        <v>0</v>
      </c>
      <c r="L99" s="116"/>
    </row>
    <row r="100" spans="2:12" s="9" customFormat="1" ht="19.899999999999999" customHeight="1">
      <c r="B100" s="116"/>
      <c r="D100" s="117" t="s">
        <v>116</v>
      </c>
      <c r="E100" s="118"/>
      <c r="F100" s="118"/>
      <c r="G100" s="118"/>
      <c r="H100" s="118"/>
      <c r="I100" s="118"/>
      <c r="J100" s="119">
        <f>J183</f>
        <v>0</v>
      </c>
      <c r="L100" s="116"/>
    </row>
    <row r="101" spans="2:12" s="9" customFormat="1" ht="19.899999999999999" customHeight="1">
      <c r="B101" s="116"/>
      <c r="D101" s="117" t="s">
        <v>117</v>
      </c>
      <c r="E101" s="118"/>
      <c r="F101" s="118"/>
      <c r="G101" s="118"/>
      <c r="H101" s="118"/>
      <c r="I101" s="118"/>
      <c r="J101" s="119">
        <f>J295</f>
        <v>0</v>
      </c>
      <c r="L101" s="116"/>
    </row>
    <row r="102" spans="2:12" s="9" customFormat="1" ht="19.899999999999999" customHeight="1">
      <c r="B102" s="116"/>
      <c r="D102" s="117" t="s">
        <v>118</v>
      </c>
      <c r="E102" s="118"/>
      <c r="F102" s="118"/>
      <c r="G102" s="118"/>
      <c r="H102" s="118"/>
      <c r="I102" s="118"/>
      <c r="J102" s="119">
        <f>J351</f>
        <v>0</v>
      </c>
      <c r="L102" s="116"/>
    </row>
    <row r="103" spans="2:12" s="9" customFormat="1" ht="19.899999999999999" customHeight="1">
      <c r="B103" s="116"/>
      <c r="D103" s="117" t="s">
        <v>119</v>
      </c>
      <c r="E103" s="118"/>
      <c r="F103" s="118"/>
      <c r="G103" s="118"/>
      <c r="H103" s="118"/>
      <c r="I103" s="118"/>
      <c r="J103" s="119">
        <f>J447</f>
        <v>0</v>
      </c>
      <c r="L103" s="116"/>
    </row>
    <row r="104" spans="2:12" s="9" customFormat="1" ht="19.899999999999999" customHeight="1">
      <c r="B104" s="116"/>
      <c r="D104" s="117" t="s">
        <v>120</v>
      </c>
      <c r="E104" s="118"/>
      <c r="F104" s="118"/>
      <c r="G104" s="118"/>
      <c r="H104" s="118"/>
      <c r="I104" s="118"/>
      <c r="J104" s="119">
        <f>J453</f>
        <v>0</v>
      </c>
      <c r="L104" s="116"/>
    </row>
    <row r="105" spans="2:12" s="9" customFormat="1" ht="19.899999999999999" customHeight="1">
      <c r="B105" s="116"/>
      <c r="D105" s="117" t="s">
        <v>121</v>
      </c>
      <c r="E105" s="118"/>
      <c r="F105" s="118"/>
      <c r="G105" s="118"/>
      <c r="H105" s="118"/>
      <c r="I105" s="118"/>
      <c r="J105" s="119">
        <f>J531</f>
        <v>0</v>
      </c>
      <c r="L105" s="116"/>
    </row>
    <row r="106" spans="2:12" s="9" customFormat="1" ht="19.899999999999999" customHeight="1">
      <c r="B106" s="116"/>
      <c r="D106" s="117" t="s">
        <v>122</v>
      </c>
      <c r="E106" s="118"/>
      <c r="F106" s="118"/>
      <c r="G106" s="118"/>
      <c r="H106" s="118"/>
      <c r="I106" s="118"/>
      <c r="J106" s="119">
        <f>J535</f>
        <v>0</v>
      </c>
      <c r="L106" s="116"/>
    </row>
    <row r="107" spans="2:12" s="8" customFormat="1" ht="24.95" customHeight="1">
      <c r="B107" s="112"/>
      <c r="D107" s="113" t="s">
        <v>123</v>
      </c>
      <c r="E107" s="114"/>
      <c r="F107" s="114"/>
      <c r="G107" s="114"/>
      <c r="H107" s="114"/>
      <c r="I107" s="114"/>
      <c r="J107" s="115">
        <f>J537</f>
        <v>0</v>
      </c>
      <c r="L107" s="112"/>
    </row>
    <row r="108" spans="2:12" s="9" customFormat="1" ht="19.899999999999999" customHeight="1">
      <c r="B108" s="116"/>
      <c r="D108" s="117" t="s">
        <v>124</v>
      </c>
      <c r="E108" s="118"/>
      <c r="F108" s="118"/>
      <c r="G108" s="118"/>
      <c r="H108" s="118"/>
      <c r="I108" s="118"/>
      <c r="J108" s="119">
        <f>J538</f>
        <v>0</v>
      </c>
      <c r="L108" s="116"/>
    </row>
    <row r="109" spans="2:12" s="9" customFormat="1" ht="19.899999999999999" customHeight="1">
      <c r="B109" s="116"/>
      <c r="D109" s="117" t="s">
        <v>125</v>
      </c>
      <c r="E109" s="118"/>
      <c r="F109" s="118"/>
      <c r="G109" s="118"/>
      <c r="H109" s="118"/>
      <c r="I109" s="118"/>
      <c r="J109" s="119">
        <f>J548</f>
        <v>0</v>
      </c>
      <c r="L109" s="116"/>
    </row>
    <row r="110" spans="2:12" s="9" customFormat="1" ht="19.899999999999999" customHeight="1">
      <c r="B110" s="116"/>
      <c r="D110" s="117" t="s">
        <v>126</v>
      </c>
      <c r="E110" s="118"/>
      <c r="F110" s="118"/>
      <c r="G110" s="118"/>
      <c r="H110" s="118"/>
      <c r="I110" s="118"/>
      <c r="J110" s="119">
        <f>J558</f>
        <v>0</v>
      </c>
      <c r="L110" s="116"/>
    </row>
    <row r="111" spans="2:12" s="9" customFormat="1" ht="19.899999999999999" customHeight="1">
      <c r="B111" s="116"/>
      <c r="D111" s="117" t="s">
        <v>127</v>
      </c>
      <c r="E111" s="118"/>
      <c r="F111" s="118"/>
      <c r="G111" s="118"/>
      <c r="H111" s="118"/>
      <c r="I111" s="118"/>
      <c r="J111" s="119">
        <f>J572</f>
        <v>0</v>
      </c>
      <c r="L111" s="116"/>
    </row>
    <row r="112" spans="2:12" s="9" customFormat="1" ht="19.899999999999999" customHeight="1">
      <c r="B112" s="116"/>
      <c r="D112" s="117" t="s">
        <v>128</v>
      </c>
      <c r="E112" s="118"/>
      <c r="F112" s="118"/>
      <c r="G112" s="118"/>
      <c r="H112" s="118"/>
      <c r="I112" s="118"/>
      <c r="J112" s="119">
        <f>J582</f>
        <v>0</v>
      </c>
      <c r="L112" s="116"/>
    </row>
    <row r="113" spans="2:12" s="9" customFormat="1" ht="19.899999999999999" customHeight="1">
      <c r="B113" s="116"/>
      <c r="D113" s="117" t="s">
        <v>129</v>
      </c>
      <c r="E113" s="118"/>
      <c r="F113" s="118"/>
      <c r="G113" s="118"/>
      <c r="H113" s="118"/>
      <c r="I113" s="118"/>
      <c r="J113" s="119">
        <f>J594</f>
        <v>0</v>
      </c>
      <c r="L113" s="116"/>
    </row>
    <row r="114" spans="2:12" s="9" customFormat="1" ht="19.899999999999999" customHeight="1">
      <c r="B114" s="116"/>
      <c r="D114" s="117" t="s">
        <v>130</v>
      </c>
      <c r="E114" s="118"/>
      <c r="F114" s="118"/>
      <c r="G114" s="118"/>
      <c r="H114" s="118"/>
      <c r="I114" s="118"/>
      <c r="J114" s="119">
        <f>J599</f>
        <v>0</v>
      </c>
      <c r="L114" s="116"/>
    </row>
    <row r="115" spans="2:12" s="9" customFormat="1" ht="19.899999999999999" customHeight="1">
      <c r="B115" s="116"/>
      <c r="D115" s="117" t="s">
        <v>131</v>
      </c>
      <c r="E115" s="118"/>
      <c r="F115" s="118"/>
      <c r="G115" s="118"/>
      <c r="H115" s="118"/>
      <c r="I115" s="118"/>
      <c r="J115" s="119">
        <f>J623</f>
        <v>0</v>
      </c>
      <c r="L115" s="116"/>
    </row>
    <row r="116" spans="2:12" s="9" customFormat="1" ht="19.899999999999999" customHeight="1">
      <c r="B116" s="116"/>
      <c r="D116" s="117" t="s">
        <v>132</v>
      </c>
      <c r="E116" s="118"/>
      <c r="F116" s="118"/>
      <c r="G116" s="118"/>
      <c r="H116" s="118"/>
      <c r="I116" s="118"/>
      <c r="J116" s="119">
        <f>J628</f>
        <v>0</v>
      </c>
      <c r="L116" s="116"/>
    </row>
    <row r="117" spans="2:12" s="9" customFormat="1" ht="19.899999999999999" customHeight="1">
      <c r="B117" s="116"/>
      <c r="D117" s="117" t="s">
        <v>133</v>
      </c>
      <c r="E117" s="118"/>
      <c r="F117" s="118"/>
      <c r="G117" s="118"/>
      <c r="H117" s="118"/>
      <c r="I117" s="118"/>
      <c r="J117" s="119">
        <f>J635</f>
        <v>0</v>
      </c>
      <c r="L117" s="116"/>
    </row>
    <row r="118" spans="2:12" s="9" customFormat="1" ht="19.899999999999999" customHeight="1">
      <c r="B118" s="116"/>
      <c r="D118" s="117" t="s">
        <v>134</v>
      </c>
      <c r="E118" s="118"/>
      <c r="F118" s="118"/>
      <c r="G118" s="118"/>
      <c r="H118" s="118"/>
      <c r="I118" s="118"/>
      <c r="J118" s="119">
        <f>J641</f>
        <v>0</v>
      </c>
      <c r="L118" s="116"/>
    </row>
    <row r="119" spans="2:12" s="9" customFormat="1" ht="19.899999999999999" customHeight="1">
      <c r="B119" s="116"/>
      <c r="D119" s="117" t="s">
        <v>135</v>
      </c>
      <c r="E119" s="118"/>
      <c r="F119" s="118"/>
      <c r="G119" s="118"/>
      <c r="H119" s="118"/>
      <c r="I119" s="118"/>
      <c r="J119" s="119">
        <f>J647</f>
        <v>0</v>
      </c>
      <c r="L119" s="116"/>
    </row>
    <row r="120" spans="2:12" s="9" customFormat="1" ht="19.899999999999999" customHeight="1">
      <c r="B120" s="116"/>
      <c r="D120" s="117" t="s">
        <v>136</v>
      </c>
      <c r="E120" s="118"/>
      <c r="F120" s="118"/>
      <c r="G120" s="118"/>
      <c r="H120" s="118"/>
      <c r="I120" s="118"/>
      <c r="J120" s="119">
        <f>J687</f>
        <v>0</v>
      </c>
      <c r="L120" s="116"/>
    </row>
    <row r="121" spans="2:12" s="9" customFormat="1" ht="19.899999999999999" customHeight="1">
      <c r="B121" s="116"/>
      <c r="D121" s="117" t="s">
        <v>137</v>
      </c>
      <c r="E121" s="118"/>
      <c r="F121" s="118"/>
      <c r="G121" s="118"/>
      <c r="H121" s="118"/>
      <c r="I121" s="118"/>
      <c r="J121" s="119">
        <f>J757</f>
        <v>0</v>
      </c>
      <c r="L121" s="116"/>
    </row>
    <row r="122" spans="2:12" s="9" customFormat="1" ht="19.899999999999999" customHeight="1">
      <c r="B122" s="116"/>
      <c r="D122" s="117" t="s">
        <v>138</v>
      </c>
      <c r="E122" s="118"/>
      <c r="F122" s="118"/>
      <c r="G122" s="118"/>
      <c r="H122" s="118"/>
      <c r="I122" s="118"/>
      <c r="J122" s="119">
        <f>J793</f>
        <v>0</v>
      </c>
      <c r="L122" s="116"/>
    </row>
    <row r="123" spans="2:12" s="9" customFormat="1" ht="19.899999999999999" customHeight="1">
      <c r="B123" s="116"/>
      <c r="D123" s="117" t="s">
        <v>139</v>
      </c>
      <c r="E123" s="118"/>
      <c r="F123" s="118"/>
      <c r="G123" s="118"/>
      <c r="H123" s="118"/>
      <c r="I123" s="118"/>
      <c r="J123" s="119">
        <f>J823</f>
        <v>0</v>
      </c>
      <c r="L123" s="116"/>
    </row>
    <row r="124" spans="2:12" s="9" customFormat="1" ht="19.899999999999999" customHeight="1">
      <c r="B124" s="116"/>
      <c r="D124" s="117" t="s">
        <v>140</v>
      </c>
      <c r="E124" s="118"/>
      <c r="F124" s="118"/>
      <c r="G124" s="118"/>
      <c r="H124" s="118"/>
      <c r="I124" s="118"/>
      <c r="J124" s="119">
        <f>J856</f>
        <v>0</v>
      </c>
      <c r="L124" s="116"/>
    </row>
    <row r="125" spans="2:12" s="9" customFormat="1" ht="19.899999999999999" customHeight="1">
      <c r="B125" s="116"/>
      <c r="D125" s="117" t="s">
        <v>141</v>
      </c>
      <c r="E125" s="118"/>
      <c r="F125" s="118"/>
      <c r="G125" s="118"/>
      <c r="H125" s="118"/>
      <c r="I125" s="118"/>
      <c r="J125" s="119">
        <f>J921</f>
        <v>0</v>
      </c>
      <c r="L125" s="116"/>
    </row>
    <row r="126" spans="2:12" s="9" customFormat="1" ht="19.899999999999999" customHeight="1">
      <c r="B126" s="116"/>
      <c r="D126" s="117" t="s">
        <v>142</v>
      </c>
      <c r="E126" s="118"/>
      <c r="F126" s="118"/>
      <c r="G126" s="118"/>
      <c r="H126" s="118"/>
      <c r="I126" s="118"/>
      <c r="J126" s="119">
        <f>J926</f>
        <v>0</v>
      </c>
      <c r="L126" s="116"/>
    </row>
    <row r="127" spans="2:12" s="9" customFormat="1" ht="19.899999999999999" customHeight="1">
      <c r="B127" s="116"/>
      <c r="D127" s="117" t="s">
        <v>143</v>
      </c>
      <c r="E127" s="118"/>
      <c r="F127" s="118"/>
      <c r="G127" s="118"/>
      <c r="H127" s="118"/>
      <c r="I127" s="118"/>
      <c r="J127" s="119">
        <f>J945</f>
        <v>0</v>
      </c>
      <c r="L127" s="116"/>
    </row>
    <row r="128" spans="2:12" s="9" customFormat="1" ht="19.899999999999999" customHeight="1">
      <c r="B128" s="116"/>
      <c r="D128" s="117" t="s">
        <v>144</v>
      </c>
      <c r="E128" s="118"/>
      <c r="F128" s="118"/>
      <c r="G128" s="118"/>
      <c r="H128" s="118"/>
      <c r="I128" s="118"/>
      <c r="J128" s="119">
        <f>J953</f>
        <v>0</v>
      </c>
      <c r="L128" s="116"/>
    </row>
    <row r="129" spans="2:14" s="9" customFormat="1" ht="19.899999999999999" customHeight="1">
      <c r="B129" s="116"/>
      <c r="D129" s="117" t="s">
        <v>145</v>
      </c>
      <c r="E129" s="118"/>
      <c r="F129" s="118"/>
      <c r="G129" s="118"/>
      <c r="H129" s="118"/>
      <c r="I129" s="118"/>
      <c r="J129" s="119">
        <f>J980</f>
        <v>0</v>
      </c>
      <c r="L129" s="116"/>
    </row>
    <row r="130" spans="2:14" s="9" customFormat="1" ht="19.899999999999999" customHeight="1">
      <c r="B130" s="116"/>
      <c r="D130" s="117" t="s">
        <v>146</v>
      </c>
      <c r="E130" s="118"/>
      <c r="F130" s="118"/>
      <c r="G130" s="118"/>
      <c r="H130" s="118"/>
      <c r="I130" s="118"/>
      <c r="J130" s="119">
        <f>J987</f>
        <v>0</v>
      </c>
      <c r="L130" s="116"/>
    </row>
    <row r="131" spans="2:14" s="8" customFormat="1" ht="24.95" customHeight="1">
      <c r="B131" s="112"/>
      <c r="D131" s="113" t="s">
        <v>147</v>
      </c>
      <c r="E131" s="114"/>
      <c r="F131" s="114"/>
      <c r="G131" s="114"/>
      <c r="H131" s="114"/>
      <c r="I131" s="114"/>
      <c r="J131" s="115">
        <f>J996</f>
        <v>0</v>
      </c>
      <c r="L131" s="112"/>
    </row>
    <row r="132" spans="2:14" s="8" customFormat="1" ht="24.95" customHeight="1">
      <c r="B132" s="112"/>
      <c r="D132" s="113" t="s">
        <v>148</v>
      </c>
      <c r="E132" s="114"/>
      <c r="F132" s="114"/>
      <c r="G132" s="114"/>
      <c r="H132" s="114"/>
      <c r="I132" s="114"/>
      <c r="J132" s="115">
        <f>J997</f>
        <v>0</v>
      </c>
      <c r="L132" s="112"/>
    </row>
    <row r="133" spans="2:14" s="8" customFormat="1" ht="24.95" customHeight="1">
      <c r="B133" s="112"/>
      <c r="D133" s="113" t="s">
        <v>149</v>
      </c>
      <c r="E133" s="114"/>
      <c r="F133" s="114"/>
      <c r="G133" s="114"/>
      <c r="H133" s="114"/>
      <c r="I133" s="114"/>
      <c r="J133" s="115">
        <f>J999</f>
        <v>0</v>
      </c>
      <c r="L133" s="112"/>
    </row>
    <row r="134" spans="2:14" s="9" customFormat="1" ht="19.899999999999999" customHeight="1">
      <c r="B134" s="116"/>
      <c r="D134" s="117" t="s">
        <v>150</v>
      </c>
      <c r="E134" s="118"/>
      <c r="F134" s="118"/>
      <c r="G134" s="118"/>
      <c r="H134" s="118"/>
      <c r="I134" s="118"/>
      <c r="J134" s="119">
        <f>J1000</f>
        <v>0</v>
      </c>
      <c r="L134" s="116"/>
    </row>
    <row r="135" spans="2:14" s="1" customFormat="1" ht="21.75" customHeight="1">
      <c r="B135" s="30"/>
      <c r="L135" s="30"/>
    </row>
    <row r="136" spans="2:14" s="1" customFormat="1" ht="6.95" customHeight="1">
      <c r="B136" s="30"/>
      <c r="L136" s="30"/>
    </row>
    <row r="137" spans="2:14" s="1" customFormat="1" ht="29.25" customHeight="1">
      <c r="B137" s="30"/>
      <c r="C137" s="111" t="s">
        <v>151</v>
      </c>
      <c r="J137" s="120">
        <v>0</v>
      </c>
      <c r="L137" s="30"/>
      <c r="N137" s="121" t="s">
        <v>38</v>
      </c>
    </row>
    <row r="138" spans="2:14" s="1" customFormat="1" ht="18" customHeight="1">
      <c r="B138" s="30"/>
      <c r="L138" s="30"/>
    </row>
    <row r="139" spans="2:14" s="1" customFormat="1" ht="29.25" customHeight="1">
      <c r="B139" s="30"/>
      <c r="C139" s="92" t="s">
        <v>102</v>
      </c>
      <c r="D139" s="93"/>
      <c r="E139" s="93"/>
      <c r="F139" s="93"/>
      <c r="G139" s="93"/>
      <c r="H139" s="93"/>
      <c r="I139" s="93"/>
      <c r="J139" s="94">
        <f>ROUND(J96+J137,2)</f>
        <v>0</v>
      </c>
      <c r="K139" s="93"/>
      <c r="L139" s="30"/>
    </row>
    <row r="140" spans="2:14" s="1" customFormat="1" ht="6.95" customHeight="1"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30"/>
    </row>
    <row r="144" spans="2:14" s="1" customFormat="1" ht="6.95" customHeight="1">
      <c r="B144" s="44"/>
      <c r="C144" s="45"/>
      <c r="D144" s="45"/>
      <c r="E144" s="45"/>
      <c r="F144" s="45"/>
      <c r="G144" s="45"/>
      <c r="H144" s="45"/>
      <c r="I144" s="45"/>
      <c r="J144" s="45"/>
      <c r="K144" s="45"/>
      <c r="L144" s="30"/>
    </row>
    <row r="145" spans="2:63" s="1" customFormat="1" ht="24.95" customHeight="1">
      <c r="B145" s="30"/>
      <c r="C145" s="20" t="s">
        <v>152</v>
      </c>
      <c r="L145" s="30"/>
    </row>
    <row r="146" spans="2:63" s="1" customFormat="1" ht="6.95" customHeight="1">
      <c r="B146" s="30"/>
      <c r="L146" s="30"/>
    </row>
    <row r="147" spans="2:63" s="1" customFormat="1" ht="12" customHeight="1">
      <c r="B147" s="30"/>
      <c r="C147" s="25" t="s">
        <v>14</v>
      </c>
      <c r="L147" s="30"/>
    </row>
    <row r="148" spans="2:63" s="1" customFormat="1" ht="16.5" customHeight="1">
      <c r="B148" s="30"/>
      <c r="E148" s="231" t="str">
        <f>E7</f>
        <v>Stavební úpravy RD a hosp. objektu spojené se změnou užívání na penzion</v>
      </c>
      <c r="F148" s="232"/>
      <c r="G148" s="232"/>
      <c r="H148" s="232"/>
      <c r="L148" s="30"/>
    </row>
    <row r="149" spans="2:63" s="1" customFormat="1" ht="12" customHeight="1">
      <c r="B149" s="30"/>
      <c r="C149" s="25" t="s">
        <v>104</v>
      </c>
      <c r="L149" s="30"/>
    </row>
    <row r="150" spans="2:63" s="1" customFormat="1" ht="16.5" customHeight="1">
      <c r="B150" s="30"/>
      <c r="E150" s="214" t="str">
        <f>E9</f>
        <v>SO 01 - Ubytovací zařízení</v>
      </c>
      <c r="F150" s="233"/>
      <c r="G150" s="233"/>
      <c r="H150" s="233"/>
      <c r="L150" s="30"/>
    </row>
    <row r="151" spans="2:63" s="1" customFormat="1" ht="6.95" customHeight="1">
      <c r="B151" s="30"/>
      <c r="L151" s="30"/>
    </row>
    <row r="152" spans="2:63" s="1" customFormat="1" ht="12" customHeight="1">
      <c r="B152" s="30"/>
      <c r="C152" s="25" t="s">
        <v>18</v>
      </c>
      <c r="F152" s="23" t="str">
        <f>F12</f>
        <v xml:space="preserve"> </v>
      </c>
      <c r="I152" s="25" t="s">
        <v>20</v>
      </c>
      <c r="J152" s="50" t="str">
        <f>IF(J12="","",J12)</f>
        <v>28. 3. 2019</v>
      </c>
      <c r="L152" s="30"/>
    </row>
    <row r="153" spans="2:63" s="1" customFormat="1" ht="6.95" customHeight="1">
      <c r="B153" s="30"/>
      <c r="L153" s="30"/>
    </row>
    <row r="154" spans="2:63" s="1" customFormat="1" ht="15.2" customHeight="1">
      <c r="B154" s="30"/>
      <c r="C154" s="25" t="s">
        <v>22</v>
      </c>
      <c r="F154" s="23" t="str">
        <f>E15</f>
        <v>Ing. Miloš Burianec</v>
      </c>
      <c r="I154" s="25" t="s">
        <v>27</v>
      </c>
      <c r="J154" s="26">
        <f>E21</f>
        <v>0</v>
      </c>
      <c r="L154" s="30"/>
    </row>
    <row r="155" spans="2:63" s="1" customFormat="1" ht="15.2" customHeight="1">
      <c r="B155" s="30"/>
      <c r="C155" s="25" t="s">
        <v>26</v>
      </c>
      <c r="F155" s="23" t="str">
        <f>IF(E18="","",E18)</f>
        <v xml:space="preserve"> </v>
      </c>
      <c r="I155" s="25" t="s">
        <v>29</v>
      </c>
      <c r="J155" s="26">
        <f>E24</f>
        <v>0</v>
      </c>
      <c r="L155" s="30"/>
    </row>
    <row r="156" spans="2:63" s="1" customFormat="1" ht="10.35" customHeight="1">
      <c r="B156" s="30"/>
      <c r="L156" s="30"/>
    </row>
    <row r="157" spans="2:63" s="10" customFormat="1" ht="29.25" customHeight="1">
      <c r="B157" s="122"/>
      <c r="C157" s="123" t="s">
        <v>153</v>
      </c>
      <c r="D157" s="124" t="s">
        <v>59</v>
      </c>
      <c r="E157" s="124" t="s">
        <v>55</v>
      </c>
      <c r="F157" s="124" t="s">
        <v>56</v>
      </c>
      <c r="G157" s="124" t="s">
        <v>154</v>
      </c>
      <c r="H157" s="124" t="s">
        <v>155</v>
      </c>
      <c r="I157" s="124" t="s">
        <v>156</v>
      </c>
      <c r="J157" s="125" t="s">
        <v>110</v>
      </c>
      <c r="K157" s="126" t="s">
        <v>157</v>
      </c>
      <c r="L157" s="122"/>
      <c r="M157" s="57" t="s">
        <v>1</v>
      </c>
      <c r="N157" s="58" t="s">
        <v>38</v>
      </c>
      <c r="O157" s="58" t="s">
        <v>158</v>
      </c>
      <c r="P157" s="58" t="s">
        <v>159</v>
      </c>
      <c r="Q157" s="58" t="s">
        <v>160</v>
      </c>
      <c r="R157" s="58" t="s">
        <v>161</v>
      </c>
      <c r="S157" s="58" t="s">
        <v>162</v>
      </c>
      <c r="T157" s="59" t="s">
        <v>163</v>
      </c>
    </row>
    <row r="158" spans="2:63" s="1" customFormat="1" ht="22.9" customHeight="1">
      <c r="B158" s="30"/>
      <c r="C158" s="62" t="s">
        <v>164</v>
      </c>
      <c r="J158" s="127">
        <f>BK158</f>
        <v>0</v>
      </c>
      <c r="L158" s="30"/>
      <c r="M158" s="60"/>
      <c r="N158" s="51"/>
      <c r="O158" s="51"/>
      <c r="P158" s="128">
        <f>P159+P537+P996+P997+P999</f>
        <v>14783.227608999998</v>
      </c>
      <c r="Q158" s="51"/>
      <c r="R158" s="128">
        <f>R159+R537+R996+R997+R999</f>
        <v>999.78200452000021</v>
      </c>
      <c r="S158" s="51"/>
      <c r="T158" s="129">
        <f>T159+T537+T996+T997+T999</f>
        <v>345.35864700000002</v>
      </c>
      <c r="AT158" s="16" t="s">
        <v>73</v>
      </c>
      <c r="AU158" s="16" t="s">
        <v>112</v>
      </c>
      <c r="BK158" s="130">
        <f>BK159+BK537+BK996+BK997+BK999</f>
        <v>0</v>
      </c>
    </row>
    <row r="159" spans="2:63" s="11" customFormat="1" ht="25.9" customHeight="1">
      <c r="B159" s="131"/>
      <c r="D159" s="132" t="s">
        <v>73</v>
      </c>
      <c r="E159" s="133" t="s">
        <v>165</v>
      </c>
      <c r="F159" s="133" t="s">
        <v>166</v>
      </c>
      <c r="J159" s="134">
        <f>BK159</f>
        <v>0</v>
      </c>
      <c r="L159" s="131"/>
      <c r="M159" s="135"/>
      <c r="N159" s="136"/>
      <c r="O159" s="136"/>
      <c r="P159" s="137">
        <f>P160+P180+P183+P295+P351+P447+P453+P531+P535</f>
        <v>7394.0298229999989</v>
      </c>
      <c r="Q159" s="136"/>
      <c r="R159" s="137">
        <f>R160+R180+R183+R295+R351+R447+R453+R531+R535</f>
        <v>860.4965121800002</v>
      </c>
      <c r="S159" s="136"/>
      <c r="T159" s="138">
        <f>T160+T180+T183+T295+T351+T447+T453+T531+T535</f>
        <v>311.58336600000001</v>
      </c>
      <c r="AR159" s="132" t="s">
        <v>81</v>
      </c>
      <c r="AT159" s="139" t="s">
        <v>73</v>
      </c>
      <c r="AU159" s="139" t="s">
        <v>74</v>
      </c>
      <c r="AY159" s="132" t="s">
        <v>167</v>
      </c>
      <c r="BK159" s="140">
        <f>BK160+BK180+BK183+BK295+BK351+BK447+BK453+BK531+BK535</f>
        <v>0</v>
      </c>
    </row>
    <row r="160" spans="2:63" s="11" customFormat="1" ht="22.9" customHeight="1">
      <c r="B160" s="131"/>
      <c r="D160" s="132" t="s">
        <v>73</v>
      </c>
      <c r="E160" s="141" t="s">
        <v>81</v>
      </c>
      <c r="F160" s="141" t="s">
        <v>168</v>
      </c>
      <c r="J160" s="142">
        <f>BK160</f>
        <v>0</v>
      </c>
      <c r="L160" s="131"/>
      <c r="M160" s="135"/>
      <c r="N160" s="136"/>
      <c r="O160" s="136"/>
      <c r="P160" s="137">
        <f>SUM(P161:P179)</f>
        <v>196.846273</v>
      </c>
      <c r="Q160" s="136"/>
      <c r="R160" s="137">
        <f>SUM(R161:R179)</f>
        <v>0</v>
      </c>
      <c r="S160" s="136"/>
      <c r="T160" s="138">
        <f>SUM(T161:T179)</f>
        <v>0</v>
      </c>
      <c r="AR160" s="132" t="s">
        <v>81</v>
      </c>
      <c r="AT160" s="139" t="s">
        <v>73</v>
      </c>
      <c r="AU160" s="139" t="s">
        <v>81</v>
      </c>
      <c r="AY160" s="132" t="s">
        <v>167</v>
      </c>
      <c r="BK160" s="140">
        <f>SUM(BK161:BK179)</f>
        <v>0</v>
      </c>
    </row>
    <row r="161" spans="2:65" s="1" customFormat="1" ht="24" customHeight="1">
      <c r="B161" s="143"/>
      <c r="C161" s="144" t="s">
        <v>81</v>
      </c>
      <c r="D161" s="144" t="s">
        <v>169</v>
      </c>
      <c r="E161" s="145" t="s">
        <v>170</v>
      </c>
      <c r="F161" s="146" t="s">
        <v>171</v>
      </c>
      <c r="G161" s="147" t="s">
        <v>172</v>
      </c>
      <c r="H161" s="148">
        <v>31.204000000000001</v>
      </c>
      <c r="I161" s="149">
        <v>0</v>
      </c>
      <c r="J161" s="149">
        <f>ROUND(I161*H161,2)</f>
        <v>0</v>
      </c>
      <c r="K161" s="146" t="s">
        <v>173</v>
      </c>
      <c r="L161" s="30"/>
      <c r="M161" s="150" t="s">
        <v>1</v>
      </c>
      <c r="N161" s="151" t="s">
        <v>39</v>
      </c>
      <c r="O161" s="152">
        <v>2.3199999999999998</v>
      </c>
      <c r="P161" s="152">
        <f>O161*H161</f>
        <v>72.39327999999999</v>
      </c>
      <c r="Q161" s="152">
        <v>0</v>
      </c>
      <c r="R161" s="152">
        <f>Q161*H161</f>
        <v>0</v>
      </c>
      <c r="S161" s="152">
        <v>0</v>
      </c>
      <c r="T161" s="153">
        <f>S161*H161</f>
        <v>0</v>
      </c>
      <c r="AR161" s="154" t="s">
        <v>174</v>
      </c>
      <c r="AT161" s="154" t="s">
        <v>169</v>
      </c>
      <c r="AU161" s="154" t="s">
        <v>83</v>
      </c>
      <c r="AY161" s="16" t="s">
        <v>167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6" t="s">
        <v>81</v>
      </c>
      <c r="BK161" s="155">
        <f>ROUND(I161*H161,2)</f>
        <v>0</v>
      </c>
      <c r="BL161" s="16" t="s">
        <v>174</v>
      </c>
      <c r="BM161" s="154" t="s">
        <v>175</v>
      </c>
    </row>
    <row r="162" spans="2:65" s="12" customFormat="1" ht="11.25">
      <c r="B162" s="156"/>
      <c r="D162" s="157" t="s">
        <v>176</v>
      </c>
      <c r="E162" s="158" t="s">
        <v>1</v>
      </c>
      <c r="F162" s="159" t="s">
        <v>177</v>
      </c>
      <c r="H162" s="160">
        <v>5.9470000000000001</v>
      </c>
      <c r="L162" s="156"/>
      <c r="M162" s="161"/>
      <c r="N162" s="162"/>
      <c r="O162" s="162"/>
      <c r="P162" s="162"/>
      <c r="Q162" s="162"/>
      <c r="R162" s="162"/>
      <c r="S162" s="162"/>
      <c r="T162" s="163"/>
      <c r="AT162" s="158" t="s">
        <v>176</v>
      </c>
      <c r="AU162" s="158" t="s">
        <v>83</v>
      </c>
      <c r="AV162" s="12" t="s">
        <v>83</v>
      </c>
      <c r="AW162" s="12" t="s">
        <v>28</v>
      </c>
      <c r="AX162" s="12" t="s">
        <v>74</v>
      </c>
      <c r="AY162" s="158" t="s">
        <v>167</v>
      </c>
    </row>
    <row r="163" spans="2:65" s="12" customFormat="1" ht="11.25">
      <c r="B163" s="156"/>
      <c r="D163" s="157" t="s">
        <v>176</v>
      </c>
      <c r="E163" s="158" t="s">
        <v>1</v>
      </c>
      <c r="F163" s="159" t="s">
        <v>178</v>
      </c>
      <c r="H163" s="160">
        <v>4.9180000000000001</v>
      </c>
      <c r="L163" s="156"/>
      <c r="M163" s="161"/>
      <c r="N163" s="162"/>
      <c r="O163" s="162"/>
      <c r="P163" s="162"/>
      <c r="Q163" s="162"/>
      <c r="R163" s="162"/>
      <c r="S163" s="162"/>
      <c r="T163" s="163"/>
      <c r="AT163" s="158" t="s">
        <v>176</v>
      </c>
      <c r="AU163" s="158" t="s">
        <v>83</v>
      </c>
      <c r="AV163" s="12" t="s">
        <v>83</v>
      </c>
      <c r="AW163" s="12" t="s">
        <v>28</v>
      </c>
      <c r="AX163" s="12" t="s">
        <v>74</v>
      </c>
      <c r="AY163" s="158" t="s">
        <v>167</v>
      </c>
    </row>
    <row r="164" spans="2:65" s="12" customFormat="1" ht="11.25">
      <c r="B164" s="156"/>
      <c r="D164" s="157" t="s">
        <v>176</v>
      </c>
      <c r="E164" s="158" t="s">
        <v>1</v>
      </c>
      <c r="F164" s="159" t="s">
        <v>179</v>
      </c>
      <c r="H164" s="160">
        <v>1.639</v>
      </c>
      <c r="L164" s="156"/>
      <c r="M164" s="161"/>
      <c r="N164" s="162"/>
      <c r="O164" s="162"/>
      <c r="P164" s="162"/>
      <c r="Q164" s="162"/>
      <c r="R164" s="162"/>
      <c r="S164" s="162"/>
      <c r="T164" s="163"/>
      <c r="AT164" s="158" t="s">
        <v>176</v>
      </c>
      <c r="AU164" s="158" t="s">
        <v>83</v>
      </c>
      <c r="AV164" s="12" t="s">
        <v>83</v>
      </c>
      <c r="AW164" s="12" t="s">
        <v>28</v>
      </c>
      <c r="AX164" s="12" t="s">
        <v>74</v>
      </c>
      <c r="AY164" s="158" t="s">
        <v>167</v>
      </c>
    </row>
    <row r="165" spans="2:65" s="12" customFormat="1" ht="11.25">
      <c r="B165" s="156"/>
      <c r="D165" s="157" t="s">
        <v>176</v>
      </c>
      <c r="E165" s="158" t="s">
        <v>1</v>
      </c>
      <c r="F165" s="159" t="s">
        <v>180</v>
      </c>
      <c r="H165" s="160">
        <v>12.622</v>
      </c>
      <c r="L165" s="156"/>
      <c r="M165" s="161"/>
      <c r="N165" s="162"/>
      <c r="O165" s="162"/>
      <c r="P165" s="162"/>
      <c r="Q165" s="162"/>
      <c r="R165" s="162"/>
      <c r="S165" s="162"/>
      <c r="T165" s="163"/>
      <c r="AT165" s="158" t="s">
        <v>176</v>
      </c>
      <c r="AU165" s="158" t="s">
        <v>83</v>
      </c>
      <c r="AV165" s="12" t="s">
        <v>83</v>
      </c>
      <c r="AW165" s="12" t="s">
        <v>28</v>
      </c>
      <c r="AX165" s="12" t="s">
        <v>74</v>
      </c>
      <c r="AY165" s="158" t="s">
        <v>167</v>
      </c>
    </row>
    <row r="166" spans="2:65" s="12" customFormat="1" ht="11.25">
      <c r="B166" s="156"/>
      <c r="D166" s="157" t="s">
        <v>176</v>
      </c>
      <c r="E166" s="158" t="s">
        <v>1</v>
      </c>
      <c r="F166" s="159" t="s">
        <v>181</v>
      </c>
      <c r="H166" s="160">
        <v>0.94299999999999995</v>
      </c>
      <c r="L166" s="156"/>
      <c r="M166" s="161"/>
      <c r="N166" s="162"/>
      <c r="O166" s="162"/>
      <c r="P166" s="162"/>
      <c r="Q166" s="162"/>
      <c r="R166" s="162"/>
      <c r="S166" s="162"/>
      <c r="T166" s="163"/>
      <c r="AT166" s="158" t="s">
        <v>176</v>
      </c>
      <c r="AU166" s="158" t="s">
        <v>83</v>
      </c>
      <c r="AV166" s="12" t="s">
        <v>83</v>
      </c>
      <c r="AW166" s="12" t="s">
        <v>28</v>
      </c>
      <c r="AX166" s="12" t="s">
        <v>74</v>
      </c>
      <c r="AY166" s="158" t="s">
        <v>167</v>
      </c>
    </row>
    <row r="167" spans="2:65" s="12" customFormat="1" ht="11.25">
      <c r="B167" s="156"/>
      <c r="D167" s="157" t="s">
        <v>176</v>
      </c>
      <c r="E167" s="158" t="s">
        <v>1</v>
      </c>
      <c r="F167" s="159" t="s">
        <v>182</v>
      </c>
      <c r="H167" s="160">
        <v>0.60699999999999998</v>
      </c>
      <c r="L167" s="156"/>
      <c r="M167" s="161"/>
      <c r="N167" s="162"/>
      <c r="O167" s="162"/>
      <c r="P167" s="162"/>
      <c r="Q167" s="162"/>
      <c r="R167" s="162"/>
      <c r="S167" s="162"/>
      <c r="T167" s="163"/>
      <c r="AT167" s="158" t="s">
        <v>176</v>
      </c>
      <c r="AU167" s="158" t="s">
        <v>83</v>
      </c>
      <c r="AV167" s="12" t="s">
        <v>83</v>
      </c>
      <c r="AW167" s="12" t="s">
        <v>28</v>
      </c>
      <c r="AX167" s="12" t="s">
        <v>74</v>
      </c>
      <c r="AY167" s="158" t="s">
        <v>167</v>
      </c>
    </row>
    <row r="168" spans="2:65" s="12" customFormat="1" ht="11.25">
      <c r="B168" s="156"/>
      <c r="D168" s="157" t="s">
        <v>176</v>
      </c>
      <c r="E168" s="158" t="s">
        <v>1</v>
      </c>
      <c r="F168" s="159" t="s">
        <v>183</v>
      </c>
      <c r="H168" s="160">
        <v>0.76</v>
      </c>
      <c r="L168" s="156"/>
      <c r="M168" s="161"/>
      <c r="N168" s="162"/>
      <c r="O168" s="162"/>
      <c r="P168" s="162"/>
      <c r="Q168" s="162"/>
      <c r="R168" s="162"/>
      <c r="S168" s="162"/>
      <c r="T168" s="163"/>
      <c r="AT168" s="158" t="s">
        <v>176</v>
      </c>
      <c r="AU168" s="158" t="s">
        <v>83</v>
      </c>
      <c r="AV168" s="12" t="s">
        <v>83</v>
      </c>
      <c r="AW168" s="12" t="s">
        <v>28</v>
      </c>
      <c r="AX168" s="12" t="s">
        <v>74</v>
      </c>
      <c r="AY168" s="158" t="s">
        <v>167</v>
      </c>
    </row>
    <row r="169" spans="2:65" s="12" customFormat="1" ht="11.25">
      <c r="B169" s="156"/>
      <c r="D169" s="157" t="s">
        <v>176</v>
      </c>
      <c r="E169" s="158" t="s">
        <v>1</v>
      </c>
      <c r="F169" s="159" t="s">
        <v>184</v>
      </c>
      <c r="H169" s="160">
        <v>0.16200000000000001</v>
      </c>
      <c r="L169" s="156"/>
      <c r="M169" s="161"/>
      <c r="N169" s="162"/>
      <c r="O169" s="162"/>
      <c r="P169" s="162"/>
      <c r="Q169" s="162"/>
      <c r="R169" s="162"/>
      <c r="S169" s="162"/>
      <c r="T169" s="163"/>
      <c r="AT169" s="158" t="s">
        <v>176</v>
      </c>
      <c r="AU169" s="158" t="s">
        <v>83</v>
      </c>
      <c r="AV169" s="12" t="s">
        <v>83</v>
      </c>
      <c r="AW169" s="12" t="s">
        <v>28</v>
      </c>
      <c r="AX169" s="12" t="s">
        <v>74</v>
      </c>
      <c r="AY169" s="158" t="s">
        <v>167</v>
      </c>
    </row>
    <row r="170" spans="2:65" s="12" customFormat="1" ht="11.25">
      <c r="B170" s="156"/>
      <c r="D170" s="157" t="s">
        <v>176</v>
      </c>
      <c r="E170" s="158" t="s">
        <v>1</v>
      </c>
      <c r="F170" s="159" t="s">
        <v>185</v>
      </c>
      <c r="H170" s="160">
        <v>2.04</v>
      </c>
      <c r="L170" s="156"/>
      <c r="M170" s="161"/>
      <c r="N170" s="162"/>
      <c r="O170" s="162"/>
      <c r="P170" s="162"/>
      <c r="Q170" s="162"/>
      <c r="R170" s="162"/>
      <c r="S170" s="162"/>
      <c r="T170" s="163"/>
      <c r="AT170" s="158" t="s">
        <v>176</v>
      </c>
      <c r="AU170" s="158" t="s">
        <v>83</v>
      </c>
      <c r="AV170" s="12" t="s">
        <v>83</v>
      </c>
      <c r="AW170" s="12" t="s">
        <v>28</v>
      </c>
      <c r="AX170" s="12" t="s">
        <v>74</v>
      </c>
      <c r="AY170" s="158" t="s">
        <v>167</v>
      </c>
    </row>
    <row r="171" spans="2:65" s="12" customFormat="1" ht="11.25">
      <c r="B171" s="156"/>
      <c r="D171" s="157" t="s">
        <v>176</v>
      </c>
      <c r="E171" s="158" t="s">
        <v>1</v>
      </c>
      <c r="F171" s="159" t="s">
        <v>186</v>
      </c>
      <c r="H171" s="160">
        <v>1.5660000000000001</v>
      </c>
      <c r="L171" s="156"/>
      <c r="M171" s="161"/>
      <c r="N171" s="162"/>
      <c r="O171" s="162"/>
      <c r="P171" s="162"/>
      <c r="Q171" s="162"/>
      <c r="R171" s="162"/>
      <c r="S171" s="162"/>
      <c r="T171" s="163"/>
      <c r="AT171" s="158" t="s">
        <v>176</v>
      </c>
      <c r="AU171" s="158" t="s">
        <v>83</v>
      </c>
      <c r="AV171" s="12" t="s">
        <v>83</v>
      </c>
      <c r="AW171" s="12" t="s">
        <v>28</v>
      </c>
      <c r="AX171" s="12" t="s">
        <v>74</v>
      </c>
      <c r="AY171" s="158" t="s">
        <v>167</v>
      </c>
    </row>
    <row r="172" spans="2:65" s="13" customFormat="1" ht="11.25">
      <c r="B172" s="164"/>
      <c r="D172" s="157" t="s">
        <v>176</v>
      </c>
      <c r="E172" s="165" t="s">
        <v>1</v>
      </c>
      <c r="F172" s="166" t="s">
        <v>187</v>
      </c>
      <c r="H172" s="167">
        <v>31.204000000000001</v>
      </c>
      <c r="L172" s="164"/>
      <c r="M172" s="168"/>
      <c r="N172" s="169"/>
      <c r="O172" s="169"/>
      <c r="P172" s="169"/>
      <c r="Q172" s="169"/>
      <c r="R172" s="169"/>
      <c r="S172" s="169"/>
      <c r="T172" s="170"/>
      <c r="AT172" s="165" t="s">
        <v>176</v>
      </c>
      <c r="AU172" s="165" t="s">
        <v>83</v>
      </c>
      <c r="AV172" s="13" t="s">
        <v>174</v>
      </c>
      <c r="AW172" s="13" t="s">
        <v>28</v>
      </c>
      <c r="AX172" s="13" t="s">
        <v>81</v>
      </c>
      <c r="AY172" s="165" t="s">
        <v>167</v>
      </c>
    </row>
    <row r="173" spans="2:65" s="1" customFormat="1" ht="24" customHeight="1">
      <c r="B173" s="143"/>
      <c r="C173" s="144" t="s">
        <v>83</v>
      </c>
      <c r="D173" s="144" t="s">
        <v>169</v>
      </c>
      <c r="E173" s="145" t="s">
        <v>188</v>
      </c>
      <c r="F173" s="146" t="s">
        <v>189</v>
      </c>
      <c r="G173" s="147" t="s">
        <v>172</v>
      </c>
      <c r="H173" s="148">
        <v>31.204000000000001</v>
      </c>
      <c r="I173" s="149">
        <v>0</v>
      </c>
      <c r="J173" s="149">
        <f>ROUND(I173*H173,2)</f>
        <v>0</v>
      </c>
      <c r="K173" s="146" t="s">
        <v>173</v>
      </c>
      <c r="L173" s="30"/>
      <c r="M173" s="150" t="s">
        <v>1</v>
      </c>
      <c r="N173" s="151" t="s">
        <v>39</v>
      </c>
      <c r="O173" s="152">
        <v>0.65400000000000003</v>
      </c>
      <c r="P173" s="152">
        <f>O173*H173</f>
        <v>20.407416000000001</v>
      </c>
      <c r="Q173" s="152">
        <v>0</v>
      </c>
      <c r="R173" s="152">
        <f>Q173*H173</f>
        <v>0</v>
      </c>
      <c r="S173" s="152">
        <v>0</v>
      </c>
      <c r="T173" s="153">
        <f>S173*H173</f>
        <v>0</v>
      </c>
      <c r="AR173" s="154" t="s">
        <v>174</v>
      </c>
      <c r="AT173" s="154" t="s">
        <v>169</v>
      </c>
      <c r="AU173" s="154" t="s">
        <v>83</v>
      </c>
      <c r="AY173" s="16" t="s">
        <v>167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6" t="s">
        <v>81</v>
      </c>
      <c r="BK173" s="155">
        <f>ROUND(I173*H173,2)</f>
        <v>0</v>
      </c>
      <c r="BL173" s="16" t="s">
        <v>174</v>
      </c>
      <c r="BM173" s="154" t="s">
        <v>190</v>
      </c>
    </row>
    <row r="174" spans="2:65" s="1" customFormat="1" ht="24" customHeight="1">
      <c r="B174" s="143"/>
      <c r="C174" s="144" t="s">
        <v>191</v>
      </c>
      <c r="D174" s="144" t="s">
        <v>169</v>
      </c>
      <c r="E174" s="145" t="s">
        <v>192</v>
      </c>
      <c r="F174" s="146" t="s">
        <v>193</v>
      </c>
      <c r="G174" s="147" t="s">
        <v>172</v>
      </c>
      <c r="H174" s="148">
        <v>12.026999999999999</v>
      </c>
      <c r="I174" s="149">
        <v>0</v>
      </c>
      <c r="J174" s="149">
        <f>ROUND(I174*H174,2)</f>
        <v>0</v>
      </c>
      <c r="K174" s="146" t="s">
        <v>173</v>
      </c>
      <c r="L174" s="30"/>
      <c r="M174" s="150" t="s">
        <v>1</v>
      </c>
      <c r="N174" s="151" t="s">
        <v>39</v>
      </c>
      <c r="O174" s="152">
        <v>7.7039999999999997</v>
      </c>
      <c r="P174" s="152">
        <f>O174*H174</f>
        <v>92.656007999999986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AR174" s="154" t="s">
        <v>174</v>
      </c>
      <c r="AT174" s="154" t="s">
        <v>169</v>
      </c>
      <c r="AU174" s="154" t="s">
        <v>83</v>
      </c>
      <c r="AY174" s="16" t="s">
        <v>167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6" t="s">
        <v>81</v>
      </c>
      <c r="BK174" s="155">
        <f>ROUND(I174*H174,2)</f>
        <v>0</v>
      </c>
      <c r="BL174" s="16" t="s">
        <v>174</v>
      </c>
      <c r="BM174" s="154" t="s">
        <v>194</v>
      </c>
    </row>
    <row r="175" spans="2:65" s="12" customFormat="1" ht="11.25">
      <c r="B175" s="156"/>
      <c r="D175" s="157" t="s">
        <v>176</v>
      </c>
      <c r="E175" s="158" t="s">
        <v>1</v>
      </c>
      <c r="F175" s="159" t="s">
        <v>195</v>
      </c>
      <c r="H175" s="160">
        <v>12.026999999999999</v>
      </c>
      <c r="L175" s="156"/>
      <c r="M175" s="161"/>
      <c r="N175" s="162"/>
      <c r="O175" s="162"/>
      <c r="P175" s="162"/>
      <c r="Q175" s="162"/>
      <c r="R175" s="162"/>
      <c r="S175" s="162"/>
      <c r="T175" s="163"/>
      <c r="AT175" s="158" t="s">
        <v>176</v>
      </c>
      <c r="AU175" s="158" t="s">
        <v>83</v>
      </c>
      <c r="AV175" s="12" t="s">
        <v>83</v>
      </c>
      <c r="AW175" s="12" t="s">
        <v>28</v>
      </c>
      <c r="AX175" s="12" t="s">
        <v>74</v>
      </c>
      <c r="AY175" s="158" t="s">
        <v>167</v>
      </c>
    </row>
    <row r="176" spans="2:65" s="13" customFormat="1" ht="11.25">
      <c r="B176" s="164"/>
      <c r="D176" s="157" t="s">
        <v>176</v>
      </c>
      <c r="E176" s="165" t="s">
        <v>1</v>
      </c>
      <c r="F176" s="166" t="s">
        <v>187</v>
      </c>
      <c r="H176" s="167">
        <v>12.026999999999999</v>
      </c>
      <c r="L176" s="164"/>
      <c r="M176" s="168"/>
      <c r="N176" s="169"/>
      <c r="O176" s="169"/>
      <c r="P176" s="169"/>
      <c r="Q176" s="169"/>
      <c r="R176" s="169"/>
      <c r="S176" s="169"/>
      <c r="T176" s="170"/>
      <c r="AT176" s="165" t="s">
        <v>176</v>
      </c>
      <c r="AU176" s="165" t="s">
        <v>83</v>
      </c>
      <c r="AV176" s="13" t="s">
        <v>174</v>
      </c>
      <c r="AW176" s="13" t="s">
        <v>28</v>
      </c>
      <c r="AX176" s="13" t="s">
        <v>81</v>
      </c>
      <c r="AY176" s="165" t="s">
        <v>167</v>
      </c>
    </row>
    <row r="177" spans="2:65" s="1" customFormat="1" ht="24" customHeight="1">
      <c r="B177" s="143"/>
      <c r="C177" s="144" t="s">
        <v>174</v>
      </c>
      <c r="D177" s="144" t="s">
        <v>169</v>
      </c>
      <c r="E177" s="145" t="s">
        <v>196</v>
      </c>
      <c r="F177" s="146" t="s">
        <v>197</v>
      </c>
      <c r="G177" s="147" t="s">
        <v>172</v>
      </c>
      <c r="H177" s="148">
        <v>12.026999999999999</v>
      </c>
      <c r="I177" s="149">
        <v>0</v>
      </c>
      <c r="J177" s="149">
        <f>ROUND(I177*H177,2)</f>
        <v>0</v>
      </c>
      <c r="K177" s="146" t="s">
        <v>173</v>
      </c>
      <c r="L177" s="30"/>
      <c r="M177" s="150" t="s">
        <v>1</v>
      </c>
      <c r="N177" s="151" t="s">
        <v>39</v>
      </c>
      <c r="O177" s="152">
        <v>0.51900000000000002</v>
      </c>
      <c r="P177" s="152">
        <f>O177*H177</f>
        <v>6.242013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AR177" s="154" t="s">
        <v>174</v>
      </c>
      <c r="AT177" s="154" t="s">
        <v>169</v>
      </c>
      <c r="AU177" s="154" t="s">
        <v>83</v>
      </c>
      <c r="AY177" s="16" t="s">
        <v>167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6" t="s">
        <v>81</v>
      </c>
      <c r="BK177" s="155">
        <f>ROUND(I177*H177,2)</f>
        <v>0</v>
      </c>
      <c r="BL177" s="16" t="s">
        <v>174</v>
      </c>
      <c r="BM177" s="154" t="s">
        <v>198</v>
      </c>
    </row>
    <row r="178" spans="2:65" s="1" customFormat="1" ht="24" customHeight="1">
      <c r="B178" s="143"/>
      <c r="C178" s="144" t="s">
        <v>199</v>
      </c>
      <c r="D178" s="144" t="s">
        <v>169</v>
      </c>
      <c r="E178" s="145" t="s">
        <v>200</v>
      </c>
      <c r="F178" s="146" t="s">
        <v>201</v>
      </c>
      <c r="G178" s="147" t="s">
        <v>172</v>
      </c>
      <c r="H178" s="148">
        <v>12.026999999999999</v>
      </c>
      <c r="I178" s="149">
        <v>0</v>
      </c>
      <c r="J178" s="149">
        <f>ROUND(I178*H178,2)</f>
        <v>0</v>
      </c>
      <c r="K178" s="146" t="s">
        <v>173</v>
      </c>
      <c r="L178" s="30"/>
      <c r="M178" s="150" t="s">
        <v>1</v>
      </c>
      <c r="N178" s="151" t="s">
        <v>39</v>
      </c>
      <c r="O178" s="152">
        <v>0.38200000000000001</v>
      </c>
      <c r="P178" s="152">
        <f>O178*H178</f>
        <v>4.5943139999999998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AR178" s="154" t="s">
        <v>174</v>
      </c>
      <c r="AT178" s="154" t="s">
        <v>169</v>
      </c>
      <c r="AU178" s="154" t="s">
        <v>83</v>
      </c>
      <c r="AY178" s="16" t="s">
        <v>167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6" t="s">
        <v>81</v>
      </c>
      <c r="BK178" s="155">
        <f>ROUND(I178*H178,2)</f>
        <v>0</v>
      </c>
      <c r="BL178" s="16" t="s">
        <v>174</v>
      </c>
      <c r="BM178" s="154" t="s">
        <v>202</v>
      </c>
    </row>
    <row r="179" spans="2:65" s="1" customFormat="1" ht="24" customHeight="1">
      <c r="B179" s="143"/>
      <c r="C179" s="144" t="s">
        <v>203</v>
      </c>
      <c r="D179" s="144" t="s">
        <v>169</v>
      </c>
      <c r="E179" s="145" t="s">
        <v>204</v>
      </c>
      <c r="F179" s="146" t="s">
        <v>205</v>
      </c>
      <c r="G179" s="147" t="s">
        <v>172</v>
      </c>
      <c r="H179" s="148">
        <v>12.026999999999999</v>
      </c>
      <c r="I179" s="149">
        <v>0</v>
      </c>
      <c r="J179" s="149">
        <f>ROUND(I179*H179,2)</f>
        <v>0</v>
      </c>
      <c r="K179" s="146" t="s">
        <v>173</v>
      </c>
      <c r="L179" s="30"/>
      <c r="M179" s="150" t="s">
        <v>1</v>
      </c>
      <c r="N179" s="151" t="s">
        <v>39</v>
      </c>
      <c r="O179" s="152">
        <v>4.5999999999999999E-2</v>
      </c>
      <c r="P179" s="152">
        <f>O179*H179</f>
        <v>0.55324200000000001</v>
      </c>
      <c r="Q179" s="152">
        <v>0</v>
      </c>
      <c r="R179" s="152">
        <f>Q179*H179</f>
        <v>0</v>
      </c>
      <c r="S179" s="152">
        <v>0</v>
      </c>
      <c r="T179" s="153">
        <f>S179*H179</f>
        <v>0</v>
      </c>
      <c r="AR179" s="154" t="s">
        <v>174</v>
      </c>
      <c r="AT179" s="154" t="s">
        <v>169</v>
      </c>
      <c r="AU179" s="154" t="s">
        <v>83</v>
      </c>
      <c r="AY179" s="16" t="s">
        <v>167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6" t="s">
        <v>81</v>
      </c>
      <c r="BK179" s="155">
        <f>ROUND(I179*H179,2)</f>
        <v>0</v>
      </c>
      <c r="BL179" s="16" t="s">
        <v>174</v>
      </c>
      <c r="BM179" s="154" t="s">
        <v>206</v>
      </c>
    </row>
    <row r="180" spans="2:65" s="11" customFormat="1" ht="22.9" customHeight="1">
      <c r="B180" s="131"/>
      <c r="D180" s="132" t="s">
        <v>73</v>
      </c>
      <c r="E180" s="141" t="s">
        <v>83</v>
      </c>
      <c r="F180" s="141" t="s">
        <v>207</v>
      </c>
      <c r="J180" s="142">
        <f>BK180</f>
        <v>0</v>
      </c>
      <c r="L180" s="131"/>
      <c r="M180" s="135"/>
      <c r="N180" s="136"/>
      <c r="O180" s="136"/>
      <c r="P180" s="137">
        <f>SUM(P181:P182)</f>
        <v>18.223136</v>
      </c>
      <c r="Q180" s="136"/>
      <c r="R180" s="137">
        <f>SUM(R181:R182)</f>
        <v>70.406833359999993</v>
      </c>
      <c r="S180" s="136"/>
      <c r="T180" s="138">
        <f>SUM(T181:T182)</f>
        <v>0</v>
      </c>
      <c r="AR180" s="132" t="s">
        <v>81</v>
      </c>
      <c r="AT180" s="139" t="s">
        <v>73</v>
      </c>
      <c r="AU180" s="139" t="s">
        <v>81</v>
      </c>
      <c r="AY180" s="132" t="s">
        <v>167</v>
      </c>
      <c r="BK180" s="140">
        <f>SUM(BK181:BK182)</f>
        <v>0</v>
      </c>
    </row>
    <row r="181" spans="2:65" s="1" customFormat="1" ht="16.5" customHeight="1">
      <c r="B181" s="143"/>
      <c r="C181" s="144" t="s">
        <v>208</v>
      </c>
      <c r="D181" s="144" t="s">
        <v>169</v>
      </c>
      <c r="E181" s="145" t="s">
        <v>209</v>
      </c>
      <c r="F181" s="146" t="s">
        <v>210</v>
      </c>
      <c r="G181" s="147" t="s">
        <v>211</v>
      </c>
      <c r="H181" s="148">
        <v>1</v>
      </c>
      <c r="I181" s="149">
        <v>0</v>
      </c>
      <c r="J181" s="149">
        <f>ROUND(I181*H181,2)</f>
        <v>0</v>
      </c>
      <c r="K181" s="146" t="s">
        <v>1</v>
      </c>
      <c r="L181" s="30"/>
      <c r="M181" s="150" t="s">
        <v>1</v>
      </c>
      <c r="N181" s="151" t="s">
        <v>39</v>
      </c>
      <c r="O181" s="152">
        <v>0</v>
      </c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AR181" s="154" t="s">
        <v>174</v>
      </c>
      <c r="AT181" s="154" t="s">
        <v>169</v>
      </c>
      <c r="AU181" s="154" t="s">
        <v>83</v>
      </c>
      <c r="AY181" s="16" t="s">
        <v>167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6" t="s">
        <v>81</v>
      </c>
      <c r="BK181" s="155">
        <f>ROUND(I181*H181,2)</f>
        <v>0</v>
      </c>
      <c r="BL181" s="16" t="s">
        <v>174</v>
      </c>
      <c r="BM181" s="154" t="s">
        <v>212</v>
      </c>
    </row>
    <row r="182" spans="2:65" s="1" customFormat="1" ht="16.5" customHeight="1">
      <c r="B182" s="143"/>
      <c r="C182" s="144" t="s">
        <v>213</v>
      </c>
      <c r="D182" s="144" t="s">
        <v>169</v>
      </c>
      <c r="E182" s="145" t="s">
        <v>214</v>
      </c>
      <c r="F182" s="146" t="s">
        <v>215</v>
      </c>
      <c r="G182" s="147" t="s">
        <v>172</v>
      </c>
      <c r="H182" s="148">
        <v>31.204000000000001</v>
      </c>
      <c r="I182" s="149">
        <v>0</v>
      </c>
      <c r="J182" s="149">
        <f>ROUND(I182*H182,2)</f>
        <v>0</v>
      </c>
      <c r="K182" s="146" t="s">
        <v>173</v>
      </c>
      <c r="L182" s="30"/>
      <c r="M182" s="150" t="s">
        <v>1</v>
      </c>
      <c r="N182" s="151" t="s">
        <v>39</v>
      </c>
      <c r="O182" s="152">
        <v>0.58399999999999996</v>
      </c>
      <c r="P182" s="152">
        <f>O182*H182</f>
        <v>18.223136</v>
      </c>
      <c r="Q182" s="152">
        <v>2.2563399999999998</v>
      </c>
      <c r="R182" s="152">
        <f>Q182*H182</f>
        <v>70.406833359999993</v>
      </c>
      <c r="S182" s="152">
        <v>0</v>
      </c>
      <c r="T182" s="153">
        <f>S182*H182</f>
        <v>0</v>
      </c>
      <c r="AR182" s="154" t="s">
        <v>174</v>
      </c>
      <c r="AT182" s="154" t="s">
        <v>169</v>
      </c>
      <c r="AU182" s="154" t="s">
        <v>83</v>
      </c>
      <c r="AY182" s="16" t="s">
        <v>167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6" t="s">
        <v>81</v>
      </c>
      <c r="BK182" s="155">
        <f>ROUND(I182*H182,2)</f>
        <v>0</v>
      </c>
      <c r="BL182" s="16" t="s">
        <v>174</v>
      </c>
      <c r="BM182" s="154" t="s">
        <v>216</v>
      </c>
    </row>
    <row r="183" spans="2:65" s="11" customFormat="1" ht="22.9" customHeight="1">
      <c r="B183" s="131"/>
      <c r="D183" s="132" t="s">
        <v>73</v>
      </c>
      <c r="E183" s="141" t="s">
        <v>191</v>
      </c>
      <c r="F183" s="141" t="s">
        <v>217</v>
      </c>
      <c r="J183" s="142">
        <f>BK183</f>
        <v>0</v>
      </c>
      <c r="L183" s="131"/>
      <c r="M183" s="135"/>
      <c r="N183" s="136"/>
      <c r="O183" s="136"/>
      <c r="P183" s="137">
        <f>SUM(P184:P294)</f>
        <v>1201.8296599999999</v>
      </c>
      <c r="Q183" s="136"/>
      <c r="R183" s="137">
        <f>SUM(R184:R294)</f>
        <v>278.75582931999998</v>
      </c>
      <c r="S183" s="136"/>
      <c r="T183" s="138">
        <f>SUM(T184:T294)</f>
        <v>0</v>
      </c>
      <c r="AR183" s="132" t="s">
        <v>81</v>
      </c>
      <c r="AT183" s="139" t="s">
        <v>73</v>
      </c>
      <c r="AU183" s="139" t="s">
        <v>81</v>
      </c>
      <c r="AY183" s="132" t="s">
        <v>167</v>
      </c>
      <c r="BK183" s="140">
        <f>SUM(BK184:BK294)</f>
        <v>0</v>
      </c>
    </row>
    <row r="184" spans="2:65" s="1" customFormat="1" ht="16.5" customHeight="1">
      <c r="B184" s="143"/>
      <c r="C184" s="144" t="s">
        <v>218</v>
      </c>
      <c r="D184" s="144" t="s">
        <v>169</v>
      </c>
      <c r="E184" s="145" t="s">
        <v>219</v>
      </c>
      <c r="F184" s="146" t="s">
        <v>220</v>
      </c>
      <c r="G184" s="147" t="s">
        <v>221</v>
      </c>
      <c r="H184" s="148">
        <v>1</v>
      </c>
      <c r="I184" s="149">
        <v>0</v>
      </c>
      <c r="J184" s="149">
        <f>ROUND(I184*H184,2)</f>
        <v>0</v>
      </c>
      <c r="K184" s="146" t="s">
        <v>1</v>
      </c>
      <c r="L184" s="30"/>
      <c r="M184" s="150" t="s">
        <v>1</v>
      </c>
      <c r="N184" s="151" t="s">
        <v>39</v>
      </c>
      <c r="O184" s="152">
        <v>0</v>
      </c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AR184" s="154" t="s">
        <v>174</v>
      </c>
      <c r="AT184" s="154" t="s">
        <v>169</v>
      </c>
      <c r="AU184" s="154" t="s">
        <v>83</v>
      </c>
      <c r="AY184" s="16" t="s">
        <v>167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6" t="s">
        <v>81</v>
      </c>
      <c r="BK184" s="155">
        <f>ROUND(I184*H184,2)</f>
        <v>0</v>
      </c>
      <c r="BL184" s="16" t="s">
        <v>174</v>
      </c>
      <c r="BM184" s="154" t="s">
        <v>222</v>
      </c>
    </row>
    <row r="185" spans="2:65" s="1" customFormat="1" ht="16.5" customHeight="1">
      <c r="B185" s="143"/>
      <c r="C185" s="144" t="s">
        <v>223</v>
      </c>
      <c r="D185" s="144" t="s">
        <v>169</v>
      </c>
      <c r="E185" s="145" t="s">
        <v>224</v>
      </c>
      <c r="F185" s="146" t="s">
        <v>225</v>
      </c>
      <c r="G185" s="147" t="s">
        <v>221</v>
      </c>
      <c r="H185" s="148">
        <v>1</v>
      </c>
      <c r="I185" s="149">
        <v>0</v>
      </c>
      <c r="J185" s="149">
        <f>ROUND(I185*H185,2)</f>
        <v>0</v>
      </c>
      <c r="K185" s="146" t="s">
        <v>1</v>
      </c>
      <c r="L185" s="30"/>
      <c r="M185" s="150" t="s">
        <v>1</v>
      </c>
      <c r="N185" s="151" t="s">
        <v>39</v>
      </c>
      <c r="O185" s="152">
        <v>0</v>
      </c>
      <c r="P185" s="152">
        <f>O185*H185</f>
        <v>0</v>
      </c>
      <c r="Q185" s="152">
        <v>0</v>
      </c>
      <c r="R185" s="152">
        <f>Q185*H185</f>
        <v>0</v>
      </c>
      <c r="S185" s="152">
        <v>0</v>
      </c>
      <c r="T185" s="153">
        <f>S185*H185</f>
        <v>0</v>
      </c>
      <c r="AR185" s="154" t="s">
        <v>174</v>
      </c>
      <c r="AT185" s="154" t="s">
        <v>169</v>
      </c>
      <c r="AU185" s="154" t="s">
        <v>83</v>
      </c>
      <c r="AY185" s="16" t="s">
        <v>167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6" t="s">
        <v>81</v>
      </c>
      <c r="BK185" s="155">
        <f>ROUND(I185*H185,2)</f>
        <v>0</v>
      </c>
      <c r="BL185" s="16" t="s">
        <v>174</v>
      </c>
      <c r="BM185" s="154" t="s">
        <v>226</v>
      </c>
    </row>
    <row r="186" spans="2:65" s="1" customFormat="1" ht="16.5" customHeight="1">
      <c r="B186" s="143"/>
      <c r="C186" s="144" t="s">
        <v>227</v>
      </c>
      <c r="D186" s="144" t="s">
        <v>169</v>
      </c>
      <c r="E186" s="145" t="s">
        <v>228</v>
      </c>
      <c r="F186" s="146" t="s">
        <v>229</v>
      </c>
      <c r="G186" s="147" t="s">
        <v>230</v>
      </c>
      <c r="H186" s="148">
        <v>18</v>
      </c>
      <c r="I186" s="149">
        <v>0</v>
      </c>
      <c r="J186" s="149">
        <f>ROUND(I186*H186,2)</f>
        <v>0</v>
      </c>
      <c r="K186" s="146" t="s">
        <v>1</v>
      </c>
      <c r="L186" s="30"/>
      <c r="M186" s="150" t="s">
        <v>1</v>
      </c>
      <c r="N186" s="151" t="s">
        <v>39</v>
      </c>
      <c r="O186" s="152">
        <v>0</v>
      </c>
      <c r="P186" s="152">
        <f>O186*H186</f>
        <v>0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AR186" s="154" t="s">
        <v>174</v>
      </c>
      <c r="AT186" s="154" t="s">
        <v>169</v>
      </c>
      <c r="AU186" s="154" t="s">
        <v>83</v>
      </c>
      <c r="AY186" s="16" t="s">
        <v>167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6" t="s">
        <v>81</v>
      </c>
      <c r="BK186" s="155">
        <f>ROUND(I186*H186,2)</f>
        <v>0</v>
      </c>
      <c r="BL186" s="16" t="s">
        <v>174</v>
      </c>
      <c r="BM186" s="154" t="s">
        <v>231</v>
      </c>
    </row>
    <row r="187" spans="2:65" s="1" customFormat="1" ht="24" customHeight="1">
      <c r="B187" s="143"/>
      <c r="C187" s="144" t="s">
        <v>232</v>
      </c>
      <c r="D187" s="144" t="s">
        <v>169</v>
      </c>
      <c r="E187" s="145" t="s">
        <v>233</v>
      </c>
      <c r="F187" s="146" t="s">
        <v>234</v>
      </c>
      <c r="G187" s="147" t="s">
        <v>172</v>
      </c>
      <c r="H187" s="148">
        <v>4.3760000000000003</v>
      </c>
      <c r="I187" s="149">
        <v>0</v>
      </c>
      <c r="J187" s="149">
        <f>ROUND(I187*H187,2)</f>
        <v>0</v>
      </c>
      <c r="K187" s="146" t="s">
        <v>173</v>
      </c>
      <c r="L187" s="30"/>
      <c r="M187" s="150" t="s">
        <v>1</v>
      </c>
      <c r="N187" s="151" t="s">
        <v>39</v>
      </c>
      <c r="O187" s="152">
        <v>3.8420000000000001</v>
      </c>
      <c r="P187" s="152">
        <f>O187*H187</f>
        <v>16.812592000000002</v>
      </c>
      <c r="Q187" s="152">
        <v>1.8774999999999999</v>
      </c>
      <c r="R187" s="152">
        <f>Q187*H187</f>
        <v>8.2159399999999998</v>
      </c>
      <c r="S187" s="152">
        <v>0</v>
      </c>
      <c r="T187" s="153">
        <f>S187*H187</f>
        <v>0</v>
      </c>
      <c r="AR187" s="154" t="s">
        <v>174</v>
      </c>
      <c r="AT187" s="154" t="s">
        <v>169</v>
      </c>
      <c r="AU187" s="154" t="s">
        <v>83</v>
      </c>
      <c r="AY187" s="16" t="s">
        <v>167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6" t="s">
        <v>81</v>
      </c>
      <c r="BK187" s="155">
        <f>ROUND(I187*H187,2)</f>
        <v>0</v>
      </c>
      <c r="BL187" s="16" t="s">
        <v>174</v>
      </c>
      <c r="BM187" s="154" t="s">
        <v>235</v>
      </c>
    </row>
    <row r="188" spans="2:65" s="12" customFormat="1" ht="11.25">
      <c r="B188" s="156"/>
      <c r="D188" s="157" t="s">
        <v>176</v>
      </c>
      <c r="E188" s="158" t="s">
        <v>1</v>
      </c>
      <c r="F188" s="159" t="s">
        <v>236</v>
      </c>
      <c r="H188" s="160">
        <v>1.766</v>
      </c>
      <c r="L188" s="156"/>
      <c r="M188" s="161"/>
      <c r="N188" s="162"/>
      <c r="O188" s="162"/>
      <c r="P188" s="162"/>
      <c r="Q188" s="162"/>
      <c r="R188" s="162"/>
      <c r="S188" s="162"/>
      <c r="T188" s="163"/>
      <c r="AT188" s="158" t="s">
        <v>176</v>
      </c>
      <c r="AU188" s="158" t="s">
        <v>83</v>
      </c>
      <c r="AV188" s="12" t="s">
        <v>83</v>
      </c>
      <c r="AW188" s="12" t="s">
        <v>28</v>
      </c>
      <c r="AX188" s="12" t="s">
        <v>74</v>
      </c>
      <c r="AY188" s="158" t="s">
        <v>167</v>
      </c>
    </row>
    <row r="189" spans="2:65" s="12" customFormat="1" ht="11.25">
      <c r="B189" s="156"/>
      <c r="D189" s="157" t="s">
        <v>176</v>
      </c>
      <c r="E189" s="158" t="s">
        <v>1</v>
      </c>
      <c r="F189" s="159" t="s">
        <v>237</v>
      </c>
      <c r="H189" s="160">
        <v>0.85099999999999998</v>
      </c>
      <c r="L189" s="156"/>
      <c r="M189" s="161"/>
      <c r="N189" s="162"/>
      <c r="O189" s="162"/>
      <c r="P189" s="162"/>
      <c r="Q189" s="162"/>
      <c r="R189" s="162"/>
      <c r="S189" s="162"/>
      <c r="T189" s="163"/>
      <c r="AT189" s="158" t="s">
        <v>176</v>
      </c>
      <c r="AU189" s="158" t="s">
        <v>83</v>
      </c>
      <c r="AV189" s="12" t="s">
        <v>83</v>
      </c>
      <c r="AW189" s="12" t="s">
        <v>28</v>
      </c>
      <c r="AX189" s="12" t="s">
        <v>74</v>
      </c>
      <c r="AY189" s="158" t="s">
        <v>167</v>
      </c>
    </row>
    <row r="190" spans="2:65" s="12" customFormat="1" ht="11.25">
      <c r="B190" s="156"/>
      <c r="D190" s="157" t="s">
        <v>176</v>
      </c>
      <c r="E190" s="158" t="s">
        <v>1</v>
      </c>
      <c r="F190" s="159" t="s">
        <v>238</v>
      </c>
      <c r="H190" s="160">
        <v>0.16800000000000001</v>
      </c>
      <c r="L190" s="156"/>
      <c r="M190" s="161"/>
      <c r="N190" s="162"/>
      <c r="O190" s="162"/>
      <c r="P190" s="162"/>
      <c r="Q190" s="162"/>
      <c r="R190" s="162"/>
      <c r="S190" s="162"/>
      <c r="T190" s="163"/>
      <c r="AT190" s="158" t="s">
        <v>176</v>
      </c>
      <c r="AU190" s="158" t="s">
        <v>83</v>
      </c>
      <c r="AV190" s="12" t="s">
        <v>83</v>
      </c>
      <c r="AW190" s="12" t="s">
        <v>28</v>
      </c>
      <c r="AX190" s="12" t="s">
        <v>74</v>
      </c>
      <c r="AY190" s="158" t="s">
        <v>167</v>
      </c>
    </row>
    <row r="191" spans="2:65" s="12" customFormat="1" ht="11.25">
      <c r="B191" s="156"/>
      <c r="D191" s="157" t="s">
        <v>176</v>
      </c>
      <c r="E191" s="158" t="s">
        <v>1</v>
      </c>
      <c r="F191" s="159" t="s">
        <v>239</v>
      </c>
      <c r="H191" s="160">
        <v>1.591</v>
      </c>
      <c r="L191" s="156"/>
      <c r="M191" s="161"/>
      <c r="N191" s="162"/>
      <c r="O191" s="162"/>
      <c r="P191" s="162"/>
      <c r="Q191" s="162"/>
      <c r="R191" s="162"/>
      <c r="S191" s="162"/>
      <c r="T191" s="163"/>
      <c r="AT191" s="158" t="s">
        <v>176</v>
      </c>
      <c r="AU191" s="158" t="s">
        <v>83</v>
      </c>
      <c r="AV191" s="12" t="s">
        <v>83</v>
      </c>
      <c r="AW191" s="12" t="s">
        <v>28</v>
      </c>
      <c r="AX191" s="12" t="s">
        <v>74</v>
      </c>
      <c r="AY191" s="158" t="s">
        <v>167</v>
      </c>
    </row>
    <row r="192" spans="2:65" s="13" customFormat="1" ht="11.25">
      <c r="B192" s="164"/>
      <c r="D192" s="157" t="s">
        <v>176</v>
      </c>
      <c r="E192" s="165" t="s">
        <v>1</v>
      </c>
      <c r="F192" s="166" t="s">
        <v>187</v>
      </c>
      <c r="H192" s="167">
        <v>4.3760000000000003</v>
      </c>
      <c r="L192" s="164"/>
      <c r="M192" s="168"/>
      <c r="N192" s="169"/>
      <c r="O192" s="169"/>
      <c r="P192" s="169"/>
      <c r="Q192" s="169"/>
      <c r="R192" s="169"/>
      <c r="S192" s="169"/>
      <c r="T192" s="170"/>
      <c r="AT192" s="165" t="s">
        <v>176</v>
      </c>
      <c r="AU192" s="165" t="s">
        <v>83</v>
      </c>
      <c r="AV192" s="13" t="s">
        <v>174</v>
      </c>
      <c r="AW192" s="13" t="s">
        <v>28</v>
      </c>
      <c r="AX192" s="13" t="s">
        <v>81</v>
      </c>
      <c r="AY192" s="165" t="s">
        <v>167</v>
      </c>
    </row>
    <row r="193" spans="2:65" s="1" customFormat="1" ht="16.5" customHeight="1">
      <c r="B193" s="143"/>
      <c r="C193" s="144" t="s">
        <v>240</v>
      </c>
      <c r="D193" s="144" t="s">
        <v>169</v>
      </c>
      <c r="E193" s="145" t="s">
        <v>241</v>
      </c>
      <c r="F193" s="146" t="s">
        <v>242</v>
      </c>
      <c r="G193" s="147" t="s">
        <v>172</v>
      </c>
      <c r="H193" s="148">
        <v>15.125999999999999</v>
      </c>
      <c r="I193" s="149">
        <v>0</v>
      </c>
      <c r="J193" s="149">
        <f>ROUND(I193*H193,2)</f>
        <v>0</v>
      </c>
      <c r="K193" s="146" t="s">
        <v>173</v>
      </c>
      <c r="L193" s="30"/>
      <c r="M193" s="150" t="s">
        <v>1</v>
      </c>
      <c r="N193" s="151" t="s">
        <v>39</v>
      </c>
      <c r="O193" s="152">
        <v>3.7650000000000001</v>
      </c>
      <c r="P193" s="152">
        <f>O193*H193</f>
        <v>56.949390000000001</v>
      </c>
      <c r="Q193" s="152">
        <v>1.7863599999999999</v>
      </c>
      <c r="R193" s="152">
        <f>Q193*H193</f>
        <v>27.020481359999998</v>
      </c>
      <c r="S193" s="152">
        <v>0</v>
      </c>
      <c r="T193" s="153">
        <f>S193*H193</f>
        <v>0</v>
      </c>
      <c r="AR193" s="154" t="s">
        <v>174</v>
      </c>
      <c r="AT193" s="154" t="s">
        <v>169</v>
      </c>
      <c r="AU193" s="154" t="s">
        <v>83</v>
      </c>
      <c r="AY193" s="16" t="s">
        <v>167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6" t="s">
        <v>81</v>
      </c>
      <c r="BK193" s="155">
        <f>ROUND(I193*H193,2)</f>
        <v>0</v>
      </c>
      <c r="BL193" s="16" t="s">
        <v>174</v>
      </c>
      <c r="BM193" s="154" t="s">
        <v>243</v>
      </c>
    </row>
    <row r="194" spans="2:65" s="12" customFormat="1" ht="11.25">
      <c r="B194" s="156"/>
      <c r="D194" s="157" t="s">
        <v>176</v>
      </c>
      <c r="E194" s="158" t="s">
        <v>1</v>
      </c>
      <c r="F194" s="159" t="s">
        <v>244</v>
      </c>
      <c r="H194" s="160">
        <v>13.86</v>
      </c>
      <c r="L194" s="156"/>
      <c r="M194" s="161"/>
      <c r="N194" s="162"/>
      <c r="O194" s="162"/>
      <c r="P194" s="162"/>
      <c r="Q194" s="162"/>
      <c r="R194" s="162"/>
      <c r="S194" s="162"/>
      <c r="T194" s="163"/>
      <c r="AT194" s="158" t="s">
        <v>176</v>
      </c>
      <c r="AU194" s="158" t="s">
        <v>83</v>
      </c>
      <c r="AV194" s="12" t="s">
        <v>83</v>
      </c>
      <c r="AW194" s="12" t="s">
        <v>28</v>
      </c>
      <c r="AX194" s="12" t="s">
        <v>74</v>
      </c>
      <c r="AY194" s="158" t="s">
        <v>167</v>
      </c>
    </row>
    <row r="195" spans="2:65" s="12" customFormat="1" ht="11.25">
      <c r="B195" s="156"/>
      <c r="D195" s="157" t="s">
        <v>176</v>
      </c>
      <c r="E195" s="158" t="s">
        <v>1</v>
      </c>
      <c r="F195" s="159" t="s">
        <v>245</v>
      </c>
      <c r="H195" s="160">
        <v>1.266</v>
      </c>
      <c r="L195" s="156"/>
      <c r="M195" s="161"/>
      <c r="N195" s="162"/>
      <c r="O195" s="162"/>
      <c r="P195" s="162"/>
      <c r="Q195" s="162"/>
      <c r="R195" s="162"/>
      <c r="S195" s="162"/>
      <c r="T195" s="163"/>
      <c r="AT195" s="158" t="s">
        <v>176</v>
      </c>
      <c r="AU195" s="158" t="s">
        <v>83</v>
      </c>
      <c r="AV195" s="12" t="s">
        <v>83</v>
      </c>
      <c r="AW195" s="12" t="s">
        <v>28</v>
      </c>
      <c r="AX195" s="12" t="s">
        <v>74</v>
      </c>
      <c r="AY195" s="158" t="s">
        <v>167</v>
      </c>
    </row>
    <row r="196" spans="2:65" s="13" customFormat="1" ht="11.25">
      <c r="B196" s="164"/>
      <c r="D196" s="157" t="s">
        <v>176</v>
      </c>
      <c r="E196" s="165" t="s">
        <v>1</v>
      </c>
      <c r="F196" s="166" t="s">
        <v>187</v>
      </c>
      <c r="H196" s="167">
        <v>15.125999999999999</v>
      </c>
      <c r="L196" s="164"/>
      <c r="M196" s="168"/>
      <c r="N196" s="169"/>
      <c r="O196" s="169"/>
      <c r="P196" s="169"/>
      <c r="Q196" s="169"/>
      <c r="R196" s="169"/>
      <c r="S196" s="169"/>
      <c r="T196" s="170"/>
      <c r="AT196" s="165" t="s">
        <v>176</v>
      </c>
      <c r="AU196" s="165" t="s">
        <v>83</v>
      </c>
      <c r="AV196" s="13" t="s">
        <v>174</v>
      </c>
      <c r="AW196" s="13" t="s">
        <v>28</v>
      </c>
      <c r="AX196" s="13" t="s">
        <v>81</v>
      </c>
      <c r="AY196" s="165" t="s">
        <v>167</v>
      </c>
    </row>
    <row r="197" spans="2:65" s="1" customFormat="1" ht="24" customHeight="1">
      <c r="B197" s="143"/>
      <c r="C197" s="144" t="s">
        <v>246</v>
      </c>
      <c r="D197" s="144" t="s">
        <v>169</v>
      </c>
      <c r="E197" s="145" t="s">
        <v>247</v>
      </c>
      <c r="F197" s="146" t="s">
        <v>248</v>
      </c>
      <c r="G197" s="147" t="s">
        <v>249</v>
      </c>
      <c r="H197" s="148">
        <v>11.339</v>
      </c>
      <c r="I197" s="149">
        <v>0</v>
      </c>
      <c r="J197" s="149">
        <f>ROUND(I197*H197,2)</f>
        <v>0</v>
      </c>
      <c r="K197" s="146" t="s">
        <v>173</v>
      </c>
      <c r="L197" s="30"/>
      <c r="M197" s="150" t="s">
        <v>1</v>
      </c>
      <c r="N197" s="151" t="s">
        <v>39</v>
      </c>
      <c r="O197" s="152">
        <v>0.80200000000000005</v>
      </c>
      <c r="P197" s="152">
        <f>O197*H197</f>
        <v>9.0938780000000001</v>
      </c>
      <c r="Q197" s="152">
        <v>0.16519</v>
      </c>
      <c r="R197" s="152">
        <f>Q197*H197</f>
        <v>1.8730894100000002</v>
      </c>
      <c r="S197" s="152">
        <v>0</v>
      </c>
      <c r="T197" s="153">
        <f>S197*H197</f>
        <v>0</v>
      </c>
      <c r="AR197" s="154" t="s">
        <v>174</v>
      </c>
      <c r="AT197" s="154" t="s">
        <v>169</v>
      </c>
      <c r="AU197" s="154" t="s">
        <v>83</v>
      </c>
      <c r="AY197" s="16" t="s">
        <v>167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6" t="s">
        <v>81</v>
      </c>
      <c r="BK197" s="155">
        <f>ROUND(I197*H197,2)</f>
        <v>0</v>
      </c>
      <c r="BL197" s="16" t="s">
        <v>174</v>
      </c>
      <c r="BM197" s="154" t="s">
        <v>250</v>
      </c>
    </row>
    <row r="198" spans="2:65" s="12" customFormat="1" ht="11.25">
      <c r="B198" s="156"/>
      <c r="D198" s="157" t="s">
        <v>176</v>
      </c>
      <c r="E198" s="158" t="s">
        <v>1</v>
      </c>
      <c r="F198" s="159" t="s">
        <v>251</v>
      </c>
      <c r="H198" s="160">
        <v>11.339</v>
      </c>
      <c r="L198" s="156"/>
      <c r="M198" s="161"/>
      <c r="N198" s="162"/>
      <c r="O198" s="162"/>
      <c r="P198" s="162"/>
      <c r="Q198" s="162"/>
      <c r="R198" s="162"/>
      <c r="S198" s="162"/>
      <c r="T198" s="163"/>
      <c r="AT198" s="158" t="s">
        <v>176</v>
      </c>
      <c r="AU198" s="158" t="s">
        <v>83</v>
      </c>
      <c r="AV198" s="12" t="s">
        <v>83</v>
      </c>
      <c r="AW198" s="12" t="s">
        <v>28</v>
      </c>
      <c r="AX198" s="12" t="s">
        <v>74</v>
      </c>
      <c r="AY198" s="158" t="s">
        <v>167</v>
      </c>
    </row>
    <row r="199" spans="2:65" s="13" customFormat="1" ht="11.25">
      <c r="B199" s="164"/>
      <c r="D199" s="157" t="s">
        <v>176</v>
      </c>
      <c r="E199" s="165" t="s">
        <v>1</v>
      </c>
      <c r="F199" s="166" t="s">
        <v>187</v>
      </c>
      <c r="H199" s="167">
        <v>11.339</v>
      </c>
      <c r="L199" s="164"/>
      <c r="M199" s="168"/>
      <c r="N199" s="169"/>
      <c r="O199" s="169"/>
      <c r="P199" s="169"/>
      <c r="Q199" s="169"/>
      <c r="R199" s="169"/>
      <c r="S199" s="169"/>
      <c r="T199" s="170"/>
      <c r="AT199" s="165" t="s">
        <v>176</v>
      </c>
      <c r="AU199" s="165" t="s">
        <v>83</v>
      </c>
      <c r="AV199" s="13" t="s">
        <v>174</v>
      </c>
      <c r="AW199" s="13" t="s">
        <v>28</v>
      </c>
      <c r="AX199" s="13" t="s">
        <v>81</v>
      </c>
      <c r="AY199" s="165" t="s">
        <v>167</v>
      </c>
    </row>
    <row r="200" spans="2:65" s="1" customFormat="1" ht="24" customHeight="1">
      <c r="B200" s="143"/>
      <c r="C200" s="144" t="s">
        <v>8</v>
      </c>
      <c r="D200" s="144" t="s">
        <v>169</v>
      </c>
      <c r="E200" s="145" t="s">
        <v>252</v>
      </c>
      <c r="F200" s="146" t="s">
        <v>253</v>
      </c>
      <c r="G200" s="147" t="s">
        <v>249</v>
      </c>
      <c r="H200" s="148">
        <v>180.39099999999999</v>
      </c>
      <c r="I200" s="149">
        <v>0</v>
      </c>
      <c r="J200" s="149">
        <f>ROUND(I200*H200,2)</f>
        <v>0</v>
      </c>
      <c r="K200" s="146" t="s">
        <v>173</v>
      </c>
      <c r="L200" s="30"/>
      <c r="M200" s="150" t="s">
        <v>1</v>
      </c>
      <c r="N200" s="151" t="s">
        <v>39</v>
      </c>
      <c r="O200" s="152">
        <v>1.04</v>
      </c>
      <c r="P200" s="152">
        <f>O200*H200</f>
        <v>187.60664</v>
      </c>
      <c r="Q200" s="152">
        <v>0.30032999999999999</v>
      </c>
      <c r="R200" s="152">
        <f>Q200*H200</f>
        <v>54.176829029999993</v>
      </c>
      <c r="S200" s="152">
        <v>0</v>
      </c>
      <c r="T200" s="153">
        <f>S200*H200</f>
        <v>0</v>
      </c>
      <c r="AR200" s="154" t="s">
        <v>174</v>
      </c>
      <c r="AT200" s="154" t="s">
        <v>169</v>
      </c>
      <c r="AU200" s="154" t="s">
        <v>83</v>
      </c>
      <c r="AY200" s="16" t="s">
        <v>167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6" t="s">
        <v>81</v>
      </c>
      <c r="BK200" s="155">
        <f>ROUND(I200*H200,2)</f>
        <v>0</v>
      </c>
      <c r="BL200" s="16" t="s">
        <v>174</v>
      </c>
      <c r="BM200" s="154" t="s">
        <v>254</v>
      </c>
    </row>
    <row r="201" spans="2:65" s="12" customFormat="1" ht="11.25">
      <c r="B201" s="156"/>
      <c r="D201" s="157" t="s">
        <v>176</v>
      </c>
      <c r="E201" s="158" t="s">
        <v>1</v>
      </c>
      <c r="F201" s="159" t="s">
        <v>255</v>
      </c>
      <c r="H201" s="160">
        <v>169.20699999999999</v>
      </c>
      <c r="L201" s="156"/>
      <c r="M201" s="161"/>
      <c r="N201" s="162"/>
      <c r="O201" s="162"/>
      <c r="P201" s="162"/>
      <c r="Q201" s="162"/>
      <c r="R201" s="162"/>
      <c r="S201" s="162"/>
      <c r="T201" s="163"/>
      <c r="AT201" s="158" t="s">
        <v>176</v>
      </c>
      <c r="AU201" s="158" t="s">
        <v>83</v>
      </c>
      <c r="AV201" s="12" t="s">
        <v>83</v>
      </c>
      <c r="AW201" s="12" t="s">
        <v>28</v>
      </c>
      <c r="AX201" s="12" t="s">
        <v>74</v>
      </c>
      <c r="AY201" s="158" t="s">
        <v>167</v>
      </c>
    </row>
    <row r="202" spans="2:65" s="12" customFormat="1" ht="11.25">
      <c r="B202" s="156"/>
      <c r="D202" s="157" t="s">
        <v>176</v>
      </c>
      <c r="E202" s="158" t="s">
        <v>1</v>
      </c>
      <c r="F202" s="159" t="s">
        <v>256</v>
      </c>
      <c r="H202" s="160">
        <v>-6.8159999999999998</v>
      </c>
      <c r="L202" s="156"/>
      <c r="M202" s="161"/>
      <c r="N202" s="162"/>
      <c r="O202" s="162"/>
      <c r="P202" s="162"/>
      <c r="Q202" s="162"/>
      <c r="R202" s="162"/>
      <c r="S202" s="162"/>
      <c r="T202" s="163"/>
      <c r="AT202" s="158" t="s">
        <v>176</v>
      </c>
      <c r="AU202" s="158" t="s">
        <v>83</v>
      </c>
      <c r="AV202" s="12" t="s">
        <v>83</v>
      </c>
      <c r="AW202" s="12" t="s">
        <v>28</v>
      </c>
      <c r="AX202" s="12" t="s">
        <v>74</v>
      </c>
      <c r="AY202" s="158" t="s">
        <v>167</v>
      </c>
    </row>
    <row r="203" spans="2:65" s="12" customFormat="1" ht="11.25">
      <c r="B203" s="156"/>
      <c r="D203" s="157" t="s">
        <v>176</v>
      </c>
      <c r="E203" s="158" t="s">
        <v>1</v>
      </c>
      <c r="F203" s="159" t="s">
        <v>257</v>
      </c>
      <c r="H203" s="160">
        <v>18</v>
      </c>
      <c r="L203" s="156"/>
      <c r="M203" s="161"/>
      <c r="N203" s="162"/>
      <c r="O203" s="162"/>
      <c r="P203" s="162"/>
      <c r="Q203" s="162"/>
      <c r="R203" s="162"/>
      <c r="S203" s="162"/>
      <c r="T203" s="163"/>
      <c r="AT203" s="158" t="s">
        <v>176</v>
      </c>
      <c r="AU203" s="158" t="s">
        <v>83</v>
      </c>
      <c r="AV203" s="12" t="s">
        <v>83</v>
      </c>
      <c r="AW203" s="12" t="s">
        <v>28</v>
      </c>
      <c r="AX203" s="12" t="s">
        <v>74</v>
      </c>
      <c r="AY203" s="158" t="s">
        <v>167</v>
      </c>
    </row>
    <row r="204" spans="2:65" s="13" customFormat="1" ht="11.25">
      <c r="B204" s="164"/>
      <c r="D204" s="157" t="s">
        <v>176</v>
      </c>
      <c r="E204" s="165" t="s">
        <v>1</v>
      </c>
      <c r="F204" s="166" t="s">
        <v>187</v>
      </c>
      <c r="H204" s="167">
        <v>180.39099999999999</v>
      </c>
      <c r="L204" s="164"/>
      <c r="M204" s="168"/>
      <c r="N204" s="169"/>
      <c r="O204" s="169"/>
      <c r="P204" s="169"/>
      <c r="Q204" s="169"/>
      <c r="R204" s="169"/>
      <c r="S204" s="169"/>
      <c r="T204" s="170"/>
      <c r="AT204" s="165" t="s">
        <v>176</v>
      </c>
      <c r="AU204" s="165" t="s">
        <v>83</v>
      </c>
      <c r="AV204" s="13" t="s">
        <v>174</v>
      </c>
      <c r="AW204" s="13" t="s">
        <v>28</v>
      </c>
      <c r="AX204" s="13" t="s">
        <v>81</v>
      </c>
      <c r="AY204" s="165" t="s">
        <v>167</v>
      </c>
    </row>
    <row r="205" spans="2:65" s="1" customFormat="1" ht="24" customHeight="1">
      <c r="B205" s="143"/>
      <c r="C205" s="144" t="s">
        <v>258</v>
      </c>
      <c r="D205" s="144" t="s">
        <v>169</v>
      </c>
      <c r="E205" s="145" t="s">
        <v>259</v>
      </c>
      <c r="F205" s="146" t="s">
        <v>260</v>
      </c>
      <c r="G205" s="147" t="s">
        <v>249</v>
      </c>
      <c r="H205" s="148">
        <v>31.02</v>
      </c>
      <c r="I205" s="149">
        <v>0</v>
      </c>
      <c r="J205" s="149">
        <f>ROUND(I205*H205,2)</f>
        <v>0</v>
      </c>
      <c r="K205" s="146" t="s">
        <v>173</v>
      </c>
      <c r="L205" s="30"/>
      <c r="M205" s="150" t="s">
        <v>1</v>
      </c>
      <c r="N205" s="151" t="s">
        <v>39</v>
      </c>
      <c r="O205" s="152">
        <v>1.48</v>
      </c>
      <c r="P205" s="152">
        <f>O205*H205</f>
        <v>45.909599999999998</v>
      </c>
      <c r="Q205" s="152">
        <v>0.34327999999999997</v>
      </c>
      <c r="R205" s="152">
        <f>Q205*H205</f>
        <v>10.648545599999999</v>
      </c>
      <c r="S205" s="152">
        <v>0</v>
      </c>
      <c r="T205" s="153">
        <f>S205*H205</f>
        <v>0</v>
      </c>
      <c r="AR205" s="154" t="s">
        <v>174</v>
      </c>
      <c r="AT205" s="154" t="s">
        <v>169</v>
      </c>
      <c r="AU205" s="154" t="s">
        <v>83</v>
      </c>
      <c r="AY205" s="16" t="s">
        <v>167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6" t="s">
        <v>81</v>
      </c>
      <c r="BK205" s="155">
        <f>ROUND(I205*H205,2)</f>
        <v>0</v>
      </c>
      <c r="BL205" s="16" t="s">
        <v>174</v>
      </c>
      <c r="BM205" s="154" t="s">
        <v>261</v>
      </c>
    </row>
    <row r="206" spans="2:65" s="12" customFormat="1" ht="11.25">
      <c r="B206" s="156"/>
      <c r="D206" s="157" t="s">
        <v>176</v>
      </c>
      <c r="E206" s="158" t="s">
        <v>1</v>
      </c>
      <c r="F206" s="159" t="s">
        <v>262</v>
      </c>
      <c r="H206" s="160">
        <v>31.02</v>
      </c>
      <c r="L206" s="156"/>
      <c r="M206" s="161"/>
      <c r="N206" s="162"/>
      <c r="O206" s="162"/>
      <c r="P206" s="162"/>
      <c r="Q206" s="162"/>
      <c r="R206" s="162"/>
      <c r="S206" s="162"/>
      <c r="T206" s="163"/>
      <c r="AT206" s="158" t="s">
        <v>176</v>
      </c>
      <c r="AU206" s="158" t="s">
        <v>83</v>
      </c>
      <c r="AV206" s="12" t="s">
        <v>83</v>
      </c>
      <c r="AW206" s="12" t="s">
        <v>28</v>
      </c>
      <c r="AX206" s="12" t="s">
        <v>74</v>
      </c>
      <c r="AY206" s="158" t="s">
        <v>167</v>
      </c>
    </row>
    <row r="207" spans="2:65" s="13" customFormat="1" ht="11.25">
      <c r="B207" s="164"/>
      <c r="D207" s="157" t="s">
        <v>176</v>
      </c>
      <c r="E207" s="165" t="s">
        <v>1</v>
      </c>
      <c r="F207" s="166" t="s">
        <v>187</v>
      </c>
      <c r="H207" s="167">
        <v>31.02</v>
      </c>
      <c r="L207" s="164"/>
      <c r="M207" s="168"/>
      <c r="N207" s="169"/>
      <c r="O207" s="169"/>
      <c r="P207" s="169"/>
      <c r="Q207" s="169"/>
      <c r="R207" s="169"/>
      <c r="S207" s="169"/>
      <c r="T207" s="170"/>
      <c r="AT207" s="165" t="s">
        <v>176</v>
      </c>
      <c r="AU207" s="165" t="s">
        <v>83</v>
      </c>
      <c r="AV207" s="13" t="s">
        <v>174</v>
      </c>
      <c r="AW207" s="13" t="s">
        <v>28</v>
      </c>
      <c r="AX207" s="13" t="s">
        <v>81</v>
      </c>
      <c r="AY207" s="165" t="s">
        <v>167</v>
      </c>
    </row>
    <row r="208" spans="2:65" s="1" customFormat="1" ht="24" customHeight="1">
      <c r="B208" s="143"/>
      <c r="C208" s="144" t="s">
        <v>263</v>
      </c>
      <c r="D208" s="144" t="s">
        <v>169</v>
      </c>
      <c r="E208" s="145" t="s">
        <v>264</v>
      </c>
      <c r="F208" s="146" t="s">
        <v>265</v>
      </c>
      <c r="G208" s="147" t="s">
        <v>249</v>
      </c>
      <c r="H208" s="148">
        <v>200.858</v>
      </c>
      <c r="I208" s="149">
        <v>0</v>
      </c>
      <c r="J208" s="149">
        <f>ROUND(I208*H208,2)</f>
        <v>0</v>
      </c>
      <c r="K208" s="146" t="s">
        <v>173</v>
      </c>
      <c r="L208" s="30"/>
      <c r="M208" s="150" t="s">
        <v>1</v>
      </c>
      <c r="N208" s="151" t="s">
        <v>39</v>
      </c>
      <c r="O208" s="152">
        <v>0.84199999999999997</v>
      </c>
      <c r="P208" s="152">
        <f>O208*H208</f>
        <v>169.12243599999999</v>
      </c>
      <c r="Q208" s="152">
        <v>0.2387</v>
      </c>
      <c r="R208" s="152">
        <f>Q208*H208</f>
        <v>47.944804599999998</v>
      </c>
      <c r="S208" s="152">
        <v>0</v>
      </c>
      <c r="T208" s="153">
        <f>S208*H208</f>
        <v>0</v>
      </c>
      <c r="AR208" s="154" t="s">
        <v>174</v>
      </c>
      <c r="AT208" s="154" t="s">
        <v>169</v>
      </c>
      <c r="AU208" s="154" t="s">
        <v>83</v>
      </c>
      <c r="AY208" s="16" t="s">
        <v>167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6" t="s">
        <v>81</v>
      </c>
      <c r="BK208" s="155">
        <f>ROUND(I208*H208,2)</f>
        <v>0</v>
      </c>
      <c r="BL208" s="16" t="s">
        <v>174</v>
      </c>
      <c r="BM208" s="154" t="s">
        <v>266</v>
      </c>
    </row>
    <row r="209" spans="2:65" s="12" customFormat="1" ht="11.25">
      <c r="B209" s="156"/>
      <c r="D209" s="157" t="s">
        <v>176</v>
      </c>
      <c r="E209" s="158" t="s">
        <v>1</v>
      </c>
      <c r="F209" s="159" t="s">
        <v>267</v>
      </c>
      <c r="H209" s="160">
        <v>11.749000000000001</v>
      </c>
      <c r="L209" s="156"/>
      <c r="M209" s="161"/>
      <c r="N209" s="162"/>
      <c r="O209" s="162"/>
      <c r="P209" s="162"/>
      <c r="Q209" s="162"/>
      <c r="R209" s="162"/>
      <c r="S209" s="162"/>
      <c r="T209" s="163"/>
      <c r="AT209" s="158" t="s">
        <v>176</v>
      </c>
      <c r="AU209" s="158" t="s">
        <v>83</v>
      </c>
      <c r="AV209" s="12" t="s">
        <v>83</v>
      </c>
      <c r="AW209" s="12" t="s">
        <v>28</v>
      </c>
      <c r="AX209" s="12" t="s">
        <v>74</v>
      </c>
      <c r="AY209" s="158" t="s">
        <v>167</v>
      </c>
    </row>
    <row r="210" spans="2:65" s="12" customFormat="1" ht="11.25">
      <c r="B210" s="156"/>
      <c r="D210" s="157" t="s">
        <v>176</v>
      </c>
      <c r="E210" s="158" t="s">
        <v>1</v>
      </c>
      <c r="F210" s="159" t="s">
        <v>268</v>
      </c>
      <c r="H210" s="160">
        <v>12.615</v>
      </c>
      <c r="L210" s="156"/>
      <c r="M210" s="161"/>
      <c r="N210" s="162"/>
      <c r="O210" s="162"/>
      <c r="P210" s="162"/>
      <c r="Q210" s="162"/>
      <c r="R210" s="162"/>
      <c r="S210" s="162"/>
      <c r="T210" s="163"/>
      <c r="AT210" s="158" t="s">
        <v>176</v>
      </c>
      <c r="AU210" s="158" t="s">
        <v>83</v>
      </c>
      <c r="AV210" s="12" t="s">
        <v>83</v>
      </c>
      <c r="AW210" s="12" t="s">
        <v>28</v>
      </c>
      <c r="AX210" s="12" t="s">
        <v>74</v>
      </c>
      <c r="AY210" s="158" t="s">
        <v>167</v>
      </c>
    </row>
    <row r="211" spans="2:65" s="12" customFormat="1" ht="11.25">
      <c r="B211" s="156"/>
      <c r="D211" s="157" t="s">
        <v>176</v>
      </c>
      <c r="E211" s="158" t="s">
        <v>1</v>
      </c>
      <c r="F211" s="159" t="s">
        <v>269</v>
      </c>
      <c r="H211" s="160">
        <v>22.341999999999999</v>
      </c>
      <c r="L211" s="156"/>
      <c r="M211" s="161"/>
      <c r="N211" s="162"/>
      <c r="O211" s="162"/>
      <c r="P211" s="162"/>
      <c r="Q211" s="162"/>
      <c r="R211" s="162"/>
      <c r="S211" s="162"/>
      <c r="T211" s="163"/>
      <c r="AT211" s="158" t="s">
        <v>176</v>
      </c>
      <c r="AU211" s="158" t="s">
        <v>83</v>
      </c>
      <c r="AV211" s="12" t="s">
        <v>83</v>
      </c>
      <c r="AW211" s="12" t="s">
        <v>28</v>
      </c>
      <c r="AX211" s="12" t="s">
        <v>74</v>
      </c>
      <c r="AY211" s="158" t="s">
        <v>167</v>
      </c>
    </row>
    <row r="212" spans="2:65" s="12" customFormat="1" ht="11.25">
      <c r="B212" s="156"/>
      <c r="D212" s="157" t="s">
        <v>176</v>
      </c>
      <c r="E212" s="158" t="s">
        <v>1</v>
      </c>
      <c r="F212" s="159" t="s">
        <v>270</v>
      </c>
      <c r="H212" s="160">
        <v>8.4420000000000002</v>
      </c>
      <c r="L212" s="156"/>
      <c r="M212" s="161"/>
      <c r="N212" s="162"/>
      <c r="O212" s="162"/>
      <c r="P212" s="162"/>
      <c r="Q212" s="162"/>
      <c r="R212" s="162"/>
      <c r="S212" s="162"/>
      <c r="T212" s="163"/>
      <c r="AT212" s="158" t="s">
        <v>176</v>
      </c>
      <c r="AU212" s="158" t="s">
        <v>83</v>
      </c>
      <c r="AV212" s="12" t="s">
        <v>83</v>
      </c>
      <c r="AW212" s="12" t="s">
        <v>28</v>
      </c>
      <c r="AX212" s="12" t="s">
        <v>74</v>
      </c>
      <c r="AY212" s="158" t="s">
        <v>167</v>
      </c>
    </row>
    <row r="213" spans="2:65" s="14" customFormat="1" ht="11.25">
      <c r="B213" s="171"/>
      <c r="D213" s="157" t="s">
        <v>176</v>
      </c>
      <c r="E213" s="172" t="s">
        <v>1</v>
      </c>
      <c r="F213" s="173" t="s">
        <v>271</v>
      </c>
      <c r="H213" s="174">
        <v>55.148000000000003</v>
      </c>
      <c r="L213" s="171"/>
      <c r="M213" s="175"/>
      <c r="N213" s="176"/>
      <c r="O213" s="176"/>
      <c r="P213" s="176"/>
      <c r="Q213" s="176"/>
      <c r="R213" s="176"/>
      <c r="S213" s="176"/>
      <c r="T213" s="177"/>
      <c r="AT213" s="172" t="s">
        <v>176</v>
      </c>
      <c r="AU213" s="172" t="s">
        <v>83</v>
      </c>
      <c r="AV213" s="14" t="s">
        <v>191</v>
      </c>
      <c r="AW213" s="14" t="s">
        <v>28</v>
      </c>
      <c r="AX213" s="14" t="s">
        <v>74</v>
      </c>
      <c r="AY213" s="172" t="s">
        <v>167</v>
      </c>
    </row>
    <row r="214" spans="2:65" s="12" customFormat="1" ht="11.25">
      <c r="B214" s="156"/>
      <c r="D214" s="157" t="s">
        <v>176</v>
      </c>
      <c r="E214" s="158" t="s">
        <v>1</v>
      </c>
      <c r="F214" s="159" t="s">
        <v>272</v>
      </c>
      <c r="H214" s="160">
        <v>152.11000000000001</v>
      </c>
      <c r="L214" s="156"/>
      <c r="M214" s="161"/>
      <c r="N214" s="162"/>
      <c r="O214" s="162"/>
      <c r="P214" s="162"/>
      <c r="Q214" s="162"/>
      <c r="R214" s="162"/>
      <c r="S214" s="162"/>
      <c r="T214" s="163"/>
      <c r="AT214" s="158" t="s">
        <v>176</v>
      </c>
      <c r="AU214" s="158" t="s">
        <v>83</v>
      </c>
      <c r="AV214" s="12" t="s">
        <v>83</v>
      </c>
      <c r="AW214" s="12" t="s">
        <v>28</v>
      </c>
      <c r="AX214" s="12" t="s">
        <v>74</v>
      </c>
      <c r="AY214" s="158" t="s">
        <v>167</v>
      </c>
    </row>
    <row r="215" spans="2:65" s="12" customFormat="1" ht="11.25">
      <c r="B215" s="156"/>
      <c r="D215" s="157" t="s">
        <v>176</v>
      </c>
      <c r="E215" s="158" t="s">
        <v>1</v>
      </c>
      <c r="F215" s="159" t="s">
        <v>273</v>
      </c>
      <c r="H215" s="160">
        <v>-6.4</v>
      </c>
      <c r="L215" s="156"/>
      <c r="M215" s="161"/>
      <c r="N215" s="162"/>
      <c r="O215" s="162"/>
      <c r="P215" s="162"/>
      <c r="Q215" s="162"/>
      <c r="R215" s="162"/>
      <c r="S215" s="162"/>
      <c r="T215" s="163"/>
      <c r="AT215" s="158" t="s">
        <v>176</v>
      </c>
      <c r="AU215" s="158" t="s">
        <v>83</v>
      </c>
      <c r="AV215" s="12" t="s">
        <v>83</v>
      </c>
      <c r="AW215" s="12" t="s">
        <v>28</v>
      </c>
      <c r="AX215" s="12" t="s">
        <v>74</v>
      </c>
      <c r="AY215" s="158" t="s">
        <v>167</v>
      </c>
    </row>
    <row r="216" spans="2:65" s="14" customFormat="1" ht="11.25">
      <c r="B216" s="171"/>
      <c r="D216" s="157" t="s">
        <v>176</v>
      </c>
      <c r="E216" s="172" t="s">
        <v>1</v>
      </c>
      <c r="F216" s="173" t="s">
        <v>271</v>
      </c>
      <c r="H216" s="174">
        <v>145.71</v>
      </c>
      <c r="L216" s="171"/>
      <c r="M216" s="175"/>
      <c r="N216" s="176"/>
      <c r="O216" s="176"/>
      <c r="P216" s="176"/>
      <c r="Q216" s="176"/>
      <c r="R216" s="176"/>
      <c r="S216" s="176"/>
      <c r="T216" s="177"/>
      <c r="AT216" s="172" t="s">
        <v>176</v>
      </c>
      <c r="AU216" s="172" t="s">
        <v>83</v>
      </c>
      <c r="AV216" s="14" t="s">
        <v>191</v>
      </c>
      <c r="AW216" s="14" t="s">
        <v>28</v>
      </c>
      <c r="AX216" s="14" t="s">
        <v>74</v>
      </c>
      <c r="AY216" s="172" t="s">
        <v>167</v>
      </c>
    </row>
    <row r="217" spans="2:65" s="13" customFormat="1" ht="11.25">
      <c r="B217" s="164"/>
      <c r="D217" s="157" t="s">
        <v>176</v>
      </c>
      <c r="E217" s="165" t="s">
        <v>1</v>
      </c>
      <c r="F217" s="166" t="s">
        <v>187</v>
      </c>
      <c r="H217" s="167">
        <v>200.858</v>
      </c>
      <c r="L217" s="164"/>
      <c r="M217" s="168"/>
      <c r="N217" s="169"/>
      <c r="O217" s="169"/>
      <c r="P217" s="169"/>
      <c r="Q217" s="169"/>
      <c r="R217" s="169"/>
      <c r="S217" s="169"/>
      <c r="T217" s="170"/>
      <c r="AT217" s="165" t="s">
        <v>176</v>
      </c>
      <c r="AU217" s="165" t="s">
        <v>83</v>
      </c>
      <c r="AV217" s="13" t="s">
        <v>174</v>
      </c>
      <c r="AW217" s="13" t="s">
        <v>28</v>
      </c>
      <c r="AX217" s="13" t="s">
        <v>81</v>
      </c>
      <c r="AY217" s="165" t="s">
        <v>167</v>
      </c>
    </row>
    <row r="218" spans="2:65" s="1" customFormat="1" ht="24" customHeight="1">
      <c r="B218" s="143"/>
      <c r="C218" s="144" t="s">
        <v>274</v>
      </c>
      <c r="D218" s="144" t="s">
        <v>169</v>
      </c>
      <c r="E218" s="145" t="s">
        <v>275</v>
      </c>
      <c r="F218" s="146" t="s">
        <v>276</v>
      </c>
      <c r="G218" s="147" t="s">
        <v>249</v>
      </c>
      <c r="H218" s="148">
        <v>174.476</v>
      </c>
      <c r="I218" s="149">
        <v>0</v>
      </c>
      <c r="J218" s="149">
        <f>ROUND(I218*H218,2)</f>
        <v>0</v>
      </c>
      <c r="K218" s="146" t="s">
        <v>173</v>
      </c>
      <c r="L218" s="30"/>
      <c r="M218" s="150" t="s">
        <v>1</v>
      </c>
      <c r="N218" s="151" t="s">
        <v>39</v>
      </c>
      <c r="O218" s="152">
        <v>1.04</v>
      </c>
      <c r="P218" s="152">
        <f>O218*H218</f>
        <v>181.45504</v>
      </c>
      <c r="Q218" s="152">
        <v>0.25059999999999999</v>
      </c>
      <c r="R218" s="152">
        <f>Q218*H218</f>
        <v>43.723685599999996</v>
      </c>
      <c r="S218" s="152">
        <v>0</v>
      </c>
      <c r="T218" s="153">
        <f>S218*H218</f>
        <v>0</v>
      </c>
      <c r="AR218" s="154" t="s">
        <v>174</v>
      </c>
      <c r="AT218" s="154" t="s">
        <v>169</v>
      </c>
      <c r="AU218" s="154" t="s">
        <v>83</v>
      </c>
      <c r="AY218" s="16" t="s">
        <v>167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6" t="s">
        <v>81</v>
      </c>
      <c r="BK218" s="155">
        <f>ROUND(I218*H218,2)</f>
        <v>0</v>
      </c>
      <c r="BL218" s="16" t="s">
        <v>174</v>
      </c>
      <c r="BM218" s="154" t="s">
        <v>277</v>
      </c>
    </row>
    <row r="219" spans="2:65" s="12" customFormat="1" ht="11.25">
      <c r="B219" s="156"/>
      <c r="D219" s="157" t="s">
        <v>176</v>
      </c>
      <c r="E219" s="158" t="s">
        <v>1</v>
      </c>
      <c r="F219" s="159" t="s">
        <v>267</v>
      </c>
      <c r="H219" s="160">
        <v>11.749000000000001</v>
      </c>
      <c r="L219" s="156"/>
      <c r="M219" s="161"/>
      <c r="N219" s="162"/>
      <c r="O219" s="162"/>
      <c r="P219" s="162"/>
      <c r="Q219" s="162"/>
      <c r="R219" s="162"/>
      <c r="S219" s="162"/>
      <c r="T219" s="163"/>
      <c r="AT219" s="158" t="s">
        <v>176</v>
      </c>
      <c r="AU219" s="158" t="s">
        <v>83</v>
      </c>
      <c r="AV219" s="12" t="s">
        <v>83</v>
      </c>
      <c r="AW219" s="12" t="s">
        <v>28</v>
      </c>
      <c r="AX219" s="12" t="s">
        <v>74</v>
      </c>
      <c r="AY219" s="158" t="s">
        <v>167</v>
      </c>
    </row>
    <row r="220" spans="2:65" s="12" customFormat="1" ht="11.25">
      <c r="B220" s="156"/>
      <c r="D220" s="157" t="s">
        <v>176</v>
      </c>
      <c r="E220" s="158" t="s">
        <v>1</v>
      </c>
      <c r="F220" s="159" t="s">
        <v>278</v>
      </c>
      <c r="H220" s="160">
        <v>99.703000000000003</v>
      </c>
      <c r="L220" s="156"/>
      <c r="M220" s="161"/>
      <c r="N220" s="162"/>
      <c r="O220" s="162"/>
      <c r="P220" s="162"/>
      <c r="Q220" s="162"/>
      <c r="R220" s="162"/>
      <c r="S220" s="162"/>
      <c r="T220" s="163"/>
      <c r="AT220" s="158" t="s">
        <v>176</v>
      </c>
      <c r="AU220" s="158" t="s">
        <v>83</v>
      </c>
      <c r="AV220" s="12" t="s">
        <v>83</v>
      </c>
      <c r="AW220" s="12" t="s">
        <v>28</v>
      </c>
      <c r="AX220" s="12" t="s">
        <v>74</v>
      </c>
      <c r="AY220" s="158" t="s">
        <v>167</v>
      </c>
    </row>
    <row r="221" spans="2:65" s="12" customFormat="1" ht="11.25">
      <c r="B221" s="156"/>
      <c r="D221" s="157" t="s">
        <v>176</v>
      </c>
      <c r="E221" s="158" t="s">
        <v>1</v>
      </c>
      <c r="F221" s="159" t="s">
        <v>279</v>
      </c>
      <c r="H221" s="160">
        <v>-6.3040000000000003</v>
      </c>
      <c r="L221" s="156"/>
      <c r="M221" s="161"/>
      <c r="N221" s="162"/>
      <c r="O221" s="162"/>
      <c r="P221" s="162"/>
      <c r="Q221" s="162"/>
      <c r="R221" s="162"/>
      <c r="S221" s="162"/>
      <c r="T221" s="163"/>
      <c r="AT221" s="158" t="s">
        <v>176</v>
      </c>
      <c r="AU221" s="158" t="s">
        <v>83</v>
      </c>
      <c r="AV221" s="12" t="s">
        <v>83</v>
      </c>
      <c r="AW221" s="12" t="s">
        <v>28</v>
      </c>
      <c r="AX221" s="12" t="s">
        <v>74</v>
      </c>
      <c r="AY221" s="158" t="s">
        <v>167</v>
      </c>
    </row>
    <row r="222" spans="2:65" s="12" customFormat="1" ht="11.25">
      <c r="B222" s="156"/>
      <c r="D222" s="157" t="s">
        <v>176</v>
      </c>
      <c r="E222" s="158" t="s">
        <v>1</v>
      </c>
      <c r="F222" s="159" t="s">
        <v>280</v>
      </c>
      <c r="H222" s="160">
        <v>44.683</v>
      </c>
      <c r="L222" s="156"/>
      <c r="M222" s="161"/>
      <c r="N222" s="162"/>
      <c r="O222" s="162"/>
      <c r="P222" s="162"/>
      <c r="Q222" s="162"/>
      <c r="R222" s="162"/>
      <c r="S222" s="162"/>
      <c r="T222" s="163"/>
      <c r="AT222" s="158" t="s">
        <v>176</v>
      </c>
      <c r="AU222" s="158" t="s">
        <v>83</v>
      </c>
      <c r="AV222" s="12" t="s">
        <v>83</v>
      </c>
      <c r="AW222" s="12" t="s">
        <v>28</v>
      </c>
      <c r="AX222" s="12" t="s">
        <v>74</v>
      </c>
      <c r="AY222" s="158" t="s">
        <v>167</v>
      </c>
    </row>
    <row r="223" spans="2:65" s="12" customFormat="1" ht="11.25">
      <c r="B223" s="156"/>
      <c r="D223" s="157" t="s">
        <v>176</v>
      </c>
      <c r="E223" s="158" t="s">
        <v>1</v>
      </c>
      <c r="F223" s="159" t="s">
        <v>281</v>
      </c>
      <c r="H223" s="160">
        <v>26.417999999999999</v>
      </c>
      <c r="L223" s="156"/>
      <c r="M223" s="161"/>
      <c r="N223" s="162"/>
      <c r="O223" s="162"/>
      <c r="P223" s="162"/>
      <c r="Q223" s="162"/>
      <c r="R223" s="162"/>
      <c r="S223" s="162"/>
      <c r="T223" s="163"/>
      <c r="AT223" s="158" t="s">
        <v>176</v>
      </c>
      <c r="AU223" s="158" t="s">
        <v>83</v>
      </c>
      <c r="AV223" s="12" t="s">
        <v>83</v>
      </c>
      <c r="AW223" s="12" t="s">
        <v>28</v>
      </c>
      <c r="AX223" s="12" t="s">
        <v>74</v>
      </c>
      <c r="AY223" s="158" t="s">
        <v>167</v>
      </c>
    </row>
    <row r="224" spans="2:65" s="12" customFormat="1" ht="11.25">
      <c r="B224" s="156"/>
      <c r="D224" s="157" t="s">
        <v>176</v>
      </c>
      <c r="E224" s="158" t="s">
        <v>1</v>
      </c>
      <c r="F224" s="159" t="s">
        <v>282</v>
      </c>
      <c r="H224" s="160">
        <v>-1.7729999999999999</v>
      </c>
      <c r="L224" s="156"/>
      <c r="M224" s="161"/>
      <c r="N224" s="162"/>
      <c r="O224" s="162"/>
      <c r="P224" s="162"/>
      <c r="Q224" s="162"/>
      <c r="R224" s="162"/>
      <c r="S224" s="162"/>
      <c r="T224" s="163"/>
      <c r="AT224" s="158" t="s">
        <v>176</v>
      </c>
      <c r="AU224" s="158" t="s">
        <v>83</v>
      </c>
      <c r="AV224" s="12" t="s">
        <v>83</v>
      </c>
      <c r="AW224" s="12" t="s">
        <v>28</v>
      </c>
      <c r="AX224" s="12" t="s">
        <v>74</v>
      </c>
      <c r="AY224" s="158" t="s">
        <v>167</v>
      </c>
    </row>
    <row r="225" spans="2:65" s="13" customFormat="1" ht="11.25">
      <c r="B225" s="164"/>
      <c r="D225" s="157" t="s">
        <v>176</v>
      </c>
      <c r="E225" s="165" t="s">
        <v>1</v>
      </c>
      <c r="F225" s="166" t="s">
        <v>187</v>
      </c>
      <c r="H225" s="167">
        <v>174.476</v>
      </c>
      <c r="L225" s="164"/>
      <c r="M225" s="168"/>
      <c r="N225" s="169"/>
      <c r="O225" s="169"/>
      <c r="P225" s="169"/>
      <c r="Q225" s="169"/>
      <c r="R225" s="169"/>
      <c r="S225" s="169"/>
      <c r="T225" s="170"/>
      <c r="AT225" s="165" t="s">
        <v>176</v>
      </c>
      <c r="AU225" s="165" t="s">
        <v>83</v>
      </c>
      <c r="AV225" s="13" t="s">
        <v>174</v>
      </c>
      <c r="AW225" s="13" t="s">
        <v>28</v>
      </c>
      <c r="AX225" s="13" t="s">
        <v>81</v>
      </c>
      <c r="AY225" s="165" t="s">
        <v>167</v>
      </c>
    </row>
    <row r="226" spans="2:65" s="1" customFormat="1" ht="24" customHeight="1">
      <c r="B226" s="143"/>
      <c r="C226" s="144" t="s">
        <v>283</v>
      </c>
      <c r="D226" s="144" t="s">
        <v>169</v>
      </c>
      <c r="E226" s="145" t="s">
        <v>284</v>
      </c>
      <c r="F226" s="146" t="s">
        <v>285</v>
      </c>
      <c r="G226" s="147" t="s">
        <v>249</v>
      </c>
      <c r="H226" s="148">
        <v>74.093999999999994</v>
      </c>
      <c r="I226" s="149">
        <v>0</v>
      </c>
      <c r="J226" s="149">
        <f>ROUND(I226*H226,2)</f>
        <v>0</v>
      </c>
      <c r="K226" s="146" t="s">
        <v>173</v>
      </c>
      <c r="L226" s="30"/>
      <c r="M226" s="150" t="s">
        <v>1</v>
      </c>
      <c r="N226" s="151" t="s">
        <v>39</v>
      </c>
      <c r="O226" s="152">
        <v>0.69099999999999995</v>
      </c>
      <c r="P226" s="152">
        <f>O226*H226</f>
        <v>51.198953999999993</v>
      </c>
      <c r="Q226" s="152">
        <v>0.17351</v>
      </c>
      <c r="R226" s="152">
        <f>Q226*H226</f>
        <v>12.856049939999998</v>
      </c>
      <c r="S226" s="152">
        <v>0</v>
      </c>
      <c r="T226" s="153">
        <f>S226*H226</f>
        <v>0</v>
      </c>
      <c r="AR226" s="154" t="s">
        <v>174</v>
      </c>
      <c r="AT226" s="154" t="s">
        <v>169</v>
      </c>
      <c r="AU226" s="154" t="s">
        <v>83</v>
      </c>
      <c r="AY226" s="16" t="s">
        <v>167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6" t="s">
        <v>81</v>
      </c>
      <c r="BK226" s="155">
        <f>ROUND(I226*H226,2)</f>
        <v>0</v>
      </c>
      <c r="BL226" s="16" t="s">
        <v>174</v>
      </c>
      <c r="BM226" s="154" t="s">
        <v>286</v>
      </c>
    </row>
    <row r="227" spans="2:65" s="12" customFormat="1" ht="11.25">
      <c r="B227" s="156"/>
      <c r="D227" s="157" t="s">
        <v>176</v>
      </c>
      <c r="E227" s="158" t="s">
        <v>1</v>
      </c>
      <c r="F227" s="159" t="s">
        <v>287</v>
      </c>
      <c r="H227" s="160">
        <v>52.837000000000003</v>
      </c>
      <c r="L227" s="156"/>
      <c r="M227" s="161"/>
      <c r="N227" s="162"/>
      <c r="O227" s="162"/>
      <c r="P227" s="162"/>
      <c r="Q227" s="162"/>
      <c r="R227" s="162"/>
      <c r="S227" s="162"/>
      <c r="T227" s="163"/>
      <c r="AT227" s="158" t="s">
        <v>176</v>
      </c>
      <c r="AU227" s="158" t="s">
        <v>83</v>
      </c>
      <c r="AV227" s="12" t="s">
        <v>83</v>
      </c>
      <c r="AW227" s="12" t="s">
        <v>28</v>
      </c>
      <c r="AX227" s="12" t="s">
        <v>74</v>
      </c>
      <c r="AY227" s="158" t="s">
        <v>167</v>
      </c>
    </row>
    <row r="228" spans="2:65" s="12" customFormat="1" ht="11.25">
      <c r="B228" s="156"/>
      <c r="D228" s="157" t="s">
        <v>176</v>
      </c>
      <c r="E228" s="158" t="s">
        <v>1</v>
      </c>
      <c r="F228" s="159" t="s">
        <v>288</v>
      </c>
      <c r="H228" s="160">
        <v>27.446000000000002</v>
      </c>
      <c r="L228" s="156"/>
      <c r="M228" s="161"/>
      <c r="N228" s="162"/>
      <c r="O228" s="162"/>
      <c r="P228" s="162"/>
      <c r="Q228" s="162"/>
      <c r="R228" s="162"/>
      <c r="S228" s="162"/>
      <c r="T228" s="163"/>
      <c r="AT228" s="158" t="s">
        <v>176</v>
      </c>
      <c r="AU228" s="158" t="s">
        <v>83</v>
      </c>
      <c r="AV228" s="12" t="s">
        <v>83</v>
      </c>
      <c r="AW228" s="12" t="s">
        <v>28</v>
      </c>
      <c r="AX228" s="12" t="s">
        <v>74</v>
      </c>
      <c r="AY228" s="158" t="s">
        <v>167</v>
      </c>
    </row>
    <row r="229" spans="2:65" s="12" customFormat="1" ht="11.25">
      <c r="B229" s="156"/>
      <c r="D229" s="157" t="s">
        <v>176</v>
      </c>
      <c r="E229" s="158" t="s">
        <v>1</v>
      </c>
      <c r="F229" s="159" t="s">
        <v>289</v>
      </c>
      <c r="H229" s="160">
        <v>-2.1389999999999998</v>
      </c>
      <c r="L229" s="156"/>
      <c r="M229" s="161"/>
      <c r="N229" s="162"/>
      <c r="O229" s="162"/>
      <c r="P229" s="162"/>
      <c r="Q229" s="162"/>
      <c r="R229" s="162"/>
      <c r="S229" s="162"/>
      <c r="T229" s="163"/>
      <c r="AT229" s="158" t="s">
        <v>176</v>
      </c>
      <c r="AU229" s="158" t="s">
        <v>83</v>
      </c>
      <c r="AV229" s="12" t="s">
        <v>83</v>
      </c>
      <c r="AW229" s="12" t="s">
        <v>28</v>
      </c>
      <c r="AX229" s="12" t="s">
        <v>74</v>
      </c>
      <c r="AY229" s="158" t="s">
        <v>167</v>
      </c>
    </row>
    <row r="230" spans="2:65" s="12" customFormat="1" ht="11.25">
      <c r="B230" s="156"/>
      <c r="D230" s="157" t="s">
        <v>176</v>
      </c>
      <c r="E230" s="158" t="s">
        <v>1</v>
      </c>
      <c r="F230" s="159" t="s">
        <v>290</v>
      </c>
      <c r="H230" s="160">
        <v>-2.79</v>
      </c>
      <c r="L230" s="156"/>
      <c r="M230" s="161"/>
      <c r="N230" s="162"/>
      <c r="O230" s="162"/>
      <c r="P230" s="162"/>
      <c r="Q230" s="162"/>
      <c r="R230" s="162"/>
      <c r="S230" s="162"/>
      <c r="T230" s="163"/>
      <c r="AT230" s="158" t="s">
        <v>176</v>
      </c>
      <c r="AU230" s="158" t="s">
        <v>83</v>
      </c>
      <c r="AV230" s="12" t="s">
        <v>83</v>
      </c>
      <c r="AW230" s="12" t="s">
        <v>28</v>
      </c>
      <c r="AX230" s="12" t="s">
        <v>74</v>
      </c>
      <c r="AY230" s="158" t="s">
        <v>167</v>
      </c>
    </row>
    <row r="231" spans="2:65" s="12" customFormat="1" ht="11.25">
      <c r="B231" s="156"/>
      <c r="D231" s="157" t="s">
        <v>176</v>
      </c>
      <c r="E231" s="158" t="s">
        <v>1</v>
      </c>
      <c r="F231" s="159" t="s">
        <v>291</v>
      </c>
      <c r="H231" s="160">
        <v>-1.26</v>
      </c>
      <c r="L231" s="156"/>
      <c r="M231" s="161"/>
      <c r="N231" s="162"/>
      <c r="O231" s="162"/>
      <c r="P231" s="162"/>
      <c r="Q231" s="162"/>
      <c r="R231" s="162"/>
      <c r="S231" s="162"/>
      <c r="T231" s="163"/>
      <c r="AT231" s="158" t="s">
        <v>176</v>
      </c>
      <c r="AU231" s="158" t="s">
        <v>83</v>
      </c>
      <c r="AV231" s="12" t="s">
        <v>83</v>
      </c>
      <c r="AW231" s="12" t="s">
        <v>28</v>
      </c>
      <c r="AX231" s="12" t="s">
        <v>74</v>
      </c>
      <c r="AY231" s="158" t="s">
        <v>167</v>
      </c>
    </row>
    <row r="232" spans="2:65" s="13" customFormat="1" ht="11.25">
      <c r="B232" s="164"/>
      <c r="D232" s="157" t="s">
        <v>176</v>
      </c>
      <c r="E232" s="165" t="s">
        <v>1</v>
      </c>
      <c r="F232" s="166" t="s">
        <v>187</v>
      </c>
      <c r="H232" s="167">
        <v>74.093999999999994</v>
      </c>
      <c r="L232" s="164"/>
      <c r="M232" s="168"/>
      <c r="N232" s="169"/>
      <c r="O232" s="169"/>
      <c r="P232" s="169"/>
      <c r="Q232" s="169"/>
      <c r="R232" s="169"/>
      <c r="S232" s="169"/>
      <c r="T232" s="170"/>
      <c r="AT232" s="165" t="s">
        <v>176</v>
      </c>
      <c r="AU232" s="165" t="s">
        <v>83</v>
      </c>
      <c r="AV232" s="13" t="s">
        <v>174</v>
      </c>
      <c r="AW232" s="13" t="s">
        <v>28</v>
      </c>
      <c r="AX232" s="13" t="s">
        <v>81</v>
      </c>
      <c r="AY232" s="165" t="s">
        <v>167</v>
      </c>
    </row>
    <row r="233" spans="2:65" s="1" customFormat="1" ht="24" customHeight="1">
      <c r="B233" s="143"/>
      <c r="C233" s="144" t="s">
        <v>292</v>
      </c>
      <c r="D233" s="144" t="s">
        <v>169</v>
      </c>
      <c r="E233" s="145" t="s">
        <v>293</v>
      </c>
      <c r="F233" s="146" t="s">
        <v>294</v>
      </c>
      <c r="G233" s="147" t="s">
        <v>295</v>
      </c>
      <c r="H233" s="148">
        <v>24</v>
      </c>
      <c r="I233" s="149">
        <v>0</v>
      </c>
      <c r="J233" s="149">
        <f>ROUND(I233*H233,2)</f>
        <v>0</v>
      </c>
      <c r="K233" s="146" t="s">
        <v>173</v>
      </c>
      <c r="L233" s="30"/>
      <c r="M233" s="150" t="s">
        <v>1</v>
      </c>
      <c r="N233" s="151" t="s">
        <v>39</v>
      </c>
      <c r="O233" s="152">
        <v>0.192</v>
      </c>
      <c r="P233" s="152">
        <f>O233*H233</f>
        <v>4.6080000000000005</v>
      </c>
      <c r="Q233" s="152">
        <v>2.6280000000000001E-2</v>
      </c>
      <c r="R233" s="152">
        <f>Q233*H233</f>
        <v>0.63072000000000006</v>
      </c>
      <c r="S233" s="152">
        <v>0</v>
      </c>
      <c r="T233" s="153">
        <f>S233*H233</f>
        <v>0</v>
      </c>
      <c r="AR233" s="154" t="s">
        <v>174</v>
      </c>
      <c r="AT233" s="154" t="s">
        <v>169</v>
      </c>
      <c r="AU233" s="154" t="s">
        <v>83</v>
      </c>
      <c r="AY233" s="16" t="s">
        <v>167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6" t="s">
        <v>81</v>
      </c>
      <c r="BK233" s="155">
        <f>ROUND(I233*H233,2)</f>
        <v>0</v>
      </c>
      <c r="BL233" s="16" t="s">
        <v>174</v>
      </c>
      <c r="BM233" s="154" t="s">
        <v>296</v>
      </c>
    </row>
    <row r="234" spans="2:65" s="1" customFormat="1" ht="24" customHeight="1">
      <c r="B234" s="143"/>
      <c r="C234" s="144" t="s">
        <v>7</v>
      </c>
      <c r="D234" s="144" t="s">
        <v>169</v>
      </c>
      <c r="E234" s="145" t="s">
        <v>297</v>
      </c>
      <c r="F234" s="146" t="s">
        <v>298</v>
      </c>
      <c r="G234" s="147" t="s">
        <v>295</v>
      </c>
      <c r="H234" s="148">
        <v>6</v>
      </c>
      <c r="I234" s="149">
        <v>0</v>
      </c>
      <c r="J234" s="149">
        <f>ROUND(I234*H234,2)</f>
        <v>0</v>
      </c>
      <c r="K234" s="146" t="s">
        <v>173</v>
      </c>
      <c r="L234" s="30"/>
      <c r="M234" s="150" t="s">
        <v>1</v>
      </c>
      <c r="N234" s="151" t="s">
        <v>39</v>
      </c>
      <c r="O234" s="152">
        <v>0.246</v>
      </c>
      <c r="P234" s="152">
        <f>O234*H234</f>
        <v>1.476</v>
      </c>
      <c r="Q234" s="152">
        <v>3.9629999999999999E-2</v>
      </c>
      <c r="R234" s="152">
        <f>Q234*H234</f>
        <v>0.23777999999999999</v>
      </c>
      <c r="S234" s="152">
        <v>0</v>
      </c>
      <c r="T234" s="153">
        <f>S234*H234</f>
        <v>0</v>
      </c>
      <c r="AR234" s="154" t="s">
        <v>174</v>
      </c>
      <c r="AT234" s="154" t="s">
        <v>169</v>
      </c>
      <c r="AU234" s="154" t="s">
        <v>83</v>
      </c>
      <c r="AY234" s="16" t="s">
        <v>167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6" t="s">
        <v>81</v>
      </c>
      <c r="BK234" s="155">
        <f>ROUND(I234*H234,2)</f>
        <v>0</v>
      </c>
      <c r="BL234" s="16" t="s">
        <v>174</v>
      </c>
      <c r="BM234" s="154" t="s">
        <v>299</v>
      </c>
    </row>
    <row r="235" spans="2:65" s="1" customFormat="1" ht="24" customHeight="1">
      <c r="B235" s="143"/>
      <c r="C235" s="144" t="s">
        <v>300</v>
      </c>
      <c r="D235" s="144" t="s">
        <v>169</v>
      </c>
      <c r="E235" s="145" t="s">
        <v>301</v>
      </c>
      <c r="F235" s="146" t="s">
        <v>302</v>
      </c>
      <c r="G235" s="147" t="s">
        <v>295</v>
      </c>
      <c r="H235" s="148">
        <v>1</v>
      </c>
      <c r="I235" s="149">
        <v>0</v>
      </c>
      <c r="J235" s="149">
        <f>ROUND(I235*H235,2)</f>
        <v>0</v>
      </c>
      <c r="K235" s="146" t="s">
        <v>173</v>
      </c>
      <c r="L235" s="30"/>
      <c r="M235" s="150" t="s">
        <v>1</v>
      </c>
      <c r="N235" s="151" t="s">
        <v>39</v>
      </c>
      <c r="O235" s="152">
        <v>0.28299999999999997</v>
      </c>
      <c r="P235" s="152">
        <f>O235*H235</f>
        <v>0.28299999999999997</v>
      </c>
      <c r="Q235" s="152">
        <v>3.8629999999999998E-2</v>
      </c>
      <c r="R235" s="152">
        <f>Q235*H235</f>
        <v>3.8629999999999998E-2</v>
      </c>
      <c r="S235" s="152">
        <v>0</v>
      </c>
      <c r="T235" s="153">
        <f>S235*H235</f>
        <v>0</v>
      </c>
      <c r="AR235" s="154" t="s">
        <v>174</v>
      </c>
      <c r="AT235" s="154" t="s">
        <v>169</v>
      </c>
      <c r="AU235" s="154" t="s">
        <v>83</v>
      </c>
      <c r="AY235" s="16" t="s">
        <v>167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6" t="s">
        <v>81</v>
      </c>
      <c r="BK235" s="155">
        <f>ROUND(I235*H235,2)</f>
        <v>0</v>
      </c>
      <c r="BL235" s="16" t="s">
        <v>174</v>
      </c>
      <c r="BM235" s="154" t="s">
        <v>303</v>
      </c>
    </row>
    <row r="236" spans="2:65" s="1" customFormat="1" ht="16.5" customHeight="1">
      <c r="B236" s="143"/>
      <c r="C236" s="144" t="s">
        <v>304</v>
      </c>
      <c r="D236" s="144" t="s">
        <v>169</v>
      </c>
      <c r="E236" s="145" t="s">
        <v>305</v>
      </c>
      <c r="F236" s="146" t="s">
        <v>306</v>
      </c>
      <c r="G236" s="147" t="s">
        <v>295</v>
      </c>
      <c r="H236" s="148">
        <v>69</v>
      </c>
      <c r="I236" s="149">
        <v>0</v>
      </c>
      <c r="J236" s="149">
        <f>ROUND(I236*H236,2)</f>
        <v>0</v>
      </c>
      <c r="K236" s="146" t="s">
        <v>173</v>
      </c>
      <c r="L236" s="30"/>
      <c r="M236" s="150" t="s">
        <v>1</v>
      </c>
      <c r="N236" s="151" t="s">
        <v>39</v>
      </c>
      <c r="O236" s="152">
        <v>0.253</v>
      </c>
      <c r="P236" s="152">
        <f>O236*H236</f>
        <v>17.457000000000001</v>
      </c>
      <c r="Q236" s="152">
        <v>4.555E-2</v>
      </c>
      <c r="R236" s="152">
        <f>Q236*H236</f>
        <v>3.1429499999999999</v>
      </c>
      <c r="S236" s="152">
        <v>0</v>
      </c>
      <c r="T236" s="153">
        <f>S236*H236</f>
        <v>0</v>
      </c>
      <c r="AR236" s="154" t="s">
        <v>258</v>
      </c>
      <c r="AT236" s="154" t="s">
        <v>169</v>
      </c>
      <c r="AU236" s="154" t="s">
        <v>83</v>
      </c>
      <c r="AY236" s="16" t="s">
        <v>167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6" t="s">
        <v>81</v>
      </c>
      <c r="BK236" s="155">
        <f>ROUND(I236*H236,2)</f>
        <v>0</v>
      </c>
      <c r="BL236" s="16" t="s">
        <v>258</v>
      </c>
      <c r="BM236" s="154" t="s">
        <v>307</v>
      </c>
    </row>
    <row r="237" spans="2:65" s="12" customFormat="1" ht="11.25">
      <c r="B237" s="156"/>
      <c r="D237" s="157" t="s">
        <v>176</v>
      </c>
      <c r="E237" s="158" t="s">
        <v>1</v>
      </c>
      <c r="F237" s="159" t="s">
        <v>308</v>
      </c>
      <c r="H237" s="160">
        <v>69</v>
      </c>
      <c r="L237" s="156"/>
      <c r="M237" s="161"/>
      <c r="N237" s="162"/>
      <c r="O237" s="162"/>
      <c r="P237" s="162"/>
      <c r="Q237" s="162"/>
      <c r="R237" s="162"/>
      <c r="S237" s="162"/>
      <c r="T237" s="163"/>
      <c r="AT237" s="158" t="s">
        <v>176</v>
      </c>
      <c r="AU237" s="158" t="s">
        <v>83</v>
      </c>
      <c r="AV237" s="12" t="s">
        <v>83</v>
      </c>
      <c r="AW237" s="12" t="s">
        <v>28</v>
      </c>
      <c r="AX237" s="12" t="s">
        <v>74</v>
      </c>
      <c r="AY237" s="158" t="s">
        <v>167</v>
      </c>
    </row>
    <row r="238" spans="2:65" s="13" customFormat="1" ht="11.25">
      <c r="B238" s="164"/>
      <c r="D238" s="157" t="s">
        <v>176</v>
      </c>
      <c r="E238" s="165" t="s">
        <v>1</v>
      </c>
      <c r="F238" s="166" t="s">
        <v>187</v>
      </c>
      <c r="H238" s="167">
        <v>69</v>
      </c>
      <c r="L238" s="164"/>
      <c r="M238" s="168"/>
      <c r="N238" s="169"/>
      <c r="O238" s="169"/>
      <c r="P238" s="169"/>
      <c r="Q238" s="169"/>
      <c r="R238" s="169"/>
      <c r="S238" s="169"/>
      <c r="T238" s="170"/>
      <c r="AT238" s="165" t="s">
        <v>176</v>
      </c>
      <c r="AU238" s="165" t="s">
        <v>83</v>
      </c>
      <c r="AV238" s="13" t="s">
        <v>174</v>
      </c>
      <c r="AW238" s="13" t="s">
        <v>28</v>
      </c>
      <c r="AX238" s="13" t="s">
        <v>81</v>
      </c>
      <c r="AY238" s="165" t="s">
        <v>167</v>
      </c>
    </row>
    <row r="239" spans="2:65" s="1" customFormat="1" ht="16.5" customHeight="1">
      <c r="B239" s="143"/>
      <c r="C239" s="144" t="s">
        <v>309</v>
      </c>
      <c r="D239" s="144" t="s">
        <v>169</v>
      </c>
      <c r="E239" s="145" t="s">
        <v>310</v>
      </c>
      <c r="F239" s="146" t="s">
        <v>311</v>
      </c>
      <c r="G239" s="147" t="s">
        <v>295</v>
      </c>
      <c r="H239" s="148">
        <v>5</v>
      </c>
      <c r="I239" s="149">
        <v>0</v>
      </c>
      <c r="J239" s="149">
        <f>ROUND(I239*H239,2)</f>
        <v>0</v>
      </c>
      <c r="K239" s="146" t="s">
        <v>173</v>
      </c>
      <c r="L239" s="30"/>
      <c r="M239" s="150" t="s">
        <v>1</v>
      </c>
      <c r="N239" s="151" t="s">
        <v>39</v>
      </c>
      <c r="O239" s="152">
        <v>0.26</v>
      </c>
      <c r="P239" s="152">
        <f>O239*H239</f>
        <v>1.3</v>
      </c>
      <c r="Q239" s="152">
        <v>5.4550000000000001E-2</v>
      </c>
      <c r="R239" s="152">
        <f>Q239*H239</f>
        <v>0.27274999999999999</v>
      </c>
      <c r="S239" s="152">
        <v>0</v>
      </c>
      <c r="T239" s="153">
        <f>S239*H239</f>
        <v>0</v>
      </c>
      <c r="AR239" s="154" t="s">
        <v>174</v>
      </c>
      <c r="AT239" s="154" t="s">
        <v>169</v>
      </c>
      <c r="AU239" s="154" t="s">
        <v>83</v>
      </c>
      <c r="AY239" s="16" t="s">
        <v>167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6" t="s">
        <v>81</v>
      </c>
      <c r="BK239" s="155">
        <f>ROUND(I239*H239,2)</f>
        <v>0</v>
      </c>
      <c r="BL239" s="16" t="s">
        <v>174</v>
      </c>
      <c r="BM239" s="154" t="s">
        <v>312</v>
      </c>
    </row>
    <row r="240" spans="2:65" s="1" customFormat="1" ht="24" customHeight="1">
      <c r="B240" s="143"/>
      <c r="C240" s="144" t="s">
        <v>313</v>
      </c>
      <c r="D240" s="144" t="s">
        <v>169</v>
      </c>
      <c r="E240" s="145" t="s">
        <v>314</v>
      </c>
      <c r="F240" s="146" t="s">
        <v>315</v>
      </c>
      <c r="G240" s="147" t="s">
        <v>230</v>
      </c>
      <c r="H240" s="148">
        <v>10.5</v>
      </c>
      <c r="I240" s="149">
        <v>0</v>
      </c>
      <c r="J240" s="149">
        <f>ROUND(I240*H240,2)</f>
        <v>0</v>
      </c>
      <c r="K240" s="146" t="s">
        <v>173</v>
      </c>
      <c r="L240" s="30"/>
      <c r="M240" s="150" t="s">
        <v>1</v>
      </c>
      <c r="N240" s="151" t="s">
        <v>39</v>
      </c>
      <c r="O240" s="152">
        <v>7.4999999999999997E-2</v>
      </c>
      <c r="P240" s="152">
        <f>O240*H240</f>
        <v>0.78749999999999998</v>
      </c>
      <c r="Q240" s="152">
        <v>1.9000000000000001E-4</v>
      </c>
      <c r="R240" s="152">
        <f>Q240*H240</f>
        <v>1.9950000000000002E-3</v>
      </c>
      <c r="S240" s="152">
        <v>0</v>
      </c>
      <c r="T240" s="153">
        <f>S240*H240</f>
        <v>0</v>
      </c>
      <c r="AR240" s="154" t="s">
        <v>174</v>
      </c>
      <c r="AT240" s="154" t="s">
        <v>169</v>
      </c>
      <c r="AU240" s="154" t="s">
        <v>83</v>
      </c>
      <c r="AY240" s="16" t="s">
        <v>167</v>
      </c>
      <c r="BE240" s="155">
        <f>IF(N240="základní",J240,0)</f>
        <v>0</v>
      </c>
      <c r="BF240" s="155">
        <f>IF(N240="snížená",J240,0)</f>
        <v>0</v>
      </c>
      <c r="BG240" s="155">
        <f>IF(N240="zákl. přenesená",J240,0)</f>
        <v>0</v>
      </c>
      <c r="BH240" s="155">
        <f>IF(N240="sníž. přenesená",J240,0)</f>
        <v>0</v>
      </c>
      <c r="BI240" s="155">
        <f>IF(N240="nulová",J240,0)</f>
        <v>0</v>
      </c>
      <c r="BJ240" s="16" t="s">
        <v>81</v>
      </c>
      <c r="BK240" s="155">
        <f>ROUND(I240*H240,2)</f>
        <v>0</v>
      </c>
      <c r="BL240" s="16" t="s">
        <v>174</v>
      </c>
      <c r="BM240" s="154" t="s">
        <v>316</v>
      </c>
    </row>
    <row r="241" spans="2:65" s="12" customFormat="1" ht="11.25">
      <c r="B241" s="156"/>
      <c r="D241" s="157" t="s">
        <v>176</v>
      </c>
      <c r="E241" s="158" t="s">
        <v>1</v>
      </c>
      <c r="F241" s="159" t="s">
        <v>317</v>
      </c>
      <c r="H241" s="160">
        <v>10.5</v>
      </c>
      <c r="L241" s="156"/>
      <c r="M241" s="161"/>
      <c r="N241" s="162"/>
      <c r="O241" s="162"/>
      <c r="P241" s="162"/>
      <c r="Q241" s="162"/>
      <c r="R241" s="162"/>
      <c r="S241" s="162"/>
      <c r="T241" s="163"/>
      <c r="AT241" s="158" t="s">
        <v>176</v>
      </c>
      <c r="AU241" s="158" t="s">
        <v>83</v>
      </c>
      <c r="AV241" s="12" t="s">
        <v>83</v>
      </c>
      <c r="AW241" s="12" t="s">
        <v>28</v>
      </c>
      <c r="AX241" s="12" t="s">
        <v>74</v>
      </c>
      <c r="AY241" s="158" t="s">
        <v>167</v>
      </c>
    </row>
    <row r="242" spans="2:65" s="13" customFormat="1" ht="11.25">
      <c r="B242" s="164"/>
      <c r="D242" s="157" t="s">
        <v>176</v>
      </c>
      <c r="E242" s="165" t="s">
        <v>1</v>
      </c>
      <c r="F242" s="166" t="s">
        <v>187</v>
      </c>
      <c r="H242" s="167">
        <v>10.5</v>
      </c>
      <c r="L242" s="164"/>
      <c r="M242" s="168"/>
      <c r="N242" s="169"/>
      <c r="O242" s="169"/>
      <c r="P242" s="169"/>
      <c r="Q242" s="169"/>
      <c r="R242" s="169"/>
      <c r="S242" s="169"/>
      <c r="T242" s="170"/>
      <c r="AT242" s="165" t="s">
        <v>176</v>
      </c>
      <c r="AU242" s="165" t="s">
        <v>83</v>
      </c>
      <c r="AV242" s="13" t="s">
        <v>174</v>
      </c>
      <c r="AW242" s="13" t="s">
        <v>28</v>
      </c>
      <c r="AX242" s="13" t="s">
        <v>81</v>
      </c>
      <c r="AY242" s="165" t="s">
        <v>167</v>
      </c>
    </row>
    <row r="243" spans="2:65" s="1" customFormat="1" ht="24" customHeight="1">
      <c r="B243" s="143"/>
      <c r="C243" s="144" t="s">
        <v>318</v>
      </c>
      <c r="D243" s="144" t="s">
        <v>169</v>
      </c>
      <c r="E243" s="145" t="s">
        <v>319</v>
      </c>
      <c r="F243" s="146" t="s">
        <v>320</v>
      </c>
      <c r="G243" s="147" t="s">
        <v>172</v>
      </c>
      <c r="H243" s="148">
        <v>2.2799999999999998</v>
      </c>
      <c r="I243" s="149">
        <v>0</v>
      </c>
      <c r="J243" s="149">
        <f>ROUND(I243*H243,2)</f>
        <v>0</v>
      </c>
      <c r="K243" s="146" t="s">
        <v>173</v>
      </c>
      <c r="L243" s="30"/>
      <c r="M243" s="150" t="s">
        <v>1</v>
      </c>
      <c r="N243" s="151" t="s">
        <v>39</v>
      </c>
      <c r="O243" s="152">
        <v>12.186999999999999</v>
      </c>
      <c r="P243" s="152">
        <f>O243*H243</f>
        <v>27.786359999999995</v>
      </c>
      <c r="Q243" s="152">
        <v>2.6768000000000001</v>
      </c>
      <c r="R243" s="152">
        <f>Q243*H243</f>
        <v>6.1031039999999992</v>
      </c>
      <c r="S243" s="152">
        <v>0</v>
      </c>
      <c r="T243" s="153">
        <f>S243*H243</f>
        <v>0</v>
      </c>
      <c r="AR243" s="154" t="s">
        <v>174</v>
      </c>
      <c r="AT243" s="154" t="s">
        <v>169</v>
      </c>
      <c r="AU243" s="154" t="s">
        <v>83</v>
      </c>
      <c r="AY243" s="16" t="s">
        <v>167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6" t="s">
        <v>81</v>
      </c>
      <c r="BK243" s="155">
        <f>ROUND(I243*H243,2)</f>
        <v>0</v>
      </c>
      <c r="BL243" s="16" t="s">
        <v>174</v>
      </c>
      <c r="BM243" s="154" t="s">
        <v>321</v>
      </c>
    </row>
    <row r="244" spans="2:65" s="12" customFormat="1" ht="11.25">
      <c r="B244" s="156"/>
      <c r="D244" s="157" t="s">
        <v>176</v>
      </c>
      <c r="E244" s="158" t="s">
        <v>1</v>
      </c>
      <c r="F244" s="159" t="s">
        <v>322</v>
      </c>
      <c r="H244" s="160">
        <v>2.2799999999999998</v>
      </c>
      <c r="I244" s="12">
        <v>0</v>
      </c>
      <c r="L244" s="156"/>
      <c r="M244" s="161"/>
      <c r="N244" s="162"/>
      <c r="O244" s="162"/>
      <c r="P244" s="162"/>
      <c r="Q244" s="162"/>
      <c r="R244" s="162"/>
      <c r="S244" s="162"/>
      <c r="T244" s="163"/>
      <c r="AT244" s="158" t="s">
        <v>176</v>
      </c>
      <c r="AU244" s="158" t="s">
        <v>83</v>
      </c>
      <c r="AV244" s="12" t="s">
        <v>83</v>
      </c>
      <c r="AW244" s="12" t="s">
        <v>28</v>
      </c>
      <c r="AX244" s="12" t="s">
        <v>74</v>
      </c>
      <c r="AY244" s="158" t="s">
        <v>167</v>
      </c>
    </row>
    <row r="245" spans="2:65" s="13" customFormat="1" ht="11.25">
      <c r="B245" s="164"/>
      <c r="D245" s="157" t="s">
        <v>176</v>
      </c>
      <c r="E245" s="165" t="s">
        <v>1</v>
      </c>
      <c r="F245" s="166" t="s">
        <v>187</v>
      </c>
      <c r="H245" s="167">
        <v>2.2799999999999998</v>
      </c>
      <c r="L245" s="164"/>
      <c r="M245" s="168"/>
      <c r="N245" s="169"/>
      <c r="O245" s="169"/>
      <c r="P245" s="169"/>
      <c r="Q245" s="169"/>
      <c r="R245" s="169"/>
      <c r="S245" s="169"/>
      <c r="T245" s="170"/>
      <c r="AT245" s="165" t="s">
        <v>176</v>
      </c>
      <c r="AU245" s="165" t="s">
        <v>83</v>
      </c>
      <c r="AV245" s="13" t="s">
        <v>174</v>
      </c>
      <c r="AW245" s="13" t="s">
        <v>28</v>
      </c>
      <c r="AX245" s="13" t="s">
        <v>81</v>
      </c>
      <c r="AY245" s="165" t="s">
        <v>167</v>
      </c>
    </row>
    <row r="246" spans="2:65" s="1" customFormat="1" ht="24" customHeight="1">
      <c r="B246" s="143"/>
      <c r="C246" s="144" t="s">
        <v>323</v>
      </c>
      <c r="D246" s="144" t="s">
        <v>169</v>
      </c>
      <c r="E246" s="145" t="s">
        <v>324</v>
      </c>
      <c r="F246" s="146" t="s">
        <v>325</v>
      </c>
      <c r="G246" s="147" t="s">
        <v>249</v>
      </c>
      <c r="H246" s="148">
        <v>237.73400000000001</v>
      </c>
      <c r="I246" s="149">
        <v>0</v>
      </c>
      <c r="J246" s="149">
        <f>ROUND(I246*H246,2)</f>
        <v>0</v>
      </c>
      <c r="K246" s="146" t="s">
        <v>173</v>
      </c>
      <c r="L246" s="30"/>
      <c r="M246" s="150" t="s">
        <v>1</v>
      </c>
      <c r="N246" s="151" t="s">
        <v>39</v>
      </c>
      <c r="O246" s="152">
        <v>0.52500000000000002</v>
      </c>
      <c r="P246" s="152">
        <f>O246*H246</f>
        <v>124.81035000000001</v>
      </c>
      <c r="Q246" s="152">
        <v>6.9169999999999995E-2</v>
      </c>
      <c r="R246" s="152">
        <f>Q246*H246</f>
        <v>16.444060780000001</v>
      </c>
      <c r="S246" s="152">
        <v>0</v>
      </c>
      <c r="T246" s="153">
        <f>S246*H246</f>
        <v>0</v>
      </c>
      <c r="AR246" s="154" t="s">
        <v>174</v>
      </c>
      <c r="AT246" s="154" t="s">
        <v>169</v>
      </c>
      <c r="AU246" s="154" t="s">
        <v>83</v>
      </c>
      <c r="AY246" s="16" t="s">
        <v>167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6" t="s">
        <v>81</v>
      </c>
      <c r="BK246" s="155">
        <f>ROUND(I246*H246,2)</f>
        <v>0</v>
      </c>
      <c r="BL246" s="16" t="s">
        <v>174</v>
      </c>
      <c r="BM246" s="154" t="s">
        <v>326</v>
      </c>
    </row>
    <row r="247" spans="2:65" s="12" customFormat="1" ht="11.25">
      <c r="B247" s="156"/>
      <c r="D247" s="157" t="s">
        <v>176</v>
      </c>
      <c r="E247" s="158" t="s">
        <v>1</v>
      </c>
      <c r="F247" s="159" t="s">
        <v>327</v>
      </c>
      <c r="H247" s="160">
        <v>24.91</v>
      </c>
      <c r="L247" s="156"/>
      <c r="M247" s="161"/>
      <c r="N247" s="162"/>
      <c r="O247" s="162"/>
      <c r="P247" s="162"/>
      <c r="Q247" s="162"/>
      <c r="R247" s="162"/>
      <c r="S247" s="162"/>
      <c r="T247" s="163"/>
      <c r="AT247" s="158" t="s">
        <v>176</v>
      </c>
      <c r="AU247" s="158" t="s">
        <v>83</v>
      </c>
      <c r="AV247" s="12" t="s">
        <v>83</v>
      </c>
      <c r="AW247" s="12" t="s">
        <v>28</v>
      </c>
      <c r="AX247" s="12" t="s">
        <v>74</v>
      </c>
      <c r="AY247" s="158" t="s">
        <v>167</v>
      </c>
    </row>
    <row r="248" spans="2:65" s="12" customFormat="1" ht="11.25">
      <c r="B248" s="156"/>
      <c r="D248" s="157" t="s">
        <v>176</v>
      </c>
      <c r="E248" s="158" t="s">
        <v>1</v>
      </c>
      <c r="F248" s="159" t="s">
        <v>328</v>
      </c>
      <c r="H248" s="160">
        <v>-4.1369999999999996</v>
      </c>
      <c r="L248" s="156"/>
      <c r="M248" s="161"/>
      <c r="N248" s="162"/>
      <c r="O248" s="162"/>
      <c r="P248" s="162"/>
      <c r="Q248" s="162"/>
      <c r="R248" s="162"/>
      <c r="S248" s="162"/>
      <c r="T248" s="163"/>
      <c r="AT248" s="158" t="s">
        <v>176</v>
      </c>
      <c r="AU248" s="158" t="s">
        <v>83</v>
      </c>
      <c r="AV248" s="12" t="s">
        <v>83</v>
      </c>
      <c r="AW248" s="12" t="s">
        <v>28</v>
      </c>
      <c r="AX248" s="12" t="s">
        <v>74</v>
      </c>
      <c r="AY248" s="158" t="s">
        <v>167</v>
      </c>
    </row>
    <row r="249" spans="2:65" s="12" customFormat="1" ht="11.25">
      <c r="B249" s="156"/>
      <c r="D249" s="157" t="s">
        <v>176</v>
      </c>
      <c r="E249" s="158" t="s">
        <v>1</v>
      </c>
      <c r="F249" s="159" t="s">
        <v>329</v>
      </c>
      <c r="H249" s="160">
        <v>6.0350000000000001</v>
      </c>
      <c r="L249" s="156"/>
      <c r="M249" s="161"/>
      <c r="N249" s="162"/>
      <c r="O249" s="162"/>
      <c r="P249" s="162"/>
      <c r="Q249" s="162"/>
      <c r="R249" s="162"/>
      <c r="S249" s="162"/>
      <c r="T249" s="163"/>
      <c r="AT249" s="158" t="s">
        <v>176</v>
      </c>
      <c r="AU249" s="158" t="s">
        <v>83</v>
      </c>
      <c r="AV249" s="12" t="s">
        <v>83</v>
      </c>
      <c r="AW249" s="12" t="s">
        <v>28</v>
      </c>
      <c r="AX249" s="12" t="s">
        <v>74</v>
      </c>
      <c r="AY249" s="158" t="s">
        <v>167</v>
      </c>
    </row>
    <row r="250" spans="2:65" s="12" customFormat="1" ht="11.25">
      <c r="B250" s="156"/>
      <c r="D250" s="157" t="s">
        <v>176</v>
      </c>
      <c r="E250" s="158" t="s">
        <v>1</v>
      </c>
      <c r="F250" s="159" t="s">
        <v>330</v>
      </c>
      <c r="H250" s="160">
        <v>-1.4</v>
      </c>
      <c r="L250" s="156"/>
      <c r="M250" s="161"/>
      <c r="N250" s="162"/>
      <c r="O250" s="162"/>
      <c r="P250" s="162"/>
      <c r="Q250" s="162"/>
      <c r="R250" s="162"/>
      <c r="S250" s="162"/>
      <c r="T250" s="163"/>
      <c r="AT250" s="158" t="s">
        <v>176</v>
      </c>
      <c r="AU250" s="158" t="s">
        <v>83</v>
      </c>
      <c r="AV250" s="12" t="s">
        <v>83</v>
      </c>
      <c r="AW250" s="12" t="s">
        <v>28</v>
      </c>
      <c r="AX250" s="12" t="s">
        <v>74</v>
      </c>
      <c r="AY250" s="158" t="s">
        <v>167</v>
      </c>
    </row>
    <row r="251" spans="2:65" s="12" customFormat="1" ht="11.25">
      <c r="B251" s="156"/>
      <c r="D251" s="157" t="s">
        <v>176</v>
      </c>
      <c r="E251" s="158" t="s">
        <v>1</v>
      </c>
      <c r="F251" s="159" t="s">
        <v>331</v>
      </c>
      <c r="H251" s="160">
        <v>20.222999999999999</v>
      </c>
      <c r="L251" s="156"/>
      <c r="M251" s="161"/>
      <c r="N251" s="162"/>
      <c r="O251" s="162"/>
      <c r="P251" s="162"/>
      <c r="Q251" s="162"/>
      <c r="R251" s="162"/>
      <c r="S251" s="162"/>
      <c r="T251" s="163"/>
      <c r="AT251" s="158" t="s">
        <v>176</v>
      </c>
      <c r="AU251" s="158" t="s">
        <v>83</v>
      </c>
      <c r="AV251" s="12" t="s">
        <v>83</v>
      </c>
      <c r="AW251" s="12" t="s">
        <v>28</v>
      </c>
      <c r="AX251" s="12" t="s">
        <v>74</v>
      </c>
      <c r="AY251" s="158" t="s">
        <v>167</v>
      </c>
    </row>
    <row r="252" spans="2:65" s="12" customFormat="1" ht="11.25">
      <c r="B252" s="156"/>
      <c r="D252" s="157" t="s">
        <v>176</v>
      </c>
      <c r="E252" s="158" t="s">
        <v>1</v>
      </c>
      <c r="F252" s="159" t="s">
        <v>332</v>
      </c>
      <c r="H252" s="160">
        <v>-1.6</v>
      </c>
      <c r="L252" s="156"/>
      <c r="M252" s="161"/>
      <c r="N252" s="162"/>
      <c r="O252" s="162"/>
      <c r="P252" s="162"/>
      <c r="Q252" s="162"/>
      <c r="R252" s="162"/>
      <c r="S252" s="162"/>
      <c r="T252" s="163"/>
      <c r="AT252" s="158" t="s">
        <v>176</v>
      </c>
      <c r="AU252" s="158" t="s">
        <v>83</v>
      </c>
      <c r="AV252" s="12" t="s">
        <v>83</v>
      </c>
      <c r="AW252" s="12" t="s">
        <v>28</v>
      </c>
      <c r="AX252" s="12" t="s">
        <v>74</v>
      </c>
      <c r="AY252" s="158" t="s">
        <v>167</v>
      </c>
    </row>
    <row r="253" spans="2:65" s="12" customFormat="1" ht="11.25">
      <c r="B253" s="156"/>
      <c r="D253" s="157" t="s">
        <v>176</v>
      </c>
      <c r="E253" s="158" t="s">
        <v>1</v>
      </c>
      <c r="F253" s="159" t="s">
        <v>333</v>
      </c>
      <c r="H253" s="160">
        <v>42.981999999999999</v>
      </c>
      <c r="L253" s="156"/>
      <c r="M253" s="161"/>
      <c r="N253" s="162"/>
      <c r="O253" s="162"/>
      <c r="P253" s="162"/>
      <c r="Q253" s="162"/>
      <c r="R253" s="162"/>
      <c r="S253" s="162"/>
      <c r="T253" s="163"/>
      <c r="AT253" s="158" t="s">
        <v>176</v>
      </c>
      <c r="AU253" s="158" t="s">
        <v>83</v>
      </c>
      <c r="AV253" s="12" t="s">
        <v>83</v>
      </c>
      <c r="AW253" s="12" t="s">
        <v>28</v>
      </c>
      <c r="AX253" s="12" t="s">
        <v>74</v>
      </c>
      <c r="AY253" s="158" t="s">
        <v>167</v>
      </c>
    </row>
    <row r="254" spans="2:65" s="12" customFormat="1" ht="11.25">
      <c r="B254" s="156"/>
      <c r="D254" s="157" t="s">
        <v>176</v>
      </c>
      <c r="E254" s="158" t="s">
        <v>1</v>
      </c>
      <c r="F254" s="159" t="s">
        <v>330</v>
      </c>
      <c r="H254" s="160">
        <v>-1.4</v>
      </c>
      <c r="L254" s="156"/>
      <c r="M254" s="161"/>
      <c r="N254" s="162"/>
      <c r="O254" s="162"/>
      <c r="P254" s="162"/>
      <c r="Q254" s="162"/>
      <c r="R254" s="162"/>
      <c r="S254" s="162"/>
      <c r="T254" s="163"/>
      <c r="AT254" s="158" t="s">
        <v>176</v>
      </c>
      <c r="AU254" s="158" t="s">
        <v>83</v>
      </c>
      <c r="AV254" s="12" t="s">
        <v>83</v>
      </c>
      <c r="AW254" s="12" t="s">
        <v>28</v>
      </c>
      <c r="AX254" s="12" t="s">
        <v>74</v>
      </c>
      <c r="AY254" s="158" t="s">
        <v>167</v>
      </c>
    </row>
    <row r="255" spans="2:65" s="12" customFormat="1" ht="11.25">
      <c r="B255" s="156"/>
      <c r="D255" s="157" t="s">
        <v>176</v>
      </c>
      <c r="E255" s="158" t="s">
        <v>1</v>
      </c>
      <c r="F255" s="159" t="s">
        <v>334</v>
      </c>
      <c r="H255" s="160">
        <v>-3.2</v>
      </c>
      <c r="L255" s="156"/>
      <c r="M255" s="161"/>
      <c r="N255" s="162"/>
      <c r="O255" s="162"/>
      <c r="P255" s="162"/>
      <c r="Q255" s="162"/>
      <c r="R255" s="162"/>
      <c r="S255" s="162"/>
      <c r="T255" s="163"/>
      <c r="AT255" s="158" t="s">
        <v>176</v>
      </c>
      <c r="AU255" s="158" t="s">
        <v>83</v>
      </c>
      <c r="AV255" s="12" t="s">
        <v>83</v>
      </c>
      <c r="AW255" s="12" t="s">
        <v>28</v>
      </c>
      <c r="AX255" s="12" t="s">
        <v>74</v>
      </c>
      <c r="AY255" s="158" t="s">
        <v>167</v>
      </c>
    </row>
    <row r="256" spans="2:65" s="12" customFormat="1" ht="11.25">
      <c r="B256" s="156"/>
      <c r="D256" s="157" t="s">
        <v>176</v>
      </c>
      <c r="E256" s="158" t="s">
        <v>1</v>
      </c>
      <c r="F256" s="159" t="s">
        <v>335</v>
      </c>
      <c r="H256" s="160">
        <v>30.335000000000001</v>
      </c>
      <c r="L256" s="156"/>
      <c r="M256" s="161"/>
      <c r="N256" s="162"/>
      <c r="O256" s="162"/>
      <c r="P256" s="162"/>
      <c r="Q256" s="162"/>
      <c r="R256" s="162"/>
      <c r="S256" s="162"/>
      <c r="T256" s="163"/>
      <c r="AT256" s="158" t="s">
        <v>176</v>
      </c>
      <c r="AU256" s="158" t="s">
        <v>83</v>
      </c>
      <c r="AV256" s="12" t="s">
        <v>83</v>
      </c>
      <c r="AW256" s="12" t="s">
        <v>28</v>
      </c>
      <c r="AX256" s="12" t="s">
        <v>74</v>
      </c>
      <c r="AY256" s="158" t="s">
        <v>167</v>
      </c>
    </row>
    <row r="257" spans="2:65" s="12" customFormat="1" ht="11.25">
      <c r="B257" s="156"/>
      <c r="D257" s="157" t="s">
        <v>176</v>
      </c>
      <c r="E257" s="158" t="s">
        <v>1</v>
      </c>
      <c r="F257" s="159" t="s">
        <v>336</v>
      </c>
      <c r="H257" s="160">
        <v>-2.8</v>
      </c>
      <c r="L257" s="156"/>
      <c r="M257" s="161"/>
      <c r="N257" s="162"/>
      <c r="O257" s="162"/>
      <c r="P257" s="162"/>
      <c r="Q257" s="162"/>
      <c r="R257" s="162"/>
      <c r="S257" s="162"/>
      <c r="T257" s="163"/>
      <c r="AT257" s="158" t="s">
        <v>176</v>
      </c>
      <c r="AU257" s="158" t="s">
        <v>83</v>
      </c>
      <c r="AV257" s="12" t="s">
        <v>83</v>
      </c>
      <c r="AW257" s="12" t="s">
        <v>28</v>
      </c>
      <c r="AX257" s="12" t="s">
        <v>74</v>
      </c>
      <c r="AY257" s="158" t="s">
        <v>167</v>
      </c>
    </row>
    <row r="258" spans="2:65" s="12" customFormat="1" ht="11.25">
      <c r="B258" s="156"/>
      <c r="D258" s="157" t="s">
        <v>176</v>
      </c>
      <c r="E258" s="158" t="s">
        <v>1</v>
      </c>
      <c r="F258" s="159" t="s">
        <v>337</v>
      </c>
      <c r="H258" s="160">
        <v>31.779</v>
      </c>
      <c r="L258" s="156"/>
      <c r="M258" s="161"/>
      <c r="N258" s="162"/>
      <c r="O258" s="162"/>
      <c r="P258" s="162"/>
      <c r="Q258" s="162"/>
      <c r="R258" s="162"/>
      <c r="S258" s="162"/>
      <c r="T258" s="163"/>
      <c r="AT258" s="158" t="s">
        <v>176</v>
      </c>
      <c r="AU258" s="158" t="s">
        <v>83</v>
      </c>
      <c r="AV258" s="12" t="s">
        <v>83</v>
      </c>
      <c r="AW258" s="12" t="s">
        <v>28</v>
      </c>
      <c r="AX258" s="12" t="s">
        <v>74</v>
      </c>
      <c r="AY258" s="158" t="s">
        <v>167</v>
      </c>
    </row>
    <row r="259" spans="2:65" s="12" customFormat="1" ht="11.25">
      <c r="B259" s="156"/>
      <c r="D259" s="157" t="s">
        <v>176</v>
      </c>
      <c r="E259" s="158" t="s">
        <v>1</v>
      </c>
      <c r="F259" s="159" t="s">
        <v>338</v>
      </c>
      <c r="H259" s="160">
        <v>-5.4</v>
      </c>
      <c r="L259" s="156"/>
      <c r="M259" s="161"/>
      <c r="N259" s="162"/>
      <c r="O259" s="162"/>
      <c r="P259" s="162"/>
      <c r="Q259" s="162"/>
      <c r="R259" s="162"/>
      <c r="S259" s="162"/>
      <c r="T259" s="163"/>
      <c r="AT259" s="158" t="s">
        <v>176</v>
      </c>
      <c r="AU259" s="158" t="s">
        <v>83</v>
      </c>
      <c r="AV259" s="12" t="s">
        <v>83</v>
      </c>
      <c r="AW259" s="12" t="s">
        <v>28</v>
      </c>
      <c r="AX259" s="12" t="s">
        <v>74</v>
      </c>
      <c r="AY259" s="158" t="s">
        <v>167</v>
      </c>
    </row>
    <row r="260" spans="2:65" s="14" customFormat="1" ht="11.25">
      <c r="B260" s="171"/>
      <c r="D260" s="157" t="s">
        <v>176</v>
      </c>
      <c r="E260" s="172" t="s">
        <v>1</v>
      </c>
      <c r="F260" s="173" t="s">
        <v>271</v>
      </c>
      <c r="H260" s="174">
        <v>136.327</v>
      </c>
      <c r="L260" s="171"/>
      <c r="M260" s="175"/>
      <c r="N260" s="176"/>
      <c r="O260" s="176"/>
      <c r="P260" s="176"/>
      <c r="Q260" s="176"/>
      <c r="R260" s="176"/>
      <c r="S260" s="176"/>
      <c r="T260" s="177"/>
      <c r="AT260" s="172" t="s">
        <v>176</v>
      </c>
      <c r="AU260" s="172" t="s">
        <v>83</v>
      </c>
      <c r="AV260" s="14" t="s">
        <v>191</v>
      </c>
      <c r="AW260" s="14" t="s">
        <v>28</v>
      </c>
      <c r="AX260" s="14" t="s">
        <v>74</v>
      </c>
      <c r="AY260" s="172" t="s">
        <v>167</v>
      </c>
    </row>
    <row r="261" spans="2:65" s="12" customFormat="1" ht="11.25">
      <c r="B261" s="156"/>
      <c r="D261" s="157" t="s">
        <v>176</v>
      </c>
      <c r="E261" s="158" t="s">
        <v>1</v>
      </c>
      <c r="F261" s="159" t="s">
        <v>339</v>
      </c>
      <c r="H261" s="160">
        <v>40.753999999999998</v>
      </c>
      <c r="L261" s="156"/>
      <c r="M261" s="161"/>
      <c r="N261" s="162"/>
      <c r="O261" s="162"/>
      <c r="P261" s="162"/>
      <c r="Q261" s="162"/>
      <c r="R261" s="162"/>
      <c r="S261" s="162"/>
      <c r="T261" s="163"/>
      <c r="AT261" s="158" t="s">
        <v>176</v>
      </c>
      <c r="AU261" s="158" t="s">
        <v>83</v>
      </c>
      <c r="AV261" s="12" t="s">
        <v>83</v>
      </c>
      <c r="AW261" s="12" t="s">
        <v>28</v>
      </c>
      <c r="AX261" s="12" t="s">
        <v>74</v>
      </c>
      <c r="AY261" s="158" t="s">
        <v>167</v>
      </c>
    </row>
    <row r="262" spans="2:65" s="12" customFormat="1" ht="11.25">
      <c r="B262" s="156"/>
      <c r="D262" s="157" t="s">
        <v>176</v>
      </c>
      <c r="E262" s="158" t="s">
        <v>1</v>
      </c>
      <c r="F262" s="159" t="s">
        <v>340</v>
      </c>
      <c r="H262" s="160">
        <v>-5.6</v>
      </c>
      <c r="L262" s="156"/>
      <c r="M262" s="161"/>
      <c r="N262" s="162"/>
      <c r="O262" s="162"/>
      <c r="P262" s="162"/>
      <c r="Q262" s="162"/>
      <c r="R262" s="162"/>
      <c r="S262" s="162"/>
      <c r="T262" s="163"/>
      <c r="AT262" s="158" t="s">
        <v>176</v>
      </c>
      <c r="AU262" s="158" t="s">
        <v>83</v>
      </c>
      <c r="AV262" s="12" t="s">
        <v>83</v>
      </c>
      <c r="AW262" s="12" t="s">
        <v>28</v>
      </c>
      <c r="AX262" s="12" t="s">
        <v>74</v>
      </c>
      <c r="AY262" s="158" t="s">
        <v>167</v>
      </c>
    </row>
    <row r="263" spans="2:65" s="12" customFormat="1" ht="11.25">
      <c r="B263" s="156"/>
      <c r="D263" s="157" t="s">
        <v>176</v>
      </c>
      <c r="E263" s="158" t="s">
        <v>1</v>
      </c>
      <c r="F263" s="159" t="s">
        <v>334</v>
      </c>
      <c r="H263" s="160">
        <v>-3.2</v>
      </c>
      <c r="L263" s="156"/>
      <c r="M263" s="161"/>
      <c r="N263" s="162"/>
      <c r="O263" s="162"/>
      <c r="P263" s="162"/>
      <c r="Q263" s="162"/>
      <c r="R263" s="162"/>
      <c r="S263" s="162"/>
      <c r="T263" s="163"/>
      <c r="AT263" s="158" t="s">
        <v>176</v>
      </c>
      <c r="AU263" s="158" t="s">
        <v>83</v>
      </c>
      <c r="AV263" s="12" t="s">
        <v>83</v>
      </c>
      <c r="AW263" s="12" t="s">
        <v>28</v>
      </c>
      <c r="AX263" s="12" t="s">
        <v>74</v>
      </c>
      <c r="AY263" s="158" t="s">
        <v>167</v>
      </c>
    </row>
    <row r="264" spans="2:65" s="12" customFormat="1" ht="11.25">
      <c r="B264" s="156"/>
      <c r="D264" s="157" t="s">
        <v>176</v>
      </c>
      <c r="E264" s="158" t="s">
        <v>1</v>
      </c>
      <c r="F264" s="159" t="s">
        <v>341</v>
      </c>
      <c r="H264" s="160">
        <v>47.499000000000002</v>
      </c>
      <c r="L264" s="156"/>
      <c r="M264" s="161"/>
      <c r="N264" s="162"/>
      <c r="O264" s="162"/>
      <c r="P264" s="162"/>
      <c r="Q264" s="162"/>
      <c r="R264" s="162"/>
      <c r="S264" s="162"/>
      <c r="T264" s="163"/>
      <c r="AT264" s="158" t="s">
        <v>176</v>
      </c>
      <c r="AU264" s="158" t="s">
        <v>83</v>
      </c>
      <c r="AV264" s="12" t="s">
        <v>83</v>
      </c>
      <c r="AW264" s="12" t="s">
        <v>28</v>
      </c>
      <c r="AX264" s="12" t="s">
        <v>74</v>
      </c>
      <c r="AY264" s="158" t="s">
        <v>167</v>
      </c>
    </row>
    <row r="265" spans="2:65" s="12" customFormat="1" ht="11.25">
      <c r="B265" s="156"/>
      <c r="D265" s="157" t="s">
        <v>176</v>
      </c>
      <c r="E265" s="158" t="s">
        <v>1</v>
      </c>
      <c r="F265" s="159" t="s">
        <v>342</v>
      </c>
      <c r="H265" s="160">
        <v>8.3230000000000004</v>
      </c>
      <c r="L265" s="156"/>
      <c r="M265" s="161"/>
      <c r="N265" s="162"/>
      <c r="O265" s="162"/>
      <c r="P265" s="162"/>
      <c r="Q265" s="162"/>
      <c r="R265" s="162"/>
      <c r="S265" s="162"/>
      <c r="T265" s="163"/>
      <c r="AT265" s="158" t="s">
        <v>176</v>
      </c>
      <c r="AU265" s="158" t="s">
        <v>83</v>
      </c>
      <c r="AV265" s="12" t="s">
        <v>83</v>
      </c>
      <c r="AW265" s="12" t="s">
        <v>28</v>
      </c>
      <c r="AX265" s="12" t="s">
        <v>74</v>
      </c>
      <c r="AY265" s="158" t="s">
        <v>167</v>
      </c>
    </row>
    <row r="266" spans="2:65" s="12" customFormat="1" ht="11.25">
      <c r="B266" s="156"/>
      <c r="D266" s="157" t="s">
        <v>176</v>
      </c>
      <c r="E266" s="158" t="s">
        <v>1</v>
      </c>
      <c r="F266" s="159" t="s">
        <v>343</v>
      </c>
      <c r="H266" s="160">
        <v>-2.8</v>
      </c>
      <c r="L266" s="156"/>
      <c r="M266" s="161"/>
      <c r="N266" s="162"/>
      <c r="O266" s="162"/>
      <c r="P266" s="162"/>
      <c r="Q266" s="162"/>
      <c r="R266" s="162"/>
      <c r="S266" s="162"/>
      <c r="T266" s="163"/>
      <c r="AT266" s="158" t="s">
        <v>176</v>
      </c>
      <c r="AU266" s="158" t="s">
        <v>83</v>
      </c>
      <c r="AV266" s="12" t="s">
        <v>83</v>
      </c>
      <c r="AW266" s="12" t="s">
        <v>28</v>
      </c>
      <c r="AX266" s="12" t="s">
        <v>74</v>
      </c>
      <c r="AY266" s="158" t="s">
        <v>167</v>
      </c>
    </row>
    <row r="267" spans="2:65" s="12" customFormat="1" ht="11.25">
      <c r="B267" s="156"/>
      <c r="D267" s="157" t="s">
        <v>176</v>
      </c>
      <c r="E267" s="158" t="s">
        <v>1</v>
      </c>
      <c r="F267" s="159" t="s">
        <v>344</v>
      </c>
      <c r="H267" s="160">
        <v>19.631</v>
      </c>
      <c r="L267" s="156"/>
      <c r="M267" s="161"/>
      <c r="N267" s="162"/>
      <c r="O267" s="162"/>
      <c r="P267" s="162"/>
      <c r="Q267" s="162"/>
      <c r="R267" s="162"/>
      <c r="S267" s="162"/>
      <c r="T267" s="163"/>
      <c r="AT267" s="158" t="s">
        <v>176</v>
      </c>
      <c r="AU267" s="158" t="s">
        <v>83</v>
      </c>
      <c r="AV267" s="12" t="s">
        <v>83</v>
      </c>
      <c r="AW267" s="12" t="s">
        <v>28</v>
      </c>
      <c r="AX267" s="12" t="s">
        <v>74</v>
      </c>
      <c r="AY267" s="158" t="s">
        <v>167</v>
      </c>
    </row>
    <row r="268" spans="2:65" s="12" customFormat="1" ht="11.25">
      <c r="B268" s="156"/>
      <c r="D268" s="157" t="s">
        <v>176</v>
      </c>
      <c r="E268" s="158" t="s">
        <v>1</v>
      </c>
      <c r="F268" s="159" t="s">
        <v>334</v>
      </c>
      <c r="H268" s="160">
        <v>-3.2</v>
      </c>
      <c r="L268" s="156"/>
      <c r="M268" s="161"/>
      <c r="N268" s="162"/>
      <c r="O268" s="162"/>
      <c r="P268" s="162"/>
      <c r="Q268" s="162"/>
      <c r="R268" s="162"/>
      <c r="S268" s="162"/>
      <c r="T268" s="163"/>
      <c r="AT268" s="158" t="s">
        <v>176</v>
      </c>
      <c r="AU268" s="158" t="s">
        <v>83</v>
      </c>
      <c r="AV268" s="12" t="s">
        <v>83</v>
      </c>
      <c r="AW268" s="12" t="s">
        <v>28</v>
      </c>
      <c r="AX268" s="12" t="s">
        <v>74</v>
      </c>
      <c r="AY268" s="158" t="s">
        <v>167</v>
      </c>
    </row>
    <row r="269" spans="2:65" s="14" customFormat="1" ht="11.25">
      <c r="B269" s="171"/>
      <c r="D269" s="157" t="s">
        <v>176</v>
      </c>
      <c r="E269" s="172" t="s">
        <v>1</v>
      </c>
      <c r="F269" s="173" t="s">
        <v>271</v>
      </c>
      <c r="H269" s="174">
        <v>101.40700000000001</v>
      </c>
      <c r="L269" s="171"/>
      <c r="M269" s="175"/>
      <c r="N269" s="176"/>
      <c r="O269" s="176"/>
      <c r="P269" s="176"/>
      <c r="Q269" s="176"/>
      <c r="R269" s="176"/>
      <c r="S269" s="176"/>
      <c r="T269" s="177"/>
      <c r="AT269" s="172" t="s">
        <v>176</v>
      </c>
      <c r="AU269" s="172" t="s">
        <v>83</v>
      </c>
      <c r="AV269" s="14" t="s">
        <v>191</v>
      </c>
      <c r="AW269" s="14" t="s">
        <v>28</v>
      </c>
      <c r="AX269" s="14" t="s">
        <v>74</v>
      </c>
      <c r="AY269" s="172" t="s">
        <v>167</v>
      </c>
    </row>
    <row r="270" spans="2:65" s="13" customFormat="1" ht="11.25">
      <c r="B270" s="164"/>
      <c r="D270" s="157" t="s">
        <v>176</v>
      </c>
      <c r="E270" s="165" t="s">
        <v>1</v>
      </c>
      <c r="F270" s="166" t="s">
        <v>187</v>
      </c>
      <c r="H270" s="167">
        <v>237.73400000000001</v>
      </c>
      <c r="L270" s="164"/>
      <c r="M270" s="168"/>
      <c r="N270" s="169"/>
      <c r="O270" s="169"/>
      <c r="P270" s="169"/>
      <c r="Q270" s="169"/>
      <c r="R270" s="169"/>
      <c r="S270" s="169"/>
      <c r="T270" s="170"/>
      <c r="AT270" s="165" t="s">
        <v>176</v>
      </c>
      <c r="AU270" s="165" t="s">
        <v>83</v>
      </c>
      <c r="AV270" s="13" t="s">
        <v>174</v>
      </c>
      <c r="AW270" s="13" t="s">
        <v>28</v>
      </c>
      <c r="AX270" s="13" t="s">
        <v>81</v>
      </c>
      <c r="AY270" s="165" t="s">
        <v>167</v>
      </c>
    </row>
    <row r="271" spans="2:65" s="1" customFormat="1" ht="24" customHeight="1">
      <c r="B271" s="143"/>
      <c r="C271" s="144" t="s">
        <v>345</v>
      </c>
      <c r="D271" s="144" t="s">
        <v>169</v>
      </c>
      <c r="E271" s="145" t="s">
        <v>346</v>
      </c>
      <c r="F271" s="146" t="s">
        <v>347</v>
      </c>
      <c r="G271" s="147" t="s">
        <v>249</v>
      </c>
      <c r="H271" s="148">
        <v>138.935</v>
      </c>
      <c r="I271" s="149">
        <v>0</v>
      </c>
      <c r="J271" s="149">
        <f>ROUND(I271*H271,2)</f>
        <v>0</v>
      </c>
      <c r="K271" s="146" t="s">
        <v>173</v>
      </c>
      <c r="L271" s="30"/>
      <c r="M271" s="150" t="s">
        <v>1</v>
      </c>
      <c r="N271" s="151" t="s">
        <v>39</v>
      </c>
      <c r="O271" s="152">
        <v>0.55600000000000005</v>
      </c>
      <c r="P271" s="152">
        <f>O271*H271</f>
        <v>77.247860000000003</v>
      </c>
      <c r="Q271" s="152">
        <v>0.10324999999999999</v>
      </c>
      <c r="R271" s="152">
        <f>Q271*H271</f>
        <v>14.345038749999999</v>
      </c>
      <c r="S271" s="152">
        <v>0</v>
      </c>
      <c r="T271" s="153">
        <f>S271*H271</f>
        <v>0</v>
      </c>
      <c r="AR271" s="154" t="s">
        <v>174</v>
      </c>
      <c r="AT271" s="154" t="s">
        <v>169</v>
      </c>
      <c r="AU271" s="154" t="s">
        <v>83</v>
      </c>
      <c r="AY271" s="16" t="s">
        <v>167</v>
      </c>
      <c r="BE271" s="155">
        <f>IF(N271="základní",J271,0)</f>
        <v>0</v>
      </c>
      <c r="BF271" s="155">
        <f>IF(N271="snížená",J271,0)</f>
        <v>0</v>
      </c>
      <c r="BG271" s="155">
        <f>IF(N271="zákl. přenesená",J271,0)</f>
        <v>0</v>
      </c>
      <c r="BH271" s="155">
        <f>IF(N271="sníž. přenesená",J271,0)</f>
        <v>0</v>
      </c>
      <c r="BI271" s="155">
        <f>IF(N271="nulová",J271,0)</f>
        <v>0</v>
      </c>
      <c r="BJ271" s="16" t="s">
        <v>81</v>
      </c>
      <c r="BK271" s="155">
        <f>ROUND(I271*H271,2)</f>
        <v>0</v>
      </c>
      <c r="BL271" s="16" t="s">
        <v>174</v>
      </c>
      <c r="BM271" s="154" t="s">
        <v>348</v>
      </c>
    </row>
    <row r="272" spans="2:65" s="12" customFormat="1" ht="11.25">
      <c r="B272" s="156"/>
      <c r="D272" s="157" t="s">
        <v>176</v>
      </c>
      <c r="E272" s="158" t="s">
        <v>1</v>
      </c>
      <c r="F272" s="159" t="s">
        <v>349</v>
      </c>
      <c r="H272" s="160">
        <v>33.962000000000003</v>
      </c>
      <c r="L272" s="156"/>
      <c r="M272" s="161"/>
      <c r="N272" s="162"/>
      <c r="O272" s="162"/>
      <c r="P272" s="162"/>
      <c r="Q272" s="162"/>
      <c r="R272" s="162"/>
      <c r="S272" s="162"/>
      <c r="T272" s="163"/>
      <c r="AT272" s="158" t="s">
        <v>176</v>
      </c>
      <c r="AU272" s="158" t="s">
        <v>83</v>
      </c>
      <c r="AV272" s="12" t="s">
        <v>83</v>
      </c>
      <c r="AW272" s="12" t="s">
        <v>28</v>
      </c>
      <c r="AX272" s="12" t="s">
        <v>74</v>
      </c>
      <c r="AY272" s="158" t="s">
        <v>167</v>
      </c>
    </row>
    <row r="273" spans="2:65" s="12" customFormat="1" ht="11.25">
      <c r="B273" s="156"/>
      <c r="D273" s="157" t="s">
        <v>176</v>
      </c>
      <c r="E273" s="158" t="s">
        <v>1</v>
      </c>
      <c r="F273" s="159" t="s">
        <v>332</v>
      </c>
      <c r="H273" s="160">
        <v>-1.6</v>
      </c>
      <c r="L273" s="156"/>
      <c r="M273" s="161"/>
      <c r="N273" s="162"/>
      <c r="O273" s="162"/>
      <c r="P273" s="162"/>
      <c r="Q273" s="162"/>
      <c r="R273" s="162"/>
      <c r="S273" s="162"/>
      <c r="T273" s="163"/>
      <c r="AT273" s="158" t="s">
        <v>176</v>
      </c>
      <c r="AU273" s="158" t="s">
        <v>83</v>
      </c>
      <c r="AV273" s="12" t="s">
        <v>83</v>
      </c>
      <c r="AW273" s="12" t="s">
        <v>28</v>
      </c>
      <c r="AX273" s="12" t="s">
        <v>74</v>
      </c>
      <c r="AY273" s="158" t="s">
        <v>167</v>
      </c>
    </row>
    <row r="274" spans="2:65" s="14" customFormat="1" ht="11.25">
      <c r="B274" s="171"/>
      <c r="D274" s="157" t="s">
        <v>176</v>
      </c>
      <c r="E274" s="172" t="s">
        <v>1</v>
      </c>
      <c r="F274" s="173" t="s">
        <v>271</v>
      </c>
      <c r="H274" s="174">
        <v>32.362000000000002</v>
      </c>
      <c r="L274" s="171"/>
      <c r="M274" s="175"/>
      <c r="N274" s="176"/>
      <c r="O274" s="176"/>
      <c r="P274" s="176"/>
      <c r="Q274" s="176"/>
      <c r="R274" s="176"/>
      <c r="S274" s="176"/>
      <c r="T274" s="177"/>
      <c r="AT274" s="172" t="s">
        <v>176</v>
      </c>
      <c r="AU274" s="172" t="s">
        <v>83</v>
      </c>
      <c r="AV274" s="14" t="s">
        <v>191</v>
      </c>
      <c r="AW274" s="14" t="s">
        <v>28</v>
      </c>
      <c r="AX274" s="14" t="s">
        <v>74</v>
      </c>
      <c r="AY274" s="172" t="s">
        <v>167</v>
      </c>
    </row>
    <row r="275" spans="2:65" s="12" customFormat="1" ht="11.25">
      <c r="B275" s="156"/>
      <c r="D275" s="157" t="s">
        <v>176</v>
      </c>
      <c r="E275" s="158" t="s">
        <v>1</v>
      </c>
      <c r="F275" s="159" t="s">
        <v>350</v>
      </c>
      <c r="H275" s="160">
        <v>77.001999999999995</v>
      </c>
      <c r="L275" s="156"/>
      <c r="M275" s="161"/>
      <c r="N275" s="162"/>
      <c r="O275" s="162"/>
      <c r="P275" s="162"/>
      <c r="Q275" s="162"/>
      <c r="R275" s="162"/>
      <c r="S275" s="162"/>
      <c r="T275" s="163"/>
      <c r="AT275" s="158" t="s">
        <v>176</v>
      </c>
      <c r="AU275" s="158" t="s">
        <v>83</v>
      </c>
      <c r="AV275" s="12" t="s">
        <v>83</v>
      </c>
      <c r="AW275" s="12" t="s">
        <v>28</v>
      </c>
      <c r="AX275" s="12" t="s">
        <v>74</v>
      </c>
      <c r="AY275" s="158" t="s">
        <v>167</v>
      </c>
    </row>
    <row r="276" spans="2:65" s="12" customFormat="1" ht="11.25">
      <c r="B276" s="156"/>
      <c r="D276" s="157" t="s">
        <v>176</v>
      </c>
      <c r="E276" s="158" t="s">
        <v>1</v>
      </c>
      <c r="F276" s="159" t="s">
        <v>351</v>
      </c>
      <c r="H276" s="160">
        <v>-4.8</v>
      </c>
      <c r="L276" s="156"/>
      <c r="M276" s="161"/>
      <c r="N276" s="162"/>
      <c r="O276" s="162"/>
      <c r="P276" s="162"/>
      <c r="Q276" s="162"/>
      <c r="R276" s="162"/>
      <c r="S276" s="162"/>
      <c r="T276" s="163"/>
      <c r="AT276" s="158" t="s">
        <v>176</v>
      </c>
      <c r="AU276" s="158" t="s">
        <v>83</v>
      </c>
      <c r="AV276" s="12" t="s">
        <v>83</v>
      </c>
      <c r="AW276" s="12" t="s">
        <v>28</v>
      </c>
      <c r="AX276" s="12" t="s">
        <v>74</v>
      </c>
      <c r="AY276" s="158" t="s">
        <v>167</v>
      </c>
    </row>
    <row r="277" spans="2:65" s="12" customFormat="1" ht="11.25">
      <c r="B277" s="156"/>
      <c r="D277" s="157" t="s">
        <v>176</v>
      </c>
      <c r="E277" s="158" t="s">
        <v>1</v>
      </c>
      <c r="F277" s="159" t="s">
        <v>336</v>
      </c>
      <c r="H277" s="160">
        <v>-2.8</v>
      </c>
      <c r="L277" s="156"/>
      <c r="M277" s="161"/>
      <c r="N277" s="162"/>
      <c r="O277" s="162"/>
      <c r="P277" s="162"/>
      <c r="Q277" s="162"/>
      <c r="R277" s="162"/>
      <c r="S277" s="162"/>
      <c r="T277" s="163"/>
      <c r="AT277" s="158" t="s">
        <v>176</v>
      </c>
      <c r="AU277" s="158" t="s">
        <v>83</v>
      </c>
      <c r="AV277" s="12" t="s">
        <v>83</v>
      </c>
      <c r="AW277" s="12" t="s">
        <v>28</v>
      </c>
      <c r="AX277" s="12" t="s">
        <v>74</v>
      </c>
      <c r="AY277" s="158" t="s">
        <v>167</v>
      </c>
    </row>
    <row r="278" spans="2:65" s="12" customFormat="1" ht="11.25">
      <c r="B278" s="156"/>
      <c r="D278" s="157" t="s">
        <v>176</v>
      </c>
      <c r="E278" s="158" t="s">
        <v>1</v>
      </c>
      <c r="F278" s="159" t="s">
        <v>352</v>
      </c>
      <c r="H278" s="160">
        <v>41.529000000000003</v>
      </c>
      <c r="L278" s="156"/>
      <c r="M278" s="161"/>
      <c r="N278" s="162"/>
      <c r="O278" s="162"/>
      <c r="P278" s="162"/>
      <c r="Q278" s="162"/>
      <c r="R278" s="162"/>
      <c r="S278" s="162"/>
      <c r="T278" s="163"/>
      <c r="AT278" s="158" t="s">
        <v>176</v>
      </c>
      <c r="AU278" s="158" t="s">
        <v>83</v>
      </c>
      <c r="AV278" s="12" t="s">
        <v>83</v>
      </c>
      <c r="AW278" s="12" t="s">
        <v>28</v>
      </c>
      <c r="AX278" s="12" t="s">
        <v>74</v>
      </c>
      <c r="AY278" s="158" t="s">
        <v>167</v>
      </c>
    </row>
    <row r="279" spans="2:65" s="12" customFormat="1" ht="11.25">
      <c r="B279" s="156"/>
      <c r="D279" s="157" t="s">
        <v>176</v>
      </c>
      <c r="E279" s="158" t="s">
        <v>1</v>
      </c>
      <c r="F279" s="159" t="s">
        <v>353</v>
      </c>
      <c r="H279" s="160">
        <v>-2.758</v>
      </c>
      <c r="L279" s="156"/>
      <c r="M279" s="161"/>
      <c r="N279" s="162"/>
      <c r="O279" s="162"/>
      <c r="P279" s="162"/>
      <c r="Q279" s="162"/>
      <c r="R279" s="162"/>
      <c r="S279" s="162"/>
      <c r="T279" s="163"/>
      <c r="AT279" s="158" t="s">
        <v>176</v>
      </c>
      <c r="AU279" s="158" t="s">
        <v>83</v>
      </c>
      <c r="AV279" s="12" t="s">
        <v>83</v>
      </c>
      <c r="AW279" s="12" t="s">
        <v>28</v>
      </c>
      <c r="AX279" s="12" t="s">
        <v>74</v>
      </c>
      <c r="AY279" s="158" t="s">
        <v>167</v>
      </c>
    </row>
    <row r="280" spans="2:65" s="12" customFormat="1" ht="11.25">
      <c r="B280" s="156"/>
      <c r="D280" s="157" t="s">
        <v>176</v>
      </c>
      <c r="E280" s="158" t="s">
        <v>1</v>
      </c>
      <c r="F280" s="159" t="s">
        <v>332</v>
      </c>
      <c r="H280" s="160">
        <v>-1.6</v>
      </c>
      <c r="L280" s="156"/>
      <c r="M280" s="161"/>
      <c r="N280" s="162"/>
      <c r="O280" s="162"/>
      <c r="P280" s="162"/>
      <c r="Q280" s="162"/>
      <c r="R280" s="162"/>
      <c r="S280" s="162"/>
      <c r="T280" s="163"/>
      <c r="AT280" s="158" t="s">
        <v>176</v>
      </c>
      <c r="AU280" s="158" t="s">
        <v>83</v>
      </c>
      <c r="AV280" s="12" t="s">
        <v>83</v>
      </c>
      <c r="AW280" s="12" t="s">
        <v>28</v>
      </c>
      <c r="AX280" s="12" t="s">
        <v>74</v>
      </c>
      <c r="AY280" s="158" t="s">
        <v>167</v>
      </c>
    </row>
    <row r="281" spans="2:65" s="14" customFormat="1" ht="11.25">
      <c r="B281" s="171"/>
      <c r="D281" s="157" t="s">
        <v>176</v>
      </c>
      <c r="E281" s="172" t="s">
        <v>1</v>
      </c>
      <c r="F281" s="173" t="s">
        <v>271</v>
      </c>
      <c r="H281" s="174">
        <v>106.57300000000002</v>
      </c>
      <c r="L281" s="171"/>
      <c r="M281" s="175"/>
      <c r="N281" s="176"/>
      <c r="O281" s="176"/>
      <c r="P281" s="176"/>
      <c r="Q281" s="176"/>
      <c r="R281" s="176"/>
      <c r="S281" s="176"/>
      <c r="T281" s="177"/>
      <c r="AT281" s="172" t="s">
        <v>176</v>
      </c>
      <c r="AU281" s="172" t="s">
        <v>83</v>
      </c>
      <c r="AV281" s="14" t="s">
        <v>191</v>
      </c>
      <c r="AW281" s="14" t="s">
        <v>28</v>
      </c>
      <c r="AX281" s="14" t="s">
        <v>74</v>
      </c>
      <c r="AY281" s="172" t="s">
        <v>167</v>
      </c>
    </row>
    <row r="282" spans="2:65" s="13" customFormat="1" ht="11.25">
      <c r="B282" s="164"/>
      <c r="D282" s="157" t="s">
        <v>176</v>
      </c>
      <c r="E282" s="165" t="s">
        <v>1</v>
      </c>
      <c r="F282" s="166" t="s">
        <v>187</v>
      </c>
      <c r="H282" s="167">
        <v>138.935</v>
      </c>
      <c r="L282" s="164"/>
      <c r="M282" s="168"/>
      <c r="N282" s="169"/>
      <c r="O282" s="169"/>
      <c r="P282" s="169"/>
      <c r="Q282" s="169"/>
      <c r="R282" s="169"/>
      <c r="S282" s="169"/>
      <c r="T282" s="170"/>
      <c r="AT282" s="165" t="s">
        <v>176</v>
      </c>
      <c r="AU282" s="165" t="s">
        <v>83</v>
      </c>
      <c r="AV282" s="13" t="s">
        <v>174</v>
      </c>
      <c r="AW282" s="13" t="s">
        <v>28</v>
      </c>
      <c r="AX282" s="13" t="s">
        <v>81</v>
      </c>
      <c r="AY282" s="165" t="s">
        <v>167</v>
      </c>
    </row>
    <row r="283" spans="2:65" s="1" customFormat="1" ht="24" customHeight="1">
      <c r="B283" s="143"/>
      <c r="C283" s="144" t="s">
        <v>354</v>
      </c>
      <c r="D283" s="144" t="s">
        <v>169</v>
      </c>
      <c r="E283" s="145" t="s">
        <v>355</v>
      </c>
      <c r="F283" s="146" t="s">
        <v>356</v>
      </c>
      <c r="G283" s="147" t="s">
        <v>249</v>
      </c>
      <c r="H283" s="148">
        <v>289.245</v>
      </c>
      <c r="I283" s="149">
        <v>0</v>
      </c>
      <c r="J283" s="149">
        <f>ROUND(I283*H283,2)</f>
        <v>0</v>
      </c>
      <c r="K283" s="146" t="s">
        <v>1</v>
      </c>
      <c r="L283" s="30"/>
      <c r="M283" s="150" t="s">
        <v>1</v>
      </c>
      <c r="N283" s="151" t="s">
        <v>39</v>
      </c>
      <c r="O283" s="152">
        <v>0.78800000000000003</v>
      </c>
      <c r="P283" s="152">
        <f>O283*H283</f>
        <v>227.92506</v>
      </c>
      <c r="Q283" s="152">
        <v>0.10745</v>
      </c>
      <c r="R283" s="152">
        <f>Q283*H283</f>
        <v>31.079375250000002</v>
      </c>
      <c r="S283" s="152">
        <v>0</v>
      </c>
      <c r="T283" s="153">
        <f>S283*H283</f>
        <v>0</v>
      </c>
      <c r="AR283" s="154" t="s">
        <v>174</v>
      </c>
      <c r="AT283" s="154" t="s">
        <v>169</v>
      </c>
      <c r="AU283" s="154" t="s">
        <v>83</v>
      </c>
      <c r="AY283" s="16" t="s">
        <v>167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6" t="s">
        <v>81</v>
      </c>
      <c r="BK283" s="155">
        <f>ROUND(I283*H283,2)</f>
        <v>0</v>
      </c>
      <c r="BL283" s="16" t="s">
        <v>174</v>
      </c>
      <c r="BM283" s="154" t="s">
        <v>357</v>
      </c>
    </row>
    <row r="284" spans="2:65" s="12" customFormat="1" ht="11.25">
      <c r="B284" s="156"/>
      <c r="D284" s="157" t="s">
        <v>176</v>
      </c>
      <c r="E284" s="158" t="s">
        <v>1</v>
      </c>
      <c r="F284" s="159" t="s">
        <v>358</v>
      </c>
      <c r="H284" s="160">
        <v>118.866</v>
      </c>
      <c r="L284" s="156"/>
      <c r="M284" s="161"/>
      <c r="N284" s="162"/>
      <c r="O284" s="162"/>
      <c r="P284" s="162"/>
      <c r="Q284" s="162"/>
      <c r="R284" s="162"/>
      <c r="S284" s="162"/>
      <c r="T284" s="163"/>
      <c r="AT284" s="158" t="s">
        <v>176</v>
      </c>
      <c r="AU284" s="158" t="s">
        <v>83</v>
      </c>
      <c r="AV284" s="12" t="s">
        <v>83</v>
      </c>
      <c r="AW284" s="12" t="s">
        <v>28</v>
      </c>
      <c r="AX284" s="12" t="s">
        <v>74</v>
      </c>
      <c r="AY284" s="158" t="s">
        <v>167</v>
      </c>
    </row>
    <row r="285" spans="2:65" s="12" customFormat="1" ht="11.25">
      <c r="B285" s="156"/>
      <c r="D285" s="157" t="s">
        <v>176</v>
      </c>
      <c r="E285" s="158" t="s">
        <v>1</v>
      </c>
      <c r="F285" s="159" t="s">
        <v>359</v>
      </c>
      <c r="H285" s="160">
        <v>215.80799999999999</v>
      </c>
      <c r="L285" s="156"/>
      <c r="M285" s="161"/>
      <c r="N285" s="162"/>
      <c r="O285" s="162"/>
      <c r="P285" s="162"/>
      <c r="Q285" s="162"/>
      <c r="R285" s="162"/>
      <c r="S285" s="162"/>
      <c r="T285" s="163"/>
      <c r="AT285" s="158" t="s">
        <v>176</v>
      </c>
      <c r="AU285" s="158" t="s">
        <v>83</v>
      </c>
      <c r="AV285" s="12" t="s">
        <v>83</v>
      </c>
      <c r="AW285" s="12" t="s">
        <v>28</v>
      </c>
      <c r="AX285" s="12" t="s">
        <v>74</v>
      </c>
      <c r="AY285" s="158" t="s">
        <v>167</v>
      </c>
    </row>
    <row r="286" spans="2:65" s="12" customFormat="1" ht="11.25">
      <c r="B286" s="156"/>
      <c r="D286" s="157" t="s">
        <v>176</v>
      </c>
      <c r="E286" s="158" t="s">
        <v>1</v>
      </c>
      <c r="F286" s="159" t="s">
        <v>360</v>
      </c>
      <c r="H286" s="160">
        <v>-6</v>
      </c>
      <c r="L286" s="156"/>
      <c r="M286" s="161"/>
      <c r="N286" s="162"/>
      <c r="O286" s="162"/>
      <c r="P286" s="162"/>
      <c r="Q286" s="162"/>
      <c r="R286" s="162"/>
      <c r="S286" s="162"/>
      <c r="T286" s="163"/>
      <c r="AT286" s="158" t="s">
        <v>176</v>
      </c>
      <c r="AU286" s="158" t="s">
        <v>83</v>
      </c>
      <c r="AV286" s="12" t="s">
        <v>83</v>
      </c>
      <c r="AW286" s="12" t="s">
        <v>28</v>
      </c>
      <c r="AX286" s="12" t="s">
        <v>74</v>
      </c>
      <c r="AY286" s="158" t="s">
        <v>167</v>
      </c>
    </row>
    <row r="287" spans="2:65" s="12" customFormat="1" ht="11.25">
      <c r="B287" s="156"/>
      <c r="D287" s="157" t="s">
        <v>176</v>
      </c>
      <c r="E287" s="158" t="s">
        <v>1</v>
      </c>
      <c r="F287" s="159" t="s">
        <v>361</v>
      </c>
      <c r="H287" s="160">
        <v>-5.1749999999999998</v>
      </c>
      <c r="L287" s="156"/>
      <c r="M287" s="161"/>
      <c r="N287" s="162"/>
      <c r="O287" s="162"/>
      <c r="P287" s="162"/>
      <c r="Q287" s="162"/>
      <c r="R287" s="162"/>
      <c r="S287" s="162"/>
      <c r="T287" s="163"/>
      <c r="AT287" s="158" t="s">
        <v>176</v>
      </c>
      <c r="AU287" s="158" t="s">
        <v>83</v>
      </c>
      <c r="AV287" s="12" t="s">
        <v>83</v>
      </c>
      <c r="AW287" s="12" t="s">
        <v>28</v>
      </c>
      <c r="AX287" s="12" t="s">
        <v>74</v>
      </c>
      <c r="AY287" s="158" t="s">
        <v>167</v>
      </c>
    </row>
    <row r="288" spans="2:65" s="12" customFormat="1" ht="11.25">
      <c r="B288" s="156"/>
      <c r="D288" s="157" t="s">
        <v>176</v>
      </c>
      <c r="E288" s="158" t="s">
        <v>1</v>
      </c>
      <c r="F288" s="159" t="s">
        <v>362</v>
      </c>
      <c r="H288" s="160">
        <v>-8.3699999999999992</v>
      </c>
      <c r="L288" s="156"/>
      <c r="M288" s="161"/>
      <c r="N288" s="162"/>
      <c r="O288" s="162"/>
      <c r="P288" s="162"/>
      <c r="Q288" s="162"/>
      <c r="R288" s="162"/>
      <c r="S288" s="162"/>
      <c r="T288" s="163"/>
      <c r="AT288" s="158" t="s">
        <v>176</v>
      </c>
      <c r="AU288" s="158" t="s">
        <v>83</v>
      </c>
      <c r="AV288" s="12" t="s">
        <v>83</v>
      </c>
      <c r="AW288" s="12" t="s">
        <v>28</v>
      </c>
      <c r="AX288" s="12" t="s">
        <v>74</v>
      </c>
      <c r="AY288" s="158" t="s">
        <v>167</v>
      </c>
    </row>
    <row r="289" spans="2:65" s="12" customFormat="1" ht="11.25">
      <c r="B289" s="156"/>
      <c r="D289" s="157" t="s">
        <v>176</v>
      </c>
      <c r="E289" s="158" t="s">
        <v>1</v>
      </c>
      <c r="F289" s="159" t="s">
        <v>363</v>
      </c>
      <c r="H289" s="160">
        <v>-6.44</v>
      </c>
      <c r="L289" s="156"/>
      <c r="M289" s="161"/>
      <c r="N289" s="162"/>
      <c r="O289" s="162"/>
      <c r="P289" s="162"/>
      <c r="Q289" s="162"/>
      <c r="R289" s="162"/>
      <c r="S289" s="162"/>
      <c r="T289" s="163"/>
      <c r="AT289" s="158" t="s">
        <v>176</v>
      </c>
      <c r="AU289" s="158" t="s">
        <v>83</v>
      </c>
      <c r="AV289" s="12" t="s">
        <v>83</v>
      </c>
      <c r="AW289" s="12" t="s">
        <v>28</v>
      </c>
      <c r="AX289" s="12" t="s">
        <v>74</v>
      </c>
      <c r="AY289" s="158" t="s">
        <v>167</v>
      </c>
    </row>
    <row r="290" spans="2:65" s="12" customFormat="1" ht="11.25">
      <c r="B290" s="156"/>
      <c r="D290" s="157" t="s">
        <v>176</v>
      </c>
      <c r="E290" s="158" t="s">
        <v>1</v>
      </c>
      <c r="F290" s="159" t="s">
        <v>364</v>
      </c>
      <c r="H290" s="160">
        <v>-3.68</v>
      </c>
      <c r="L290" s="156"/>
      <c r="M290" s="161"/>
      <c r="N290" s="162"/>
      <c r="O290" s="162"/>
      <c r="P290" s="162"/>
      <c r="Q290" s="162"/>
      <c r="R290" s="162"/>
      <c r="S290" s="162"/>
      <c r="T290" s="163"/>
      <c r="AT290" s="158" t="s">
        <v>176</v>
      </c>
      <c r="AU290" s="158" t="s">
        <v>83</v>
      </c>
      <c r="AV290" s="12" t="s">
        <v>83</v>
      </c>
      <c r="AW290" s="12" t="s">
        <v>28</v>
      </c>
      <c r="AX290" s="12" t="s">
        <v>74</v>
      </c>
      <c r="AY290" s="158" t="s">
        <v>167</v>
      </c>
    </row>
    <row r="291" spans="2:65" s="12" customFormat="1" ht="11.25">
      <c r="B291" s="156"/>
      <c r="D291" s="157" t="s">
        <v>176</v>
      </c>
      <c r="E291" s="158" t="s">
        <v>1</v>
      </c>
      <c r="F291" s="159" t="s">
        <v>365</v>
      </c>
      <c r="H291" s="160">
        <v>-13.86</v>
      </c>
      <c r="L291" s="156"/>
      <c r="M291" s="161"/>
      <c r="N291" s="162"/>
      <c r="O291" s="162"/>
      <c r="P291" s="162"/>
      <c r="Q291" s="162"/>
      <c r="R291" s="162"/>
      <c r="S291" s="162"/>
      <c r="T291" s="163"/>
      <c r="AT291" s="158" t="s">
        <v>176</v>
      </c>
      <c r="AU291" s="158" t="s">
        <v>83</v>
      </c>
      <c r="AV291" s="12" t="s">
        <v>83</v>
      </c>
      <c r="AW291" s="12" t="s">
        <v>28</v>
      </c>
      <c r="AX291" s="12" t="s">
        <v>74</v>
      </c>
      <c r="AY291" s="158" t="s">
        <v>167</v>
      </c>
    </row>
    <row r="292" spans="2:65" s="12" customFormat="1" ht="11.25">
      <c r="B292" s="156"/>
      <c r="D292" s="157" t="s">
        <v>176</v>
      </c>
      <c r="E292" s="158" t="s">
        <v>1</v>
      </c>
      <c r="F292" s="159" t="s">
        <v>366</v>
      </c>
      <c r="H292" s="160">
        <v>-1.35</v>
      </c>
      <c r="L292" s="156"/>
      <c r="M292" s="161"/>
      <c r="N292" s="162"/>
      <c r="O292" s="162"/>
      <c r="P292" s="162"/>
      <c r="Q292" s="162"/>
      <c r="R292" s="162"/>
      <c r="S292" s="162"/>
      <c r="T292" s="163"/>
      <c r="AT292" s="158" t="s">
        <v>176</v>
      </c>
      <c r="AU292" s="158" t="s">
        <v>83</v>
      </c>
      <c r="AV292" s="12" t="s">
        <v>83</v>
      </c>
      <c r="AW292" s="12" t="s">
        <v>28</v>
      </c>
      <c r="AX292" s="12" t="s">
        <v>74</v>
      </c>
      <c r="AY292" s="158" t="s">
        <v>167</v>
      </c>
    </row>
    <row r="293" spans="2:65" s="12" customFormat="1" ht="11.25">
      <c r="B293" s="156"/>
      <c r="D293" s="157" t="s">
        <v>176</v>
      </c>
      <c r="E293" s="158" t="s">
        <v>1</v>
      </c>
      <c r="F293" s="159" t="s">
        <v>367</v>
      </c>
      <c r="H293" s="160">
        <v>-0.55400000000000005</v>
      </c>
      <c r="L293" s="156"/>
      <c r="M293" s="161"/>
      <c r="N293" s="162"/>
      <c r="O293" s="162"/>
      <c r="P293" s="162"/>
      <c r="Q293" s="162"/>
      <c r="R293" s="162"/>
      <c r="S293" s="162"/>
      <c r="T293" s="163"/>
      <c r="AT293" s="158" t="s">
        <v>176</v>
      </c>
      <c r="AU293" s="158" t="s">
        <v>83</v>
      </c>
      <c r="AV293" s="12" t="s">
        <v>83</v>
      </c>
      <c r="AW293" s="12" t="s">
        <v>28</v>
      </c>
      <c r="AX293" s="12" t="s">
        <v>74</v>
      </c>
      <c r="AY293" s="158" t="s">
        <v>167</v>
      </c>
    </row>
    <row r="294" spans="2:65" s="13" customFormat="1" ht="11.25">
      <c r="B294" s="164"/>
      <c r="D294" s="157" t="s">
        <v>176</v>
      </c>
      <c r="E294" s="165" t="s">
        <v>1</v>
      </c>
      <c r="F294" s="166" t="s">
        <v>187</v>
      </c>
      <c r="H294" s="167">
        <v>289.245</v>
      </c>
      <c r="L294" s="164"/>
      <c r="M294" s="168"/>
      <c r="N294" s="169"/>
      <c r="O294" s="169"/>
      <c r="P294" s="169"/>
      <c r="Q294" s="169"/>
      <c r="R294" s="169"/>
      <c r="S294" s="169"/>
      <c r="T294" s="170"/>
      <c r="AT294" s="165" t="s">
        <v>176</v>
      </c>
      <c r="AU294" s="165" t="s">
        <v>83</v>
      </c>
      <c r="AV294" s="13" t="s">
        <v>174</v>
      </c>
      <c r="AW294" s="13" t="s">
        <v>28</v>
      </c>
      <c r="AX294" s="13" t="s">
        <v>81</v>
      </c>
      <c r="AY294" s="165" t="s">
        <v>167</v>
      </c>
    </row>
    <row r="295" spans="2:65" s="11" customFormat="1" ht="22.9" customHeight="1">
      <c r="B295" s="131"/>
      <c r="D295" s="132" t="s">
        <v>73</v>
      </c>
      <c r="E295" s="141" t="s">
        <v>174</v>
      </c>
      <c r="F295" s="141" t="s">
        <v>368</v>
      </c>
      <c r="J295" s="142">
        <f>BK295</f>
        <v>0</v>
      </c>
      <c r="L295" s="131"/>
      <c r="M295" s="135"/>
      <c r="N295" s="136"/>
      <c r="O295" s="136"/>
      <c r="P295" s="137">
        <f>SUM(P296:P350)</f>
        <v>1155.0138240000001</v>
      </c>
      <c r="Q295" s="136"/>
      <c r="R295" s="137">
        <f>SUM(R296:R350)</f>
        <v>162.82063094000003</v>
      </c>
      <c r="S295" s="136"/>
      <c r="T295" s="138">
        <f>SUM(T296:T350)</f>
        <v>0</v>
      </c>
      <c r="AR295" s="132" t="s">
        <v>81</v>
      </c>
      <c r="AT295" s="139" t="s">
        <v>73</v>
      </c>
      <c r="AU295" s="139" t="s">
        <v>81</v>
      </c>
      <c r="AY295" s="132" t="s">
        <v>167</v>
      </c>
      <c r="BK295" s="140">
        <f>SUM(BK296:BK350)</f>
        <v>0</v>
      </c>
    </row>
    <row r="296" spans="2:65" s="1" customFormat="1" ht="24" customHeight="1">
      <c r="B296" s="143"/>
      <c r="C296" s="144" t="s">
        <v>369</v>
      </c>
      <c r="D296" s="144" t="s">
        <v>169</v>
      </c>
      <c r="E296" s="145" t="s">
        <v>370</v>
      </c>
      <c r="F296" s="146" t="s">
        <v>371</v>
      </c>
      <c r="G296" s="147" t="s">
        <v>249</v>
      </c>
      <c r="H296" s="148">
        <v>506.85</v>
      </c>
      <c r="I296" s="149">
        <v>0</v>
      </c>
      <c r="J296" s="149">
        <f>ROUND(I296*H296,2)</f>
        <v>0</v>
      </c>
      <c r="K296" s="146" t="s">
        <v>173</v>
      </c>
      <c r="L296" s="30"/>
      <c r="M296" s="150" t="s">
        <v>1</v>
      </c>
      <c r="N296" s="151" t="s">
        <v>39</v>
      </c>
      <c r="O296" s="152">
        <v>0.91900000000000004</v>
      </c>
      <c r="P296" s="152">
        <f>O296*H296</f>
        <v>465.79515000000004</v>
      </c>
      <c r="Q296" s="152">
        <v>0.10678</v>
      </c>
      <c r="R296" s="152">
        <f>Q296*H296</f>
        <v>54.121442999999999</v>
      </c>
      <c r="S296" s="152">
        <v>0</v>
      </c>
      <c r="T296" s="153">
        <f>S296*H296</f>
        <v>0</v>
      </c>
      <c r="AR296" s="154" t="s">
        <v>174</v>
      </c>
      <c r="AT296" s="154" t="s">
        <v>169</v>
      </c>
      <c r="AU296" s="154" t="s">
        <v>83</v>
      </c>
      <c r="AY296" s="16" t="s">
        <v>167</v>
      </c>
      <c r="BE296" s="155">
        <f>IF(N296="základní",J296,0)</f>
        <v>0</v>
      </c>
      <c r="BF296" s="155">
        <f>IF(N296="snížená",J296,0)</f>
        <v>0</v>
      </c>
      <c r="BG296" s="155">
        <f>IF(N296="zákl. přenesená",J296,0)</f>
        <v>0</v>
      </c>
      <c r="BH296" s="155">
        <f>IF(N296="sníž. přenesená",J296,0)</f>
        <v>0</v>
      </c>
      <c r="BI296" s="155">
        <f>IF(N296="nulová",J296,0)</f>
        <v>0</v>
      </c>
      <c r="BJ296" s="16" t="s">
        <v>81</v>
      </c>
      <c r="BK296" s="155">
        <f>ROUND(I296*H296,2)</f>
        <v>0</v>
      </c>
      <c r="BL296" s="16" t="s">
        <v>174</v>
      </c>
      <c r="BM296" s="154" t="s">
        <v>372</v>
      </c>
    </row>
    <row r="297" spans="2:65" s="12" customFormat="1" ht="11.25">
      <c r="B297" s="156"/>
      <c r="D297" s="157" t="s">
        <v>176</v>
      </c>
      <c r="E297" s="158" t="s">
        <v>1</v>
      </c>
      <c r="F297" s="159" t="s">
        <v>373</v>
      </c>
      <c r="H297" s="160">
        <v>247.86</v>
      </c>
      <c r="L297" s="156"/>
      <c r="M297" s="161"/>
      <c r="N297" s="162"/>
      <c r="O297" s="162"/>
      <c r="P297" s="162"/>
      <c r="Q297" s="162"/>
      <c r="R297" s="162"/>
      <c r="S297" s="162"/>
      <c r="T297" s="163"/>
      <c r="AT297" s="158" t="s">
        <v>176</v>
      </c>
      <c r="AU297" s="158" t="s">
        <v>83</v>
      </c>
      <c r="AV297" s="12" t="s">
        <v>83</v>
      </c>
      <c r="AW297" s="12" t="s">
        <v>28</v>
      </c>
      <c r="AX297" s="12" t="s">
        <v>74</v>
      </c>
      <c r="AY297" s="158" t="s">
        <v>167</v>
      </c>
    </row>
    <row r="298" spans="2:65" s="12" customFormat="1" ht="11.25">
      <c r="B298" s="156"/>
      <c r="D298" s="157" t="s">
        <v>176</v>
      </c>
      <c r="E298" s="158" t="s">
        <v>1</v>
      </c>
      <c r="F298" s="159" t="s">
        <v>374</v>
      </c>
      <c r="H298" s="160">
        <v>258.99</v>
      </c>
      <c r="L298" s="156"/>
      <c r="M298" s="161"/>
      <c r="N298" s="162"/>
      <c r="O298" s="162"/>
      <c r="P298" s="162"/>
      <c r="Q298" s="162"/>
      <c r="R298" s="162"/>
      <c r="S298" s="162"/>
      <c r="T298" s="163"/>
      <c r="AT298" s="158" t="s">
        <v>176</v>
      </c>
      <c r="AU298" s="158" t="s">
        <v>83</v>
      </c>
      <c r="AV298" s="12" t="s">
        <v>83</v>
      </c>
      <c r="AW298" s="12" t="s">
        <v>28</v>
      </c>
      <c r="AX298" s="12" t="s">
        <v>74</v>
      </c>
      <c r="AY298" s="158" t="s">
        <v>167</v>
      </c>
    </row>
    <row r="299" spans="2:65" s="13" customFormat="1" ht="11.25">
      <c r="B299" s="164"/>
      <c r="D299" s="157" t="s">
        <v>176</v>
      </c>
      <c r="E299" s="165" t="s">
        <v>1</v>
      </c>
      <c r="F299" s="166" t="s">
        <v>187</v>
      </c>
      <c r="H299" s="167">
        <v>506.85</v>
      </c>
      <c r="L299" s="164"/>
      <c r="M299" s="168"/>
      <c r="N299" s="169"/>
      <c r="O299" s="169"/>
      <c r="P299" s="169"/>
      <c r="Q299" s="169"/>
      <c r="R299" s="169"/>
      <c r="S299" s="169"/>
      <c r="T299" s="170"/>
      <c r="AT299" s="165" t="s">
        <v>176</v>
      </c>
      <c r="AU299" s="165" t="s">
        <v>83</v>
      </c>
      <c r="AV299" s="13" t="s">
        <v>174</v>
      </c>
      <c r="AW299" s="13" t="s">
        <v>28</v>
      </c>
      <c r="AX299" s="13" t="s">
        <v>81</v>
      </c>
      <c r="AY299" s="165" t="s">
        <v>167</v>
      </c>
    </row>
    <row r="300" spans="2:65" s="1" customFormat="1" ht="16.5" customHeight="1">
      <c r="B300" s="143"/>
      <c r="C300" s="144" t="s">
        <v>375</v>
      </c>
      <c r="D300" s="144" t="s">
        <v>169</v>
      </c>
      <c r="E300" s="145" t="s">
        <v>376</v>
      </c>
      <c r="F300" s="146" t="s">
        <v>377</v>
      </c>
      <c r="G300" s="147" t="s">
        <v>172</v>
      </c>
      <c r="H300" s="148">
        <v>6.33</v>
      </c>
      <c r="I300" s="149">
        <v>0</v>
      </c>
      <c r="J300" s="149">
        <f>ROUND(I300*H300,2)</f>
        <v>0</v>
      </c>
      <c r="K300" s="146" t="s">
        <v>173</v>
      </c>
      <c r="L300" s="30"/>
      <c r="M300" s="150" t="s">
        <v>1</v>
      </c>
      <c r="N300" s="151" t="s">
        <v>39</v>
      </c>
      <c r="O300" s="152">
        <v>1.224</v>
      </c>
      <c r="P300" s="152">
        <f>O300*H300</f>
        <v>7.7479199999999997</v>
      </c>
      <c r="Q300" s="152">
        <v>2.45343</v>
      </c>
      <c r="R300" s="152">
        <f>Q300*H300</f>
        <v>15.530211899999999</v>
      </c>
      <c r="S300" s="152">
        <v>0</v>
      </c>
      <c r="T300" s="153">
        <f>S300*H300</f>
        <v>0</v>
      </c>
      <c r="AR300" s="154" t="s">
        <v>174</v>
      </c>
      <c r="AT300" s="154" t="s">
        <v>169</v>
      </c>
      <c r="AU300" s="154" t="s">
        <v>83</v>
      </c>
      <c r="AY300" s="16" t="s">
        <v>167</v>
      </c>
      <c r="BE300" s="155">
        <f>IF(N300="základní",J300,0)</f>
        <v>0</v>
      </c>
      <c r="BF300" s="155">
        <f>IF(N300="snížená",J300,0)</f>
        <v>0</v>
      </c>
      <c r="BG300" s="155">
        <f>IF(N300="zákl. přenesená",J300,0)</f>
        <v>0</v>
      </c>
      <c r="BH300" s="155">
        <f>IF(N300="sníž. přenesená",J300,0)</f>
        <v>0</v>
      </c>
      <c r="BI300" s="155">
        <f>IF(N300="nulová",J300,0)</f>
        <v>0</v>
      </c>
      <c r="BJ300" s="16" t="s">
        <v>81</v>
      </c>
      <c r="BK300" s="155">
        <f>ROUND(I300*H300,2)</f>
        <v>0</v>
      </c>
      <c r="BL300" s="16" t="s">
        <v>174</v>
      </c>
      <c r="BM300" s="154" t="s">
        <v>378</v>
      </c>
    </row>
    <row r="301" spans="2:65" s="12" customFormat="1" ht="11.25">
      <c r="B301" s="156"/>
      <c r="D301" s="157" t="s">
        <v>176</v>
      </c>
      <c r="E301" s="158" t="s">
        <v>1</v>
      </c>
      <c r="F301" s="159" t="s">
        <v>379</v>
      </c>
      <c r="H301" s="160">
        <v>6.33</v>
      </c>
      <c r="L301" s="156"/>
      <c r="M301" s="161"/>
      <c r="N301" s="162"/>
      <c r="O301" s="162"/>
      <c r="P301" s="162"/>
      <c r="Q301" s="162"/>
      <c r="R301" s="162"/>
      <c r="S301" s="162"/>
      <c r="T301" s="163"/>
      <c r="AT301" s="158" t="s">
        <v>176</v>
      </c>
      <c r="AU301" s="158" t="s">
        <v>83</v>
      </c>
      <c r="AV301" s="12" t="s">
        <v>83</v>
      </c>
      <c r="AW301" s="12" t="s">
        <v>28</v>
      </c>
      <c r="AX301" s="12" t="s">
        <v>74</v>
      </c>
      <c r="AY301" s="158" t="s">
        <v>167</v>
      </c>
    </row>
    <row r="302" spans="2:65" s="13" customFormat="1" ht="11.25">
      <c r="B302" s="164"/>
      <c r="D302" s="157" t="s">
        <v>176</v>
      </c>
      <c r="E302" s="165" t="s">
        <v>1</v>
      </c>
      <c r="F302" s="166" t="s">
        <v>187</v>
      </c>
      <c r="H302" s="167">
        <v>6.33</v>
      </c>
      <c r="L302" s="164"/>
      <c r="M302" s="168"/>
      <c r="N302" s="169"/>
      <c r="O302" s="169"/>
      <c r="P302" s="169"/>
      <c r="Q302" s="169"/>
      <c r="R302" s="169"/>
      <c r="S302" s="169"/>
      <c r="T302" s="170"/>
      <c r="AT302" s="165" t="s">
        <v>176</v>
      </c>
      <c r="AU302" s="165" t="s">
        <v>83</v>
      </c>
      <c r="AV302" s="13" t="s">
        <v>174</v>
      </c>
      <c r="AW302" s="13" t="s">
        <v>28</v>
      </c>
      <c r="AX302" s="13" t="s">
        <v>81</v>
      </c>
      <c r="AY302" s="165" t="s">
        <v>167</v>
      </c>
    </row>
    <row r="303" spans="2:65" s="1" customFormat="1" ht="24" customHeight="1">
      <c r="B303" s="143"/>
      <c r="C303" s="144" t="s">
        <v>380</v>
      </c>
      <c r="D303" s="144" t="s">
        <v>169</v>
      </c>
      <c r="E303" s="145" t="s">
        <v>381</v>
      </c>
      <c r="F303" s="146" t="s">
        <v>382</v>
      </c>
      <c r="G303" s="147" t="s">
        <v>249</v>
      </c>
      <c r="H303" s="148">
        <v>21.1</v>
      </c>
      <c r="I303" s="149">
        <v>0</v>
      </c>
      <c r="J303" s="149">
        <f>ROUND(I303*H303,2)</f>
        <v>0</v>
      </c>
      <c r="K303" s="146" t="s">
        <v>173</v>
      </c>
      <c r="L303" s="30"/>
      <c r="M303" s="150" t="s">
        <v>1</v>
      </c>
      <c r="N303" s="151" t="s">
        <v>39</v>
      </c>
      <c r="O303" s="152">
        <v>0.44900000000000001</v>
      </c>
      <c r="P303" s="152">
        <f>O303*H303</f>
        <v>9.4739000000000004</v>
      </c>
      <c r="Q303" s="152">
        <v>5.5199999999999997E-3</v>
      </c>
      <c r="R303" s="152">
        <f>Q303*H303</f>
        <v>0.11647200000000001</v>
      </c>
      <c r="S303" s="152">
        <v>0</v>
      </c>
      <c r="T303" s="153">
        <f>S303*H303</f>
        <v>0</v>
      </c>
      <c r="AR303" s="154" t="s">
        <v>174</v>
      </c>
      <c r="AT303" s="154" t="s">
        <v>169</v>
      </c>
      <c r="AU303" s="154" t="s">
        <v>83</v>
      </c>
      <c r="AY303" s="16" t="s">
        <v>167</v>
      </c>
      <c r="BE303" s="155">
        <f>IF(N303="základní",J303,0)</f>
        <v>0</v>
      </c>
      <c r="BF303" s="155">
        <f>IF(N303="snížená",J303,0)</f>
        <v>0</v>
      </c>
      <c r="BG303" s="155">
        <f>IF(N303="zákl. přenesená",J303,0)</f>
        <v>0</v>
      </c>
      <c r="BH303" s="155">
        <f>IF(N303="sníž. přenesená",J303,0)</f>
        <v>0</v>
      </c>
      <c r="BI303" s="155">
        <f>IF(N303="nulová",J303,0)</f>
        <v>0</v>
      </c>
      <c r="BJ303" s="16" t="s">
        <v>81</v>
      </c>
      <c r="BK303" s="155">
        <f>ROUND(I303*H303,2)</f>
        <v>0</v>
      </c>
      <c r="BL303" s="16" t="s">
        <v>174</v>
      </c>
      <c r="BM303" s="154" t="s">
        <v>383</v>
      </c>
    </row>
    <row r="304" spans="2:65" s="1" customFormat="1" ht="24" customHeight="1">
      <c r="B304" s="143"/>
      <c r="C304" s="144" t="s">
        <v>384</v>
      </c>
      <c r="D304" s="144" t="s">
        <v>169</v>
      </c>
      <c r="E304" s="145" t="s">
        <v>385</v>
      </c>
      <c r="F304" s="146" t="s">
        <v>386</v>
      </c>
      <c r="G304" s="147" t="s">
        <v>249</v>
      </c>
      <c r="H304" s="148">
        <v>21.1</v>
      </c>
      <c r="I304" s="149">
        <v>0</v>
      </c>
      <c r="J304" s="149">
        <f>ROUND(I304*H304,2)</f>
        <v>0</v>
      </c>
      <c r="K304" s="146" t="s">
        <v>173</v>
      </c>
      <c r="L304" s="30"/>
      <c r="M304" s="150" t="s">
        <v>1</v>
      </c>
      <c r="N304" s="151" t="s">
        <v>39</v>
      </c>
      <c r="O304" s="152">
        <v>0.25900000000000001</v>
      </c>
      <c r="P304" s="152">
        <f>O304*H304</f>
        <v>5.464900000000001</v>
      </c>
      <c r="Q304" s="152">
        <v>0</v>
      </c>
      <c r="R304" s="152">
        <f>Q304*H304</f>
        <v>0</v>
      </c>
      <c r="S304" s="152">
        <v>0</v>
      </c>
      <c r="T304" s="153">
        <f>S304*H304</f>
        <v>0</v>
      </c>
      <c r="AR304" s="154" t="s">
        <v>174</v>
      </c>
      <c r="AT304" s="154" t="s">
        <v>169</v>
      </c>
      <c r="AU304" s="154" t="s">
        <v>83</v>
      </c>
      <c r="AY304" s="16" t="s">
        <v>167</v>
      </c>
      <c r="BE304" s="155">
        <f>IF(N304="základní",J304,0)</f>
        <v>0</v>
      </c>
      <c r="BF304" s="155">
        <f>IF(N304="snížená",J304,0)</f>
        <v>0</v>
      </c>
      <c r="BG304" s="155">
        <f>IF(N304="zákl. přenesená",J304,0)</f>
        <v>0</v>
      </c>
      <c r="BH304" s="155">
        <f>IF(N304="sníž. přenesená",J304,0)</f>
        <v>0</v>
      </c>
      <c r="BI304" s="155">
        <f>IF(N304="nulová",J304,0)</f>
        <v>0</v>
      </c>
      <c r="BJ304" s="16" t="s">
        <v>81</v>
      </c>
      <c r="BK304" s="155">
        <f>ROUND(I304*H304,2)</f>
        <v>0</v>
      </c>
      <c r="BL304" s="16" t="s">
        <v>174</v>
      </c>
      <c r="BM304" s="154" t="s">
        <v>387</v>
      </c>
    </row>
    <row r="305" spans="2:65" s="1" customFormat="1" ht="24" customHeight="1">
      <c r="B305" s="143"/>
      <c r="C305" s="144" t="s">
        <v>388</v>
      </c>
      <c r="D305" s="144" t="s">
        <v>169</v>
      </c>
      <c r="E305" s="145" t="s">
        <v>389</v>
      </c>
      <c r="F305" s="146" t="s">
        <v>390</v>
      </c>
      <c r="G305" s="147" t="s">
        <v>249</v>
      </c>
      <c r="H305" s="148">
        <v>21.1</v>
      </c>
      <c r="I305" s="149">
        <v>0</v>
      </c>
      <c r="J305" s="149">
        <f>ROUND(I305*H305,2)</f>
        <v>0</v>
      </c>
      <c r="K305" s="146" t="s">
        <v>173</v>
      </c>
      <c r="L305" s="30"/>
      <c r="M305" s="150" t="s">
        <v>1</v>
      </c>
      <c r="N305" s="151" t="s">
        <v>39</v>
      </c>
      <c r="O305" s="152">
        <v>0.23100000000000001</v>
      </c>
      <c r="P305" s="152">
        <f>O305*H305</f>
        <v>4.8741000000000003</v>
      </c>
      <c r="Q305" s="152">
        <v>1E-3</v>
      </c>
      <c r="R305" s="152">
        <f>Q305*H305</f>
        <v>2.1100000000000001E-2</v>
      </c>
      <c r="S305" s="152">
        <v>0</v>
      </c>
      <c r="T305" s="153">
        <f>S305*H305</f>
        <v>0</v>
      </c>
      <c r="AR305" s="154" t="s">
        <v>174</v>
      </c>
      <c r="AT305" s="154" t="s">
        <v>169</v>
      </c>
      <c r="AU305" s="154" t="s">
        <v>83</v>
      </c>
      <c r="AY305" s="16" t="s">
        <v>167</v>
      </c>
      <c r="BE305" s="155">
        <f>IF(N305="základní",J305,0)</f>
        <v>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6" t="s">
        <v>81</v>
      </c>
      <c r="BK305" s="155">
        <f>ROUND(I305*H305,2)</f>
        <v>0</v>
      </c>
      <c r="BL305" s="16" t="s">
        <v>174</v>
      </c>
      <c r="BM305" s="154" t="s">
        <v>391</v>
      </c>
    </row>
    <row r="306" spans="2:65" s="1" customFormat="1" ht="24" customHeight="1">
      <c r="B306" s="143"/>
      <c r="C306" s="144" t="s">
        <v>392</v>
      </c>
      <c r="D306" s="144" t="s">
        <v>169</v>
      </c>
      <c r="E306" s="145" t="s">
        <v>393</v>
      </c>
      <c r="F306" s="146" t="s">
        <v>394</v>
      </c>
      <c r="G306" s="147" t="s">
        <v>249</v>
      </c>
      <c r="H306" s="148">
        <v>21.1</v>
      </c>
      <c r="I306" s="149">
        <v>0</v>
      </c>
      <c r="J306" s="149">
        <f>ROUND(I306*H306,2)</f>
        <v>0</v>
      </c>
      <c r="K306" s="146" t="s">
        <v>173</v>
      </c>
      <c r="L306" s="30"/>
      <c r="M306" s="150" t="s">
        <v>1</v>
      </c>
      <c r="N306" s="151" t="s">
        <v>39</v>
      </c>
      <c r="O306" s="152">
        <v>0.13600000000000001</v>
      </c>
      <c r="P306" s="152">
        <f>O306*H306</f>
        <v>2.8696000000000006</v>
      </c>
      <c r="Q306" s="152">
        <v>0</v>
      </c>
      <c r="R306" s="152">
        <f>Q306*H306</f>
        <v>0</v>
      </c>
      <c r="S306" s="152">
        <v>0</v>
      </c>
      <c r="T306" s="153">
        <f>S306*H306</f>
        <v>0</v>
      </c>
      <c r="AR306" s="154" t="s">
        <v>174</v>
      </c>
      <c r="AT306" s="154" t="s">
        <v>169</v>
      </c>
      <c r="AU306" s="154" t="s">
        <v>83</v>
      </c>
      <c r="AY306" s="16" t="s">
        <v>167</v>
      </c>
      <c r="BE306" s="155">
        <f>IF(N306="základní",J306,0)</f>
        <v>0</v>
      </c>
      <c r="BF306" s="155">
        <f>IF(N306="snížená",J306,0)</f>
        <v>0</v>
      </c>
      <c r="BG306" s="155">
        <f>IF(N306="zákl. přenesená",J306,0)</f>
        <v>0</v>
      </c>
      <c r="BH306" s="155">
        <f>IF(N306="sníž. přenesená",J306,0)</f>
        <v>0</v>
      </c>
      <c r="BI306" s="155">
        <f>IF(N306="nulová",J306,0)</f>
        <v>0</v>
      </c>
      <c r="BJ306" s="16" t="s">
        <v>81</v>
      </c>
      <c r="BK306" s="155">
        <f>ROUND(I306*H306,2)</f>
        <v>0</v>
      </c>
      <c r="BL306" s="16" t="s">
        <v>174</v>
      </c>
      <c r="BM306" s="154" t="s">
        <v>395</v>
      </c>
    </row>
    <row r="307" spans="2:65" s="1" customFormat="1" ht="16.5" customHeight="1">
      <c r="B307" s="143"/>
      <c r="C307" s="144" t="s">
        <v>396</v>
      </c>
      <c r="D307" s="144" t="s">
        <v>169</v>
      </c>
      <c r="E307" s="145" t="s">
        <v>397</v>
      </c>
      <c r="F307" s="146" t="s">
        <v>398</v>
      </c>
      <c r="G307" s="147" t="s">
        <v>399</v>
      </c>
      <c r="H307" s="148">
        <v>0.371</v>
      </c>
      <c r="I307" s="149">
        <v>0</v>
      </c>
      <c r="J307" s="149">
        <f>ROUND(I307*H307,2)</f>
        <v>0</v>
      </c>
      <c r="K307" s="146" t="s">
        <v>173</v>
      </c>
      <c r="L307" s="30"/>
      <c r="M307" s="150" t="s">
        <v>1</v>
      </c>
      <c r="N307" s="151" t="s">
        <v>39</v>
      </c>
      <c r="O307" s="152">
        <v>15.211</v>
      </c>
      <c r="P307" s="152">
        <f>O307*H307</f>
        <v>5.643281</v>
      </c>
      <c r="Q307" s="152">
        <v>1.06277</v>
      </c>
      <c r="R307" s="152">
        <f>Q307*H307</f>
        <v>0.39428766999999998</v>
      </c>
      <c r="S307" s="152">
        <v>0</v>
      </c>
      <c r="T307" s="153">
        <f>S307*H307</f>
        <v>0</v>
      </c>
      <c r="AR307" s="154" t="s">
        <v>174</v>
      </c>
      <c r="AT307" s="154" t="s">
        <v>169</v>
      </c>
      <c r="AU307" s="154" t="s">
        <v>83</v>
      </c>
      <c r="AY307" s="16" t="s">
        <v>167</v>
      </c>
      <c r="BE307" s="155">
        <f>IF(N307="základní",J307,0)</f>
        <v>0</v>
      </c>
      <c r="BF307" s="155">
        <f>IF(N307="snížená",J307,0)</f>
        <v>0</v>
      </c>
      <c r="BG307" s="155">
        <f>IF(N307="zákl. přenesená",J307,0)</f>
        <v>0</v>
      </c>
      <c r="BH307" s="155">
        <f>IF(N307="sníž. přenesená",J307,0)</f>
        <v>0</v>
      </c>
      <c r="BI307" s="155">
        <f>IF(N307="nulová",J307,0)</f>
        <v>0</v>
      </c>
      <c r="BJ307" s="16" t="s">
        <v>81</v>
      </c>
      <c r="BK307" s="155">
        <f>ROUND(I307*H307,2)</f>
        <v>0</v>
      </c>
      <c r="BL307" s="16" t="s">
        <v>174</v>
      </c>
      <c r="BM307" s="154" t="s">
        <v>400</v>
      </c>
    </row>
    <row r="308" spans="2:65" s="12" customFormat="1" ht="11.25">
      <c r="B308" s="156"/>
      <c r="D308" s="157" t="s">
        <v>176</v>
      </c>
      <c r="E308" s="158" t="s">
        <v>1</v>
      </c>
      <c r="F308" s="159" t="s">
        <v>401</v>
      </c>
      <c r="H308" s="160">
        <v>0.371</v>
      </c>
      <c r="L308" s="156"/>
      <c r="M308" s="161"/>
      <c r="N308" s="162"/>
      <c r="O308" s="162"/>
      <c r="P308" s="162"/>
      <c r="Q308" s="162"/>
      <c r="R308" s="162"/>
      <c r="S308" s="162"/>
      <c r="T308" s="163"/>
      <c r="AT308" s="158" t="s">
        <v>176</v>
      </c>
      <c r="AU308" s="158" t="s">
        <v>83</v>
      </c>
      <c r="AV308" s="12" t="s">
        <v>83</v>
      </c>
      <c r="AW308" s="12" t="s">
        <v>28</v>
      </c>
      <c r="AX308" s="12" t="s">
        <v>74</v>
      </c>
      <c r="AY308" s="158" t="s">
        <v>167</v>
      </c>
    </row>
    <row r="309" spans="2:65" s="13" customFormat="1" ht="11.25">
      <c r="B309" s="164"/>
      <c r="D309" s="157" t="s">
        <v>176</v>
      </c>
      <c r="E309" s="165" t="s">
        <v>1</v>
      </c>
      <c r="F309" s="166" t="s">
        <v>187</v>
      </c>
      <c r="H309" s="167">
        <v>0.371</v>
      </c>
      <c r="L309" s="164"/>
      <c r="M309" s="168"/>
      <c r="N309" s="169"/>
      <c r="O309" s="169"/>
      <c r="P309" s="169"/>
      <c r="Q309" s="169"/>
      <c r="R309" s="169"/>
      <c r="S309" s="169"/>
      <c r="T309" s="170"/>
      <c r="AT309" s="165" t="s">
        <v>176</v>
      </c>
      <c r="AU309" s="165" t="s">
        <v>83</v>
      </c>
      <c r="AV309" s="13" t="s">
        <v>174</v>
      </c>
      <c r="AW309" s="13" t="s">
        <v>28</v>
      </c>
      <c r="AX309" s="13" t="s">
        <v>81</v>
      </c>
      <c r="AY309" s="165" t="s">
        <v>167</v>
      </c>
    </row>
    <row r="310" spans="2:65" s="1" customFormat="1" ht="24" customHeight="1">
      <c r="B310" s="143"/>
      <c r="C310" s="144" t="s">
        <v>402</v>
      </c>
      <c r="D310" s="144" t="s">
        <v>169</v>
      </c>
      <c r="E310" s="145" t="s">
        <v>403</v>
      </c>
      <c r="F310" s="146" t="s">
        <v>404</v>
      </c>
      <c r="G310" s="147" t="s">
        <v>399</v>
      </c>
      <c r="H310" s="148">
        <v>0.84399999999999997</v>
      </c>
      <c r="I310" s="149">
        <v>0</v>
      </c>
      <c r="J310" s="149">
        <f>ROUND(I310*H310,2)</f>
        <v>0</v>
      </c>
      <c r="K310" s="146" t="s">
        <v>173</v>
      </c>
      <c r="L310" s="30"/>
      <c r="M310" s="150" t="s">
        <v>1</v>
      </c>
      <c r="N310" s="151" t="s">
        <v>39</v>
      </c>
      <c r="O310" s="152">
        <v>16.582999999999998</v>
      </c>
      <c r="P310" s="152">
        <f>O310*H310</f>
        <v>13.996051999999999</v>
      </c>
      <c r="Q310" s="152">
        <v>1.7090000000000001E-2</v>
      </c>
      <c r="R310" s="152">
        <f>Q310*H310</f>
        <v>1.442396E-2</v>
      </c>
      <c r="S310" s="152">
        <v>0</v>
      </c>
      <c r="T310" s="153">
        <f>S310*H310</f>
        <v>0</v>
      </c>
      <c r="AR310" s="154" t="s">
        <v>174</v>
      </c>
      <c r="AT310" s="154" t="s">
        <v>169</v>
      </c>
      <c r="AU310" s="154" t="s">
        <v>83</v>
      </c>
      <c r="AY310" s="16" t="s">
        <v>167</v>
      </c>
      <c r="BE310" s="155">
        <f>IF(N310="základní",J310,0)</f>
        <v>0</v>
      </c>
      <c r="BF310" s="155">
        <f>IF(N310="snížená",J310,0)</f>
        <v>0</v>
      </c>
      <c r="BG310" s="155">
        <f>IF(N310="zákl. přenesená",J310,0)</f>
        <v>0</v>
      </c>
      <c r="BH310" s="155">
        <f>IF(N310="sníž. přenesená",J310,0)</f>
        <v>0</v>
      </c>
      <c r="BI310" s="155">
        <f>IF(N310="nulová",J310,0)</f>
        <v>0</v>
      </c>
      <c r="BJ310" s="16" t="s">
        <v>81</v>
      </c>
      <c r="BK310" s="155">
        <f>ROUND(I310*H310,2)</f>
        <v>0</v>
      </c>
      <c r="BL310" s="16" t="s">
        <v>174</v>
      </c>
      <c r="BM310" s="154" t="s">
        <v>405</v>
      </c>
    </row>
    <row r="311" spans="2:65" s="12" customFormat="1" ht="11.25">
      <c r="B311" s="156"/>
      <c r="D311" s="157" t="s">
        <v>176</v>
      </c>
      <c r="E311" s="158" t="s">
        <v>1</v>
      </c>
      <c r="F311" s="159" t="s">
        <v>406</v>
      </c>
      <c r="H311" s="160">
        <v>0.54400000000000004</v>
      </c>
      <c r="L311" s="156"/>
      <c r="M311" s="161"/>
      <c r="N311" s="162"/>
      <c r="O311" s="162"/>
      <c r="P311" s="162"/>
      <c r="Q311" s="162"/>
      <c r="R311" s="162"/>
      <c r="S311" s="162"/>
      <c r="T311" s="163"/>
      <c r="AT311" s="158" t="s">
        <v>176</v>
      </c>
      <c r="AU311" s="158" t="s">
        <v>83</v>
      </c>
      <c r="AV311" s="12" t="s">
        <v>83</v>
      </c>
      <c r="AW311" s="12" t="s">
        <v>28</v>
      </c>
      <c r="AX311" s="12" t="s">
        <v>74</v>
      </c>
      <c r="AY311" s="158" t="s">
        <v>167</v>
      </c>
    </row>
    <row r="312" spans="2:65" s="12" customFormat="1" ht="11.25">
      <c r="B312" s="156"/>
      <c r="D312" s="157" t="s">
        <v>176</v>
      </c>
      <c r="E312" s="158" t="s">
        <v>1</v>
      </c>
      <c r="F312" s="159" t="s">
        <v>407</v>
      </c>
      <c r="H312" s="160">
        <v>6.4000000000000001E-2</v>
      </c>
      <c r="L312" s="156"/>
      <c r="M312" s="161"/>
      <c r="N312" s="162"/>
      <c r="O312" s="162"/>
      <c r="P312" s="162"/>
      <c r="Q312" s="162"/>
      <c r="R312" s="162"/>
      <c r="S312" s="162"/>
      <c r="T312" s="163"/>
      <c r="AT312" s="158" t="s">
        <v>176</v>
      </c>
      <c r="AU312" s="158" t="s">
        <v>83</v>
      </c>
      <c r="AV312" s="12" t="s">
        <v>83</v>
      </c>
      <c r="AW312" s="12" t="s">
        <v>28</v>
      </c>
      <c r="AX312" s="12" t="s">
        <v>74</v>
      </c>
      <c r="AY312" s="158" t="s">
        <v>167</v>
      </c>
    </row>
    <row r="313" spans="2:65" s="14" customFormat="1" ht="11.25">
      <c r="B313" s="171"/>
      <c r="D313" s="157" t="s">
        <v>176</v>
      </c>
      <c r="E313" s="172" t="s">
        <v>1</v>
      </c>
      <c r="F313" s="173" t="s">
        <v>271</v>
      </c>
      <c r="H313" s="174">
        <v>0.60799999999999998</v>
      </c>
      <c r="L313" s="171"/>
      <c r="M313" s="175"/>
      <c r="N313" s="176"/>
      <c r="O313" s="176"/>
      <c r="P313" s="176"/>
      <c r="Q313" s="176"/>
      <c r="R313" s="176"/>
      <c r="S313" s="176"/>
      <c r="T313" s="177"/>
      <c r="AT313" s="172" t="s">
        <v>176</v>
      </c>
      <c r="AU313" s="172" t="s">
        <v>83</v>
      </c>
      <c r="AV313" s="14" t="s">
        <v>191</v>
      </c>
      <c r="AW313" s="14" t="s">
        <v>28</v>
      </c>
      <c r="AX313" s="14" t="s">
        <v>74</v>
      </c>
      <c r="AY313" s="172" t="s">
        <v>167</v>
      </c>
    </row>
    <row r="314" spans="2:65" s="12" customFormat="1" ht="11.25">
      <c r="B314" s="156"/>
      <c r="D314" s="157" t="s">
        <v>176</v>
      </c>
      <c r="E314" s="158" t="s">
        <v>1</v>
      </c>
      <c r="F314" s="159" t="s">
        <v>408</v>
      </c>
      <c r="H314" s="160">
        <v>0.23599999999999999</v>
      </c>
      <c r="L314" s="156"/>
      <c r="M314" s="161"/>
      <c r="N314" s="162"/>
      <c r="O314" s="162"/>
      <c r="P314" s="162"/>
      <c r="Q314" s="162"/>
      <c r="R314" s="162"/>
      <c r="S314" s="162"/>
      <c r="T314" s="163"/>
      <c r="AT314" s="158" t="s">
        <v>176</v>
      </c>
      <c r="AU314" s="158" t="s">
        <v>83</v>
      </c>
      <c r="AV314" s="12" t="s">
        <v>83</v>
      </c>
      <c r="AW314" s="12" t="s">
        <v>28</v>
      </c>
      <c r="AX314" s="12" t="s">
        <v>74</v>
      </c>
      <c r="AY314" s="158" t="s">
        <v>167</v>
      </c>
    </row>
    <row r="315" spans="2:65" s="13" customFormat="1" ht="11.25">
      <c r="B315" s="164"/>
      <c r="D315" s="157" t="s">
        <v>176</v>
      </c>
      <c r="E315" s="165" t="s">
        <v>1</v>
      </c>
      <c r="F315" s="166" t="s">
        <v>187</v>
      </c>
      <c r="H315" s="167">
        <v>0.84399999999999997</v>
      </c>
      <c r="L315" s="164"/>
      <c r="M315" s="168"/>
      <c r="N315" s="169"/>
      <c r="O315" s="169"/>
      <c r="P315" s="169"/>
      <c r="Q315" s="169"/>
      <c r="R315" s="169"/>
      <c r="S315" s="169"/>
      <c r="T315" s="170"/>
      <c r="AT315" s="165" t="s">
        <v>176</v>
      </c>
      <c r="AU315" s="165" t="s">
        <v>83</v>
      </c>
      <c r="AV315" s="13" t="s">
        <v>174</v>
      </c>
      <c r="AW315" s="13" t="s">
        <v>28</v>
      </c>
      <c r="AX315" s="13" t="s">
        <v>81</v>
      </c>
      <c r="AY315" s="165" t="s">
        <v>167</v>
      </c>
    </row>
    <row r="316" spans="2:65" s="1" customFormat="1" ht="16.5" customHeight="1">
      <c r="B316" s="143"/>
      <c r="C316" s="178" t="s">
        <v>409</v>
      </c>
      <c r="D316" s="178" t="s">
        <v>410</v>
      </c>
      <c r="E316" s="179" t="s">
        <v>411</v>
      </c>
      <c r="F316" s="180" t="s">
        <v>412</v>
      </c>
      <c r="G316" s="181" t="s">
        <v>399</v>
      </c>
      <c r="H316" s="182">
        <v>0.60799999999999998</v>
      </c>
      <c r="I316" s="183">
        <v>0</v>
      </c>
      <c r="J316" s="183">
        <f>ROUND(I316*H316,2)</f>
        <v>0</v>
      </c>
      <c r="K316" s="180" t="s">
        <v>173</v>
      </c>
      <c r="L316" s="184"/>
      <c r="M316" s="185" t="s">
        <v>1</v>
      </c>
      <c r="N316" s="186" t="s">
        <v>39</v>
      </c>
      <c r="O316" s="152">
        <v>0</v>
      </c>
      <c r="P316" s="152">
        <f>O316*H316</f>
        <v>0</v>
      </c>
      <c r="Q316" s="152">
        <v>1</v>
      </c>
      <c r="R316" s="152">
        <f>Q316*H316</f>
        <v>0.60799999999999998</v>
      </c>
      <c r="S316" s="152">
        <v>0</v>
      </c>
      <c r="T316" s="153">
        <f>S316*H316</f>
        <v>0</v>
      </c>
      <c r="AR316" s="154" t="s">
        <v>213</v>
      </c>
      <c r="AT316" s="154" t="s">
        <v>410</v>
      </c>
      <c r="AU316" s="154" t="s">
        <v>83</v>
      </c>
      <c r="AY316" s="16" t="s">
        <v>167</v>
      </c>
      <c r="BE316" s="155">
        <f>IF(N316="základní",J316,0)</f>
        <v>0</v>
      </c>
      <c r="BF316" s="155">
        <f>IF(N316="snížená",J316,0)</f>
        <v>0</v>
      </c>
      <c r="BG316" s="155">
        <f>IF(N316="zákl. přenesená",J316,0)</f>
        <v>0</v>
      </c>
      <c r="BH316" s="155">
        <f>IF(N316="sníž. přenesená",J316,0)</f>
        <v>0</v>
      </c>
      <c r="BI316" s="155">
        <f>IF(N316="nulová",J316,0)</f>
        <v>0</v>
      </c>
      <c r="BJ316" s="16" t="s">
        <v>81</v>
      </c>
      <c r="BK316" s="155">
        <f>ROUND(I316*H316,2)</f>
        <v>0</v>
      </c>
      <c r="BL316" s="16" t="s">
        <v>174</v>
      </c>
      <c r="BM316" s="154" t="s">
        <v>413</v>
      </c>
    </row>
    <row r="317" spans="2:65" s="1" customFormat="1" ht="16.5" customHeight="1">
      <c r="B317" s="143"/>
      <c r="C317" s="178" t="s">
        <v>414</v>
      </c>
      <c r="D317" s="178" t="s">
        <v>410</v>
      </c>
      <c r="E317" s="179" t="s">
        <v>415</v>
      </c>
      <c r="F317" s="180" t="s">
        <v>416</v>
      </c>
      <c r="G317" s="181" t="s">
        <v>399</v>
      </c>
      <c r="H317" s="182">
        <v>0.23599999999999999</v>
      </c>
      <c r="I317" s="183">
        <v>0</v>
      </c>
      <c r="J317" s="183">
        <f>ROUND(I317*H317,2)</f>
        <v>0</v>
      </c>
      <c r="K317" s="180" t="s">
        <v>173</v>
      </c>
      <c r="L317" s="184"/>
      <c r="M317" s="185" t="s">
        <v>1</v>
      </c>
      <c r="N317" s="186" t="s">
        <v>39</v>
      </c>
      <c r="O317" s="152">
        <v>0</v>
      </c>
      <c r="P317" s="152">
        <f>O317*H317</f>
        <v>0</v>
      </c>
      <c r="Q317" s="152">
        <v>1</v>
      </c>
      <c r="R317" s="152">
        <f>Q317*H317</f>
        <v>0.23599999999999999</v>
      </c>
      <c r="S317" s="152">
        <v>0</v>
      </c>
      <c r="T317" s="153">
        <f>S317*H317</f>
        <v>0</v>
      </c>
      <c r="AR317" s="154" t="s">
        <v>213</v>
      </c>
      <c r="AT317" s="154" t="s">
        <v>410</v>
      </c>
      <c r="AU317" s="154" t="s">
        <v>83</v>
      </c>
      <c r="AY317" s="16" t="s">
        <v>167</v>
      </c>
      <c r="BE317" s="155">
        <f>IF(N317="základní",J317,0)</f>
        <v>0</v>
      </c>
      <c r="BF317" s="155">
        <f>IF(N317="snížená",J317,0)</f>
        <v>0</v>
      </c>
      <c r="BG317" s="155">
        <f>IF(N317="zákl. přenesená",J317,0)</f>
        <v>0</v>
      </c>
      <c r="BH317" s="155">
        <f>IF(N317="sníž. přenesená",J317,0)</f>
        <v>0</v>
      </c>
      <c r="BI317" s="155">
        <f>IF(N317="nulová",J317,0)</f>
        <v>0</v>
      </c>
      <c r="BJ317" s="16" t="s">
        <v>81</v>
      </c>
      <c r="BK317" s="155">
        <f>ROUND(I317*H317,2)</f>
        <v>0</v>
      </c>
      <c r="BL317" s="16" t="s">
        <v>174</v>
      </c>
      <c r="BM317" s="154" t="s">
        <v>417</v>
      </c>
    </row>
    <row r="318" spans="2:65" s="1" customFormat="1" ht="24" customHeight="1">
      <c r="B318" s="143"/>
      <c r="C318" s="144" t="s">
        <v>418</v>
      </c>
      <c r="D318" s="144" t="s">
        <v>169</v>
      </c>
      <c r="E318" s="145" t="s">
        <v>419</v>
      </c>
      <c r="F318" s="146" t="s">
        <v>420</v>
      </c>
      <c r="G318" s="147" t="s">
        <v>399</v>
      </c>
      <c r="H318" s="148">
        <v>24.145</v>
      </c>
      <c r="I318" s="149">
        <v>0</v>
      </c>
      <c r="J318" s="149">
        <f>ROUND(I318*H318,2)</f>
        <v>0</v>
      </c>
      <c r="K318" s="146" t="s">
        <v>173</v>
      </c>
      <c r="L318" s="30"/>
      <c r="M318" s="150" t="s">
        <v>1</v>
      </c>
      <c r="N318" s="151" t="s">
        <v>39</v>
      </c>
      <c r="O318" s="152">
        <v>15.532999999999999</v>
      </c>
      <c r="P318" s="152">
        <f>O318*H318</f>
        <v>375.044285</v>
      </c>
      <c r="Q318" s="152">
        <v>1.221E-2</v>
      </c>
      <c r="R318" s="152">
        <f>Q318*H318</f>
        <v>0.29481045</v>
      </c>
      <c r="S318" s="152">
        <v>0</v>
      </c>
      <c r="T318" s="153">
        <f>S318*H318</f>
        <v>0</v>
      </c>
      <c r="AR318" s="154" t="s">
        <v>174</v>
      </c>
      <c r="AT318" s="154" t="s">
        <v>169</v>
      </c>
      <c r="AU318" s="154" t="s">
        <v>83</v>
      </c>
      <c r="AY318" s="16" t="s">
        <v>167</v>
      </c>
      <c r="BE318" s="155">
        <f>IF(N318="základní",J318,0)</f>
        <v>0</v>
      </c>
      <c r="BF318" s="155">
        <f>IF(N318="snížená",J318,0)</f>
        <v>0</v>
      </c>
      <c r="BG318" s="155">
        <f>IF(N318="zákl. přenesená",J318,0)</f>
        <v>0</v>
      </c>
      <c r="BH318" s="155">
        <f>IF(N318="sníž. přenesená",J318,0)</f>
        <v>0</v>
      </c>
      <c r="BI318" s="155">
        <f>IF(N318="nulová",J318,0)</f>
        <v>0</v>
      </c>
      <c r="BJ318" s="16" t="s">
        <v>81</v>
      </c>
      <c r="BK318" s="155">
        <f>ROUND(I318*H318,2)</f>
        <v>0</v>
      </c>
      <c r="BL318" s="16" t="s">
        <v>174</v>
      </c>
      <c r="BM318" s="154" t="s">
        <v>421</v>
      </c>
    </row>
    <row r="319" spans="2:65" s="12" customFormat="1" ht="11.25">
      <c r="B319" s="156"/>
      <c r="D319" s="157" t="s">
        <v>176</v>
      </c>
      <c r="E319" s="158" t="s">
        <v>1</v>
      </c>
      <c r="F319" s="159" t="s">
        <v>422</v>
      </c>
      <c r="H319" s="160">
        <v>2.004</v>
      </c>
      <c r="L319" s="156"/>
      <c r="M319" s="161"/>
      <c r="N319" s="162"/>
      <c r="O319" s="162"/>
      <c r="P319" s="162"/>
      <c r="Q319" s="162"/>
      <c r="R319" s="162"/>
      <c r="S319" s="162"/>
      <c r="T319" s="163"/>
      <c r="AT319" s="158" t="s">
        <v>176</v>
      </c>
      <c r="AU319" s="158" t="s">
        <v>83</v>
      </c>
      <c r="AV319" s="12" t="s">
        <v>83</v>
      </c>
      <c r="AW319" s="12" t="s">
        <v>28</v>
      </c>
      <c r="AX319" s="12" t="s">
        <v>74</v>
      </c>
      <c r="AY319" s="158" t="s">
        <v>167</v>
      </c>
    </row>
    <row r="320" spans="2:65" s="12" customFormat="1" ht="11.25">
      <c r="B320" s="156"/>
      <c r="D320" s="157" t="s">
        <v>176</v>
      </c>
      <c r="E320" s="158" t="s">
        <v>1</v>
      </c>
      <c r="F320" s="159" t="s">
        <v>423</v>
      </c>
      <c r="H320" s="160">
        <v>1.113</v>
      </c>
      <c r="L320" s="156"/>
      <c r="M320" s="161"/>
      <c r="N320" s="162"/>
      <c r="O320" s="162"/>
      <c r="P320" s="162"/>
      <c r="Q320" s="162"/>
      <c r="R320" s="162"/>
      <c r="S320" s="162"/>
      <c r="T320" s="163"/>
      <c r="AT320" s="158" t="s">
        <v>176</v>
      </c>
      <c r="AU320" s="158" t="s">
        <v>83</v>
      </c>
      <c r="AV320" s="12" t="s">
        <v>83</v>
      </c>
      <c r="AW320" s="12" t="s">
        <v>28</v>
      </c>
      <c r="AX320" s="12" t="s">
        <v>74</v>
      </c>
      <c r="AY320" s="158" t="s">
        <v>167</v>
      </c>
    </row>
    <row r="321" spans="2:65" s="12" customFormat="1" ht="11.25">
      <c r="B321" s="156"/>
      <c r="D321" s="157" t="s">
        <v>176</v>
      </c>
      <c r="E321" s="158" t="s">
        <v>1</v>
      </c>
      <c r="F321" s="159" t="s">
        <v>424</v>
      </c>
      <c r="H321" s="160">
        <v>4.7389999999999999</v>
      </c>
      <c r="L321" s="156"/>
      <c r="M321" s="161"/>
      <c r="N321" s="162"/>
      <c r="O321" s="162"/>
      <c r="P321" s="162"/>
      <c r="Q321" s="162"/>
      <c r="R321" s="162"/>
      <c r="S321" s="162"/>
      <c r="T321" s="163"/>
      <c r="AT321" s="158" t="s">
        <v>176</v>
      </c>
      <c r="AU321" s="158" t="s">
        <v>83</v>
      </c>
      <c r="AV321" s="12" t="s">
        <v>83</v>
      </c>
      <c r="AW321" s="12" t="s">
        <v>28</v>
      </c>
      <c r="AX321" s="12" t="s">
        <v>74</v>
      </c>
      <c r="AY321" s="158" t="s">
        <v>167</v>
      </c>
    </row>
    <row r="322" spans="2:65" s="14" customFormat="1" ht="11.25">
      <c r="B322" s="171"/>
      <c r="D322" s="157" t="s">
        <v>176</v>
      </c>
      <c r="E322" s="172" t="s">
        <v>1</v>
      </c>
      <c r="F322" s="173" t="s">
        <v>271</v>
      </c>
      <c r="H322" s="174">
        <v>7.8559999999999999</v>
      </c>
      <c r="L322" s="171"/>
      <c r="M322" s="175"/>
      <c r="N322" s="176"/>
      <c r="O322" s="176"/>
      <c r="P322" s="176"/>
      <c r="Q322" s="176"/>
      <c r="R322" s="176"/>
      <c r="S322" s="176"/>
      <c r="T322" s="177"/>
      <c r="AT322" s="172" t="s">
        <v>176</v>
      </c>
      <c r="AU322" s="172" t="s">
        <v>83</v>
      </c>
      <c r="AV322" s="14" t="s">
        <v>191</v>
      </c>
      <c r="AW322" s="14" t="s">
        <v>28</v>
      </c>
      <c r="AX322" s="14" t="s">
        <v>74</v>
      </c>
      <c r="AY322" s="172" t="s">
        <v>167</v>
      </c>
    </row>
    <row r="323" spans="2:65" s="12" customFormat="1" ht="11.25">
      <c r="B323" s="156"/>
      <c r="D323" s="157" t="s">
        <v>176</v>
      </c>
      <c r="E323" s="158" t="s">
        <v>1</v>
      </c>
      <c r="F323" s="159" t="s">
        <v>425</v>
      </c>
      <c r="H323" s="160">
        <v>7.7519999999999998</v>
      </c>
      <c r="L323" s="156"/>
      <c r="M323" s="161"/>
      <c r="N323" s="162"/>
      <c r="O323" s="162"/>
      <c r="P323" s="162"/>
      <c r="Q323" s="162"/>
      <c r="R323" s="162"/>
      <c r="S323" s="162"/>
      <c r="T323" s="163"/>
      <c r="AT323" s="158" t="s">
        <v>176</v>
      </c>
      <c r="AU323" s="158" t="s">
        <v>83</v>
      </c>
      <c r="AV323" s="12" t="s">
        <v>83</v>
      </c>
      <c r="AW323" s="12" t="s">
        <v>28</v>
      </c>
      <c r="AX323" s="12" t="s">
        <v>74</v>
      </c>
      <c r="AY323" s="158" t="s">
        <v>167</v>
      </c>
    </row>
    <row r="324" spans="2:65" s="12" customFormat="1" ht="11.25">
      <c r="B324" s="156"/>
      <c r="D324" s="157" t="s">
        <v>176</v>
      </c>
      <c r="E324" s="158" t="s">
        <v>1</v>
      </c>
      <c r="F324" s="159" t="s">
        <v>426</v>
      </c>
      <c r="H324" s="160">
        <v>4.37</v>
      </c>
      <c r="L324" s="156"/>
      <c r="M324" s="161"/>
      <c r="N324" s="162"/>
      <c r="O324" s="162"/>
      <c r="P324" s="162"/>
      <c r="Q324" s="162"/>
      <c r="R324" s="162"/>
      <c r="S324" s="162"/>
      <c r="T324" s="163"/>
      <c r="AT324" s="158" t="s">
        <v>176</v>
      </c>
      <c r="AU324" s="158" t="s">
        <v>83</v>
      </c>
      <c r="AV324" s="12" t="s">
        <v>83</v>
      </c>
      <c r="AW324" s="12" t="s">
        <v>28</v>
      </c>
      <c r="AX324" s="12" t="s">
        <v>74</v>
      </c>
      <c r="AY324" s="158" t="s">
        <v>167</v>
      </c>
    </row>
    <row r="325" spans="2:65" s="12" customFormat="1" ht="11.25">
      <c r="B325" s="156"/>
      <c r="D325" s="157" t="s">
        <v>176</v>
      </c>
      <c r="E325" s="158" t="s">
        <v>1</v>
      </c>
      <c r="F325" s="159" t="s">
        <v>427</v>
      </c>
      <c r="H325" s="160">
        <v>0.155</v>
      </c>
      <c r="L325" s="156"/>
      <c r="M325" s="161"/>
      <c r="N325" s="162"/>
      <c r="O325" s="162"/>
      <c r="P325" s="162"/>
      <c r="Q325" s="162"/>
      <c r="R325" s="162"/>
      <c r="S325" s="162"/>
      <c r="T325" s="163"/>
      <c r="AT325" s="158" t="s">
        <v>176</v>
      </c>
      <c r="AU325" s="158" t="s">
        <v>83</v>
      </c>
      <c r="AV325" s="12" t="s">
        <v>83</v>
      </c>
      <c r="AW325" s="12" t="s">
        <v>28</v>
      </c>
      <c r="AX325" s="12" t="s">
        <v>74</v>
      </c>
      <c r="AY325" s="158" t="s">
        <v>167</v>
      </c>
    </row>
    <row r="326" spans="2:65" s="12" customFormat="1" ht="11.25">
      <c r="B326" s="156"/>
      <c r="D326" s="157" t="s">
        <v>176</v>
      </c>
      <c r="E326" s="158" t="s">
        <v>1</v>
      </c>
      <c r="F326" s="159" t="s">
        <v>428</v>
      </c>
      <c r="H326" s="160">
        <v>2.468</v>
      </c>
      <c r="L326" s="156"/>
      <c r="M326" s="161"/>
      <c r="N326" s="162"/>
      <c r="O326" s="162"/>
      <c r="P326" s="162"/>
      <c r="Q326" s="162"/>
      <c r="R326" s="162"/>
      <c r="S326" s="162"/>
      <c r="T326" s="163"/>
      <c r="AT326" s="158" t="s">
        <v>176</v>
      </c>
      <c r="AU326" s="158" t="s">
        <v>83</v>
      </c>
      <c r="AV326" s="12" t="s">
        <v>83</v>
      </c>
      <c r="AW326" s="12" t="s">
        <v>28</v>
      </c>
      <c r="AX326" s="12" t="s">
        <v>74</v>
      </c>
      <c r="AY326" s="158" t="s">
        <v>167</v>
      </c>
    </row>
    <row r="327" spans="2:65" s="12" customFormat="1" ht="11.25">
      <c r="B327" s="156"/>
      <c r="D327" s="157" t="s">
        <v>176</v>
      </c>
      <c r="E327" s="158" t="s">
        <v>1</v>
      </c>
      <c r="F327" s="159" t="s">
        <v>429</v>
      </c>
      <c r="H327" s="160">
        <v>1.194</v>
      </c>
      <c r="L327" s="156"/>
      <c r="M327" s="161"/>
      <c r="N327" s="162"/>
      <c r="O327" s="162"/>
      <c r="P327" s="162"/>
      <c r="Q327" s="162"/>
      <c r="R327" s="162"/>
      <c r="S327" s="162"/>
      <c r="T327" s="163"/>
      <c r="AT327" s="158" t="s">
        <v>176</v>
      </c>
      <c r="AU327" s="158" t="s">
        <v>83</v>
      </c>
      <c r="AV327" s="12" t="s">
        <v>83</v>
      </c>
      <c r="AW327" s="12" t="s">
        <v>28</v>
      </c>
      <c r="AX327" s="12" t="s">
        <v>74</v>
      </c>
      <c r="AY327" s="158" t="s">
        <v>167</v>
      </c>
    </row>
    <row r="328" spans="2:65" s="12" customFormat="1" ht="11.25">
      <c r="B328" s="156"/>
      <c r="D328" s="157" t="s">
        <v>176</v>
      </c>
      <c r="E328" s="158" t="s">
        <v>1</v>
      </c>
      <c r="F328" s="159" t="s">
        <v>430</v>
      </c>
      <c r="H328" s="160">
        <v>0.14699999999999999</v>
      </c>
      <c r="L328" s="156"/>
      <c r="M328" s="161"/>
      <c r="N328" s="162"/>
      <c r="O328" s="162"/>
      <c r="P328" s="162"/>
      <c r="Q328" s="162"/>
      <c r="R328" s="162"/>
      <c r="S328" s="162"/>
      <c r="T328" s="163"/>
      <c r="AT328" s="158" t="s">
        <v>176</v>
      </c>
      <c r="AU328" s="158" t="s">
        <v>83</v>
      </c>
      <c r="AV328" s="12" t="s">
        <v>83</v>
      </c>
      <c r="AW328" s="12" t="s">
        <v>28</v>
      </c>
      <c r="AX328" s="12" t="s">
        <v>74</v>
      </c>
      <c r="AY328" s="158" t="s">
        <v>167</v>
      </c>
    </row>
    <row r="329" spans="2:65" s="12" customFormat="1" ht="11.25">
      <c r="B329" s="156"/>
      <c r="D329" s="157" t="s">
        <v>176</v>
      </c>
      <c r="E329" s="158" t="s">
        <v>1</v>
      </c>
      <c r="F329" s="159" t="s">
        <v>431</v>
      </c>
      <c r="H329" s="160">
        <v>0.20300000000000001</v>
      </c>
      <c r="L329" s="156"/>
      <c r="M329" s="161"/>
      <c r="N329" s="162"/>
      <c r="O329" s="162"/>
      <c r="P329" s="162"/>
      <c r="Q329" s="162"/>
      <c r="R329" s="162"/>
      <c r="S329" s="162"/>
      <c r="T329" s="163"/>
      <c r="AT329" s="158" t="s">
        <v>176</v>
      </c>
      <c r="AU329" s="158" t="s">
        <v>83</v>
      </c>
      <c r="AV329" s="12" t="s">
        <v>83</v>
      </c>
      <c r="AW329" s="12" t="s">
        <v>28</v>
      </c>
      <c r="AX329" s="12" t="s">
        <v>74</v>
      </c>
      <c r="AY329" s="158" t="s">
        <v>167</v>
      </c>
    </row>
    <row r="330" spans="2:65" s="14" customFormat="1" ht="11.25">
      <c r="B330" s="171"/>
      <c r="D330" s="157" t="s">
        <v>176</v>
      </c>
      <c r="E330" s="172" t="s">
        <v>1</v>
      </c>
      <c r="F330" s="173" t="s">
        <v>271</v>
      </c>
      <c r="H330" s="174">
        <v>16.289000000000001</v>
      </c>
      <c r="L330" s="171"/>
      <c r="M330" s="175"/>
      <c r="N330" s="176"/>
      <c r="O330" s="176"/>
      <c r="P330" s="176"/>
      <c r="Q330" s="176"/>
      <c r="R330" s="176"/>
      <c r="S330" s="176"/>
      <c r="T330" s="177"/>
      <c r="AT330" s="172" t="s">
        <v>176</v>
      </c>
      <c r="AU330" s="172" t="s">
        <v>83</v>
      </c>
      <c r="AV330" s="14" t="s">
        <v>191</v>
      </c>
      <c r="AW330" s="14" t="s">
        <v>28</v>
      </c>
      <c r="AX330" s="14" t="s">
        <v>74</v>
      </c>
      <c r="AY330" s="172" t="s">
        <v>167</v>
      </c>
    </row>
    <row r="331" spans="2:65" s="13" customFormat="1" ht="11.25">
      <c r="B331" s="164"/>
      <c r="D331" s="157" t="s">
        <v>176</v>
      </c>
      <c r="E331" s="165" t="s">
        <v>1</v>
      </c>
      <c r="F331" s="166" t="s">
        <v>187</v>
      </c>
      <c r="H331" s="167">
        <v>24.145</v>
      </c>
      <c r="L331" s="164"/>
      <c r="M331" s="168"/>
      <c r="N331" s="169"/>
      <c r="O331" s="169"/>
      <c r="P331" s="169"/>
      <c r="Q331" s="169"/>
      <c r="R331" s="169"/>
      <c r="S331" s="169"/>
      <c r="T331" s="170"/>
      <c r="AT331" s="165" t="s">
        <v>176</v>
      </c>
      <c r="AU331" s="165" t="s">
        <v>83</v>
      </c>
      <c r="AV331" s="13" t="s">
        <v>174</v>
      </c>
      <c r="AW331" s="13" t="s">
        <v>28</v>
      </c>
      <c r="AX331" s="13" t="s">
        <v>81</v>
      </c>
      <c r="AY331" s="165" t="s">
        <v>167</v>
      </c>
    </row>
    <row r="332" spans="2:65" s="1" customFormat="1" ht="16.5" customHeight="1">
      <c r="B332" s="143"/>
      <c r="C332" s="178" t="s">
        <v>432</v>
      </c>
      <c r="D332" s="178" t="s">
        <v>410</v>
      </c>
      <c r="E332" s="179" t="s">
        <v>433</v>
      </c>
      <c r="F332" s="180" t="s">
        <v>434</v>
      </c>
      <c r="G332" s="181" t="s">
        <v>399</v>
      </c>
      <c r="H332" s="182">
        <v>7.8559999999999999</v>
      </c>
      <c r="I332" s="183">
        <v>0</v>
      </c>
      <c r="J332" s="183">
        <f>ROUND(I332*H332,2)</f>
        <v>0</v>
      </c>
      <c r="K332" s="180" t="s">
        <v>173</v>
      </c>
      <c r="L332" s="184"/>
      <c r="M332" s="185" t="s">
        <v>1</v>
      </c>
      <c r="N332" s="186" t="s">
        <v>39</v>
      </c>
      <c r="O332" s="152">
        <v>0</v>
      </c>
      <c r="P332" s="152">
        <f>O332*H332</f>
        <v>0</v>
      </c>
      <c r="Q332" s="152">
        <v>1</v>
      </c>
      <c r="R332" s="152">
        <f>Q332*H332</f>
        <v>7.8559999999999999</v>
      </c>
      <c r="S332" s="152">
        <v>0</v>
      </c>
      <c r="T332" s="153">
        <f>S332*H332</f>
        <v>0</v>
      </c>
      <c r="AR332" s="154" t="s">
        <v>213</v>
      </c>
      <c r="AT332" s="154" t="s">
        <v>410</v>
      </c>
      <c r="AU332" s="154" t="s">
        <v>83</v>
      </c>
      <c r="AY332" s="16" t="s">
        <v>167</v>
      </c>
      <c r="BE332" s="155">
        <f>IF(N332="základní",J332,0)</f>
        <v>0</v>
      </c>
      <c r="BF332" s="155">
        <f>IF(N332="snížená",J332,0)</f>
        <v>0</v>
      </c>
      <c r="BG332" s="155">
        <f>IF(N332="zákl. přenesená",J332,0)</f>
        <v>0</v>
      </c>
      <c r="BH332" s="155">
        <f>IF(N332="sníž. přenesená",J332,0)</f>
        <v>0</v>
      </c>
      <c r="BI332" s="155">
        <f>IF(N332="nulová",J332,0)</f>
        <v>0</v>
      </c>
      <c r="BJ332" s="16" t="s">
        <v>81</v>
      </c>
      <c r="BK332" s="155">
        <f>ROUND(I332*H332,2)</f>
        <v>0</v>
      </c>
      <c r="BL332" s="16" t="s">
        <v>174</v>
      </c>
      <c r="BM332" s="154" t="s">
        <v>435</v>
      </c>
    </row>
    <row r="333" spans="2:65" s="12" customFormat="1" ht="11.25">
      <c r="B333" s="156"/>
      <c r="D333" s="157" t="s">
        <v>176</v>
      </c>
      <c r="E333" s="158" t="s">
        <v>1</v>
      </c>
      <c r="F333" s="159" t="s">
        <v>436</v>
      </c>
      <c r="H333" s="160">
        <v>7.8559999999999999</v>
      </c>
      <c r="L333" s="156"/>
      <c r="M333" s="161"/>
      <c r="N333" s="162"/>
      <c r="O333" s="162"/>
      <c r="P333" s="162"/>
      <c r="Q333" s="162"/>
      <c r="R333" s="162"/>
      <c r="S333" s="162"/>
      <c r="T333" s="163"/>
      <c r="AT333" s="158" t="s">
        <v>176</v>
      </c>
      <c r="AU333" s="158" t="s">
        <v>83</v>
      </c>
      <c r="AV333" s="12" t="s">
        <v>83</v>
      </c>
      <c r="AW333" s="12" t="s">
        <v>28</v>
      </c>
      <c r="AX333" s="12" t="s">
        <v>74</v>
      </c>
      <c r="AY333" s="158" t="s">
        <v>167</v>
      </c>
    </row>
    <row r="334" spans="2:65" s="13" customFormat="1" ht="11.25">
      <c r="B334" s="164"/>
      <c r="D334" s="157" t="s">
        <v>176</v>
      </c>
      <c r="E334" s="165" t="s">
        <v>1</v>
      </c>
      <c r="F334" s="166" t="s">
        <v>187</v>
      </c>
      <c r="H334" s="167">
        <v>7.8559999999999999</v>
      </c>
      <c r="L334" s="164"/>
      <c r="M334" s="168"/>
      <c r="N334" s="169"/>
      <c r="O334" s="169"/>
      <c r="P334" s="169"/>
      <c r="Q334" s="169"/>
      <c r="R334" s="169"/>
      <c r="S334" s="169"/>
      <c r="T334" s="170"/>
      <c r="AT334" s="165" t="s">
        <v>176</v>
      </c>
      <c r="AU334" s="165" t="s">
        <v>83</v>
      </c>
      <c r="AV334" s="13" t="s">
        <v>174</v>
      </c>
      <c r="AW334" s="13" t="s">
        <v>28</v>
      </c>
      <c r="AX334" s="13" t="s">
        <v>81</v>
      </c>
      <c r="AY334" s="165" t="s">
        <v>167</v>
      </c>
    </row>
    <row r="335" spans="2:65" s="1" customFormat="1" ht="16.5" customHeight="1">
      <c r="B335" s="143"/>
      <c r="C335" s="178" t="s">
        <v>437</v>
      </c>
      <c r="D335" s="178" t="s">
        <v>410</v>
      </c>
      <c r="E335" s="179" t="s">
        <v>438</v>
      </c>
      <c r="F335" s="180" t="s">
        <v>439</v>
      </c>
      <c r="G335" s="181" t="s">
        <v>399</v>
      </c>
      <c r="H335" s="182">
        <v>16.289000000000001</v>
      </c>
      <c r="I335" s="183">
        <v>0</v>
      </c>
      <c r="J335" s="183">
        <f>ROUND(I335*H335,2)</f>
        <v>0</v>
      </c>
      <c r="K335" s="180" t="s">
        <v>173</v>
      </c>
      <c r="L335" s="184"/>
      <c r="M335" s="185" t="s">
        <v>1</v>
      </c>
      <c r="N335" s="186" t="s">
        <v>39</v>
      </c>
      <c r="O335" s="152">
        <v>0</v>
      </c>
      <c r="P335" s="152">
        <f>O335*H335</f>
        <v>0</v>
      </c>
      <c r="Q335" s="152">
        <v>1</v>
      </c>
      <c r="R335" s="152">
        <f>Q335*H335</f>
        <v>16.289000000000001</v>
      </c>
      <c r="S335" s="152">
        <v>0</v>
      </c>
      <c r="T335" s="153">
        <f>S335*H335</f>
        <v>0</v>
      </c>
      <c r="AR335" s="154" t="s">
        <v>213</v>
      </c>
      <c r="AT335" s="154" t="s">
        <v>410</v>
      </c>
      <c r="AU335" s="154" t="s">
        <v>83</v>
      </c>
      <c r="AY335" s="16" t="s">
        <v>167</v>
      </c>
      <c r="BE335" s="155">
        <f>IF(N335="základní",J335,0)</f>
        <v>0</v>
      </c>
      <c r="BF335" s="155">
        <f>IF(N335="snížená",J335,0)</f>
        <v>0</v>
      </c>
      <c r="BG335" s="155">
        <f>IF(N335="zákl. přenesená",J335,0)</f>
        <v>0</v>
      </c>
      <c r="BH335" s="155">
        <f>IF(N335="sníž. přenesená",J335,0)</f>
        <v>0</v>
      </c>
      <c r="BI335" s="155">
        <f>IF(N335="nulová",J335,0)</f>
        <v>0</v>
      </c>
      <c r="BJ335" s="16" t="s">
        <v>81</v>
      </c>
      <c r="BK335" s="155">
        <f>ROUND(I335*H335,2)</f>
        <v>0</v>
      </c>
      <c r="BL335" s="16" t="s">
        <v>174</v>
      </c>
      <c r="BM335" s="154" t="s">
        <v>440</v>
      </c>
    </row>
    <row r="336" spans="2:65" s="12" customFormat="1" ht="11.25">
      <c r="B336" s="156"/>
      <c r="D336" s="157" t="s">
        <v>176</v>
      </c>
      <c r="E336" s="158" t="s">
        <v>1</v>
      </c>
      <c r="F336" s="159" t="s">
        <v>441</v>
      </c>
      <c r="H336" s="160">
        <v>16.289000000000001</v>
      </c>
      <c r="L336" s="156"/>
      <c r="M336" s="161"/>
      <c r="N336" s="162"/>
      <c r="O336" s="162"/>
      <c r="P336" s="162"/>
      <c r="Q336" s="162"/>
      <c r="R336" s="162"/>
      <c r="S336" s="162"/>
      <c r="T336" s="163"/>
      <c r="AT336" s="158" t="s">
        <v>176</v>
      </c>
      <c r="AU336" s="158" t="s">
        <v>83</v>
      </c>
      <c r="AV336" s="12" t="s">
        <v>83</v>
      </c>
      <c r="AW336" s="12" t="s">
        <v>28</v>
      </c>
      <c r="AX336" s="12" t="s">
        <v>74</v>
      </c>
      <c r="AY336" s="158" t="s">
        <v>167</v>
      </c>
    </row>
    <row r="337" spans="2:65" s="13" customFormat="1" ht="11.25">
      <c r="B337" s="164"/>
      <c r="D337" s="157" t="s">
        <v>176</v>
      </c>
      <c r="E337" s="165" t="s">
        <v>1</v>
      </c>
      <c r="F337" s="166" t="s">
        <v>187</v>
      </c>
      <c r="H337" s="167">
        <v>16.289000000000001</v>
      </c>
      <c r="L337" s="164"/>
      <c r="M337" s="168"/>
      <c r="N337" s="169"/>
      <c r="O337" s="169"/>
      <c r="P337" s="169"/>
      <c r="Q337" s="169"/>
      <c r="R337" s="169"/>
      <c r="S337" s="169"/>
      <c r="T337" s="170"/>
      <c r="AT337" s="165" t="s">
        <v>176</v>
      </c>
      <c r="AU337" s="165" t="s">
        <v>83</v>
      </c>
      <c r="AV337" s="13" t="s">
        <v>174</v>
      </c>
      <c r="AW337" s="13" t="s">
        <v>28</v>
      </c>
      <c r="AX337" s="13" t="s">
        <v>81</v>
      </c>
      <c r="AY337" s="165" t="s">
        <v>167</v>
      </c>
    </row>
    <row r="338" spans="2:65" s="1" customFormat="1" ht="16.5" customHeight="1">
      <c r="B338" s="143"/>
      <c r="C338" s="144" t="s">
        <v>442</v>
      </c>
      <c r="D338" s="144" t="s">
        <v>169</v>
      </c>
      <c r="E338" s="145" t="s">
        <v>443</v>
      </c>
      <c r="F338" s="146" t="s">
        <v>444</v>
      </c>
      <c r="G338" s="147" t="s">
        <v>172</v>
      </c>
      <c r="H338" s="148">
        <v>26.344000000000001</v>
      </c>
      <c r="I338" s="149">
        <v>0</v>
      </c>
      <c r="J338" s="149">
        <f>ROUND(I338*H338,2)</f>
        <v>0</v>
      </c>
      <c r="K338" s="146" t="s">
        <v>173</v>
      </c>
      <c r="L338" s="30"/>
      <c r="M338" s="150" t="s">
        <v>1</v>
      </c>
      <c r="N338" s="151" t="s">
        <v>39</v>
      </c>
      <c r="O338" s="152">
        <v>1.448</v>
      </c>
      <c r="P338" s="152">
        <f>O338*H338</f>
        <v>38.146112000000002</v>
      </c>
      <c r="Q338" s="152">
        <v>2.4533999999999998</v>
      </c>
      <c r="R338" s="152">
        <f>Q338*H338</f>
        <v>64.632369600000004</v>
      </c>
      <c r="S338" s="152">
        <v>0</v>
      </c>
      <c r="T338" s="153">
        <f>S338*H338</f>
        <v>0</v>
      </c>
      <c r="AR338" s="154" t="s">
        <v>174</v>
      </c>
      <c r="AT338" s="154" t="s">
        <v>169</v>
      </c>
      <c r="AU338" s="154" t="s">
        <v>83</v>
      </c>
      <c r="AY338" s="16" t="s">
        <v>167</v>
      </c>
      <c r="BE338" s="155">
        <f>IF(N338="základní",J338,0)</f>
        <v>0</v>
      </c>
      <c r="BF338" s="155">
        <f>IF(N338="snížená",J338,0)</f>
        <v>0</v>
      </c>
      <c r="BG338" s="155">
        <f>IF(N338="zákl. přenesená",J338,0)</f>
        <v>0</v>
      </c>
      <c r="BH338" s="155">
        <f>IF(N338="sníž. přenesená",J338,0)</f>
        <v>0</v>
      </c>
      <c r="BI338" s="155">
        <f>IF(N338="nulová",J338,0)</f>
        <v>0</v>
      </c>
      <c r="BJ338" s="16" t="s">
        <v>81</v>
      </c>
      <c r="BK338" s="155">
        <f>ROUND(I338*H338,2)</f>
        <v>0</v>
      </c>
      <c r="BL338" s="16" t="s">
        <v>174</v>
      </c>
      <c r="BM338" s="154" t="s">
        <v>445</v>
      </c>
    </row>
    <row r="339" spans="2:65" s="12" customFormat="1" ht="11.25">
      <c r="B339" s="156"/>
      <c r="D339" s="157" t="s">
        <v>176</v>
      </c>
      <c r="E339" s="158" t="s">
        <v>1</v>
      </c>
      <c r="F339" s="159" t="s">
        <v>446</v>
      </c>
      <c r="H339" s="160">
        <v>12.202999999999999</v>
      </c>
      <c r="L339" s="156"/>
      <c r="M339" s="161"/>
      <c r="N339" s="162"/>
      <c r="O339" s="162"/>
      <c r="P339" s="162"/>
      <c r="Q339" s="162"/>
      <c r="R339" s="162"/>
      <c r="S339" s="162"/>
      <c r="T339" s="163"/>
      <c r="AT339" s="158" t="s">
        <v>176</v>
      </c>
      <c r="AU339" s="158" t="s">
        <v>83</v>
      </c>
      <c r="AV339" s="12" t="s">
        <v>83</v>
      </c>
      <c r="AW339" s="12" t="s">
        <v>28</v>
      </c>
      <c r="AX339" s="12" t="s">
        <v>74</v>
      </c>
      <c r="AY339" s="158" t="s">
        <v>167</v>
      </c>
    </row>
    <row r="340" spans="2:65" s="12" customFormat="1" ht="11.25">
      <c r="B340" s="156"/>
      <c r="D340" s="157" t="s">
        <v>176</v>
      </c>
      <c r="E340" s="158" t="s">
        <v>1</v>
      </c>
      <c r="F340" s="159" t="s">
        <v>447</v>
      </c>
      <c r="H340" s="160">
        <v>3.6509999999999998</v>
      </c>
      <c r="L340" s="156"/>
      <c r="M340" s="161"/>
      <c r="N340" s="162"/>
      <c r="O340" s="162"/>
      <c r="P340" s="162"/>
      <c r="Q340" s="162"/>
      <c r="R340" s="162"/>
      <c r="S340" s="162"/>
      <c r="T340" s="163"/>
      <c r="AT340" s="158" t="s">
        <v>176</v>
      </c>
      <c r="AU340" s="158" t="s">
        <v>83</v>
      </c>
      <c r="AV340" s="12" t="s">
        <v>83</v>
      </c>
      <c r="AW340" s="12" t="s">
        <v>28</v>
      </c>
      <c r="AX340" s="12" t="s">
        <v>74</v>
      </c>
      <c r="AY340" s="158" t="s">
        <v>167</v>
      </c>
    </row>
    <row r="341" spans="2:65" s="12" customFormat="1" ht="11.25">
      <c r="B341" s="156"/>
      <c r="D341" s="157" t="s">
        <v>176</v>
      </c>
      <c r="E341" s="158" t="s">
        <v>1</v>
      </c>
      <c r="F341" s="159" t="s">
        <v>448</v>
      </c>
      <c r="H341" s="160">
        <v>10.49</v>
      </c>
      <c r="L341" s="156"/>
      <c r="M341" s="161"/>
      <c r="N341" s="162"/>
      <c r="O341" s="162"/>
      <c r="P341" s="162"/>
      <c r="Q341" s="162"/>
      <c r="R341" s="162"/>
      <c r="S341" s="162"/>
      <c r="T341" s="163"/>
      <c r="AT341" s="158" t="s">
        <v>176</v>
      </c>
      <c r="AU341" s="158" t="s">
        <v>83</v>
      </c>
      <c r="AV341" s="12" t="s">
        <v>83</v>
      </c>
      <c r="AW341" s="12" t="s">
        <v>28</v>
      </c>
      <c r="AX341" s="12" t="s">
        <v>74</v>
      </c>
      <c r="AY341" s="158" t="s">
        <v>167</v>
      </c>
    </row>
    <row r="342" spans="2:65" s="13" customFormat="1" ht="11.25">
      <c r="B342" s="164"/>
      <c r="D342" s="157" t="s">
        <v>176</v>
      </c>
      <c r="E342" s="165" t="s">
        <v>1</v>
      </c>
      <c r="F342" s="166" t="s">
        <v>187</v>
      </c>
      <c r="H342" s="167">
        <v>26.344000000000001</v>
      </c>
      <c r="L342" s="164"/>
      <c r="M342" s="168"/>
      <c r="N342" s="169"/>
      <c r="O342" s="169"/>
      <c r="P342" s="169"/>
      <c r="Q342" s="169"/>
      <c r="R342" s="169"/>
      <c r="S342" s="169"/>
      <c r="T342" s="170"/>
      <c r="AT342" s="165" t="s">
        <v>176</v>
      </c>
      <c r="AU342" s="165" t="s">
        <v>83</v>
      </c>
      <c r="AV342" s="13" t="s">
        <v>174</v>
      </c>
      <c r="AW342" s="13" t="s">
        <v>28</v>
      </c>
      <c r="AX342" s="13" t="s">
        <v>81</v>
      </c>
      <c r="AY342" s="165" t="s">
        <v>167</v>
      </c>
    </row>
    <row r="343" spans="2:65" s="1" customFormat="1" ht="16.5" customHeight="1">
      <c r="B343" s="143"/>
      <c r="C343" s="144" t="s">
        <v>449</v>
      </c>
      <c r="D343" s="144" t="s">
        <v>169</v>
      </c>
      <c r="E343" s="145" t="s">
        <v>450</v>
      </c>
      <c r="F343" s="146" t="s">
        <v>451</v>
      </c>
      <c r="G343" s="147" t="s">
        <v>249</v>
      </c>
      <c r="H343" s="148">
        <v>175.5</v>
      </c>
      <c r="I343" s="149">
        <v>0</v>
      </c>
      <c r="J343" s="149">
        <f>ROUND(I343*H343,2)</f>
        <v>0</v>
      </c>
      <c r="K343" s="146" t="s">
        <v>173</v>
      </c>
      <c r="L343" s="30"/>
      <c r="M343" s="150" t="s">
        <v>1</v>
      </c>
      <c r="N343" s="151" t="s">
        <v>39</v>
      </c>
      <c r="O343" s="152">
        <v>0.68100000000000005</v>
      </c>
      <c r="P343" s="152">
        <f>O343*H343</f>
        <v>119.5155</v>
      </c>
      <c r="Q343" s="152">
        <v>5.1900000000000002E-3</v>
      </c>
      <c r="R343" s="152">
        <f>Q343*H343</f>
        <v>0.91084500000000002</v>
      </c>
      <c r="S343" s="152">
        <v>0</v>
      </c>
      <c r="T343" s="153">
        <f>S343*H343</f>
        <v>0</v>
      </c>
      <c r="AR343" s="154" t="s">
        <v>174</v>
      </c>
      <c r="AT343" s="154" t="s">
        <v>169</v>
      </c>
      <c r="AU343" s="154" t="s">
        <v>83</v>
      </c>
      <c r="AY343" s="16" t="s">
        <v>167</v>
      </c>
      <c r="BE343" s="155">
        <f>IF(N343="základní",J343,0)</f>
        <v>0</v>
      </c>
      <c r="BF343" s="155">
        <f>IF(N343="snížená",J343,0)</f>
        <v>0</v>
      </c>
      <c r="BG343" s="155">
        <f>IF(N343="zákl. přenesená",J343,0)</f>
        <v>0</v>
      </c>
      <c r="BH343" s="155">
        <f>IF(N343="sníž. přenesená",J343,0)</f>
        <v>0</v>
      </c>
      <c r="BI343" s="155">
        <f>IF(N343="nulová",J343,0)</f>
        <v>0</v>
      </c>
      <c r="BJ343" s="16" t="s">
        <v>81</v>
      </c>
      <c r="BK343" s="155">
        <f>ROUND(I343*H343,2)</f>
        <v>0</v>
      </c>
      <c r="BL343" s="16" t="s">
        <v>174</v>
      </c>
      <c r="BM343" s="154" t="s">
        <v>452</v>
      </c>
    </row>
    <row r="344" spans="2:65" s="12" customFormat="1" ht="11.25">
      <c r="B344" s="156"/>
      <c r="D344" s="157" t="s">
        <v>176</v>
      </c>
      <c r="E344" s="158" t="s">
        <v>1</v>
      </c>
      <c r="F344" s="159" t="s">
        <v>453</v>
      </c>
      <c r="H344" s="160">
        <v>175.5</v>
      </c>
      <c r="L344" s="156"/>
      <c r="M344" s="161"/>
      <c r="N344" s="162"/>
      <c r="O344" s="162"/>
      <c r="P344" s="162"/>
      <c r="Q344" s="162"/>
      <c r="R344" s="162"/>
      <c r="S344" s="162"/>
      <c r="T344" s="163"/>
      <c r="AT344" s="158" t="s">
        <v>176</v>
      </c>
      <c r="AU344" s="158" t="s">
        <v>83</v>
      </c>
      <c r="AV344" s="12" t="s">
        <v>83</v>
      </c>
      <c r="AW344" s="12" t="s">
        <v>28</v>
      </c>
      <c r="AX344" s="12" t="s">
        <v>74</v>
      </c>
      <c r="AY344" s="158" t="s">
        <v>167</v>
      </c>
    </row>
    <row r="345" spans="2:65" s="13" customFormat="1" ht="11.25">
      <c r="B345" s="164"/>
      <c r="D345" s="157" t="s">
        <v>176</v>
      </c>
      <c r="E345" s="165" t="s">
        <v>1</v>
      </c>
      <c r="F345" s="166" t="s">
        <v>187</v>
      </c>
      <c r="H345" s="167">
        <v>175.5</v>
      </c>
      <c r="L345" s="164"/>
      <c r="M345" s="168"/>
      <c r="N345" s="169"/>
      <c r="O345" s="169"/>
      <c r="P345" s="169"/>
      <c r="Q345" s="169"/>
      <c r="R345" s="169"/>
      <c r="S345" s="169"/>
      <c r="T345" s="170"/>
      <c r="AT345" s="165" t="s">
        <v>176</v>
      </c>
      <c r="AU345" s="165" t="s">
        <v>83</v>
      </c>
      <c r="AV345" s="13" t="s">
        <v>174</v>
      </c>
      <c r="AW345" s="13" t="s">
        <v>28</v>
      </c>
      <c r="AX345" s="13" t="s">
        <v>81</v>
      </c>
      <c r="AY345" s="165" t="s">
        <v>167</v>
      </c>
    </row>
    <row r="346" spans="2:65" s="1" customFormat="1" ht="16.5" customHeight="1">
      <c r="B346" s="143"/>
      <c r="C346" s="144" t="s">
        <v>454</v>
      </c>
      <c r="D346" s="144" t="s">
        <v>169</v>
      </c>
      <c r="E346" s="145" t="s">
        <v>455</v>
      </c>
      <c r="F346" s="146" t="s">
        <v>456</v>
      </c>
      <c r="G346" s="147" t="s">
        <v>249</v>
      </c>
      <c r="H346" s="148">
        <v>175.5</v>
      </c>
      <c r="I346" s="149">
        <v>0</v>
      </c>
      <c r="J346" s="149">
        <f>ROUND(I346*H346,2)</f>
        <v>0</v>
      </c>
      <c r="K346" s="146" t="s">
        <v>173</v>
      </c>
      <c r="L346" s="30"/>
      <c r="M346" s="150" t="s">
        <v>1</v>
      </c>
      <c r="N346" s="151" t="s">
        <v>39</v>
      </c>
      <c r="O346" s="152">
        <v>0.24</v>
      </c>
      <c r="P346" s="152">
        <f>O346*H346</f>
        <v>42.12</v>
      </c>
      <c r="Q346" s="152">
        <v>0</v>
      </c>
      <c r="R346" s="152">
        <f>Q346*H346</f>
        <v>0</v>
      </c>
      <c r="S346" s="152">
        <v>0</v>
      </c>
      <c r="T346" s="153">
        <f>S346*H346</f>
        <v>0</v>
      </c>
      <c r="AR346" s="154" t="s">
        <v>174</v>
      </c>
      <c r="AT346" s="154" t="s">
        <v>169</v>
      </c>
      <c r="AU346" s="154" t="s">
        <v>83</v>
      </c>
      <c r="AY346" s="16" t="s">
        <v>167</v>
      </c>
      <c r="BE346" s="155">
        <f>IF(N346="základní",J346,0)</f>
        <v>0</v>
      </c>
      <c r="BF346" s="155">
        <f>IF(N346="snížená",J346,0)</f>
        <v>0</v>
      </c>
      <c r="BG346" s="155">
        <f>IF(N346="zákl. přenesená",J346,0)</f>
        <v>0</v>
      </c>
      <c r="BH346" s="155">
        <f>IF(N346="sníž. přenesená",J346,0)</f>
        <v>0</v>
      </c>
      <c r="BI346" s="155">
        <f>IF(N346="nulová",J346,0)</f>
        <v>0</v>
      </c>
      <c r="BJ346" s="16" t="s">
        <v>81</v>
      </c>
      <c r="BK346" s="155">
        <f>ROUND(I346*H346,2)</f>
        <v>0</v>
      </c>
      <c r="BL346" s="16" t="s">
        <v>174</v>
      </c>
      <c r="BM346" s="154" t="s">
        <v>457</v>
      </c>
    </row>
    <row r="347" spans="2:65" s="1" customFormat="1" ht="24" customHeight="1">
      <c r="B347" s="143"/>
      <c r="C347" s="144" t="s">
        <v>458</v>
      </c>
      <c r="D347" s="144" t="s">
        <v>169</v>
      </c>
      <c r="E347" s="145" t="s">
        <v>459</v>
      </c>
      <c r="F347" s="146" t="s">
        <v>460</v>
      </c>
      <c r="G347" s="147" t="s">
        <v>399</v>
      </c>
      <c r="H347" s="148">
        <v>1.706</v>
      </c>
      <c r="I347" s="149">
        <v>0</v>
      </c>
      <c r="J347" s="149">
        <f>ROUND(I347*H347,2)</f>
        <v>0</v>
      </c>
      <c r="K347" s="146" t="s">
        <v>173</v>
      </c>
      <c r="L347" s="30"/>
      <c r="M347" s="150" t="s">
        <v>1</v>
      </c>
      <c r="N347" s="151" t="s">
        <v>39</v>
      </c>
      <c r="O347" s="152">
        <v>37.704000000000001</v>
      </c>
      <c r="P347" s="152">
        <f>O347*H347</f>
        <v>64.323024000000004</v>
      </c>
      <c r="Q347" s="152">
        <v>1.0525599999999999</v>
      </c>
      <c r="R347" s="152">
        <f>Q347*H347</f>
        <v>1.7956673599999999</v>
      </c>
      <c r="S347" s="152">
        <v>0</v>
      </c>
      <c r="T347" s="153">
        <f>S347*H347</f>
        <v>0</v>
      </c>
      <c r="AR347" s="154" t="s">
        <v>174</v>
      </c>
      <c r="AT347" s="154" t="s">
        <v>169</v>
      </c>
      <c r="AU347" s="154" t="s">
        <v>83</v>
      </c>
      <c r="AY347" s="16" t="s">
        <v>167</v>
      </c>
      <c r="BE347" s="155">
        <f>IF(N347="základní",J347,0)</f>
        <v>0</v>
      </c>
      <c r="BF347" s="155">
        <f>IF(N347="snížená",J347,0)</f>
        <v>0</v>
      </c>
      <c r="BG347" s="155">
        <f>IF(N347="zákl. přenesená",J347,0)</f>
        <v>0</v>
      </c>
      <c r="BH347" s="155">
        <f>IF(N347="sníž. přenesená",J347,0)</f>
        <v>0</v>
      </c>
      <c r="BI347" s="155">
        <f>IF(N347="nulová",J347,0)</f>
        <v>0</v>
      </c>
      <c r="BJ347" s="16" t="s">
        <v>81</v>
      </c>
      <c r="BK347" s="155">
        <f>ROUND(I347*H347,2)</f>
        <v>0</v>
      </c>
      <c r="BL347" s="16" t="s">
        <v>174</v>
      </c>
      <c r="BM347" s="154" t="s">
        <v>461</v>
      </c>
    </row>
    <row r="348" spans="2:65" s="12" customFormat="1" ht="11.25">
      <c r="B348" s="156"/>
      <c r="D348" s="157" t="s">
        <v>176</v>
      </c>
      <c r="E348" s="158" t="s">
        <v>1</v>
      </c>
      <c r="F348" s="159" t="s">
        <v>462</v>
      </c>
      <c r="H348" s="160">
        <v>1.3720000000000001</v>
      </c>
      <c r="L348" s="156"/>
      <c r="M348" s="161"/>
      <c r="N348" s="162"/>
      <c r="O348" s="162"/>
      <c r="P348" s="162"/>
      <c r="Q348" s="162"/>
      <c r="R348" s="162"/>
      <c r="S348" s="162"/>
      <c r="T348" s="163"/>
      <c r="AT348" s="158" t="s">
        <v>176</v>
      </c>
      <c r="AU348" s="158" t="s">
        <v>83</v>
      </c>
      <c r="AV348" s="12" t="s">
        <v>83</v>
      </c>
      <c r="AW348" s="12" t="s">
        <v>28</v>
      </c>
      <c r="AX348" s="12" t="s">
        <v>74</v>
      </c>
      <c r="AY348" s="158" t="s">
        <v>167</v>
      </c>
    </row>
    <row r="349" spans="2:65" s="12" customFormat="1" ht="11.25">
      <c r="B349" s="156"/>
      <c r="D349" s="157" t="s">
        <v>176</v>
      </c>
      <c r="E349" s="158" t="s">
        <v>1</v>
      </c>
      <c r="F349" s="159" t="s">
        <v>463</v>
      </c>
      <c r="H349" s="160">
        <v>0.33400000000000002</v>
      </c>
      <c r="L349" s="156"/>
      <c r="M349" s="161"/>
      <c r="N349" s="162"/>
      <c r="O349" s="162"/>
      <c r="P349" s="162"/>
      <c r="Q349" s="162"/>
      <c r="R349" s="162"/>
      <c r="S349" s="162"/>
      <c r="T349" s="163"/>
      <c r="AT349" s="158" t="s">
        <v>176</v>
      </c>
      <c r="AU349" s="158" t="s">
        <v>83</v>
      </c>
      <c r="AV349" s="12" t="s">
        <v>83</v>
      </c>
      <c r="AW349" s="12" t="s">
        <v>28</v>
      </c>
      <c r="AX349" s="12" t="s">
        <v>74</v>
      </c>
      <c r="AY349" s="158" t="s">
        <v>167</v>
      </c>
    </row>
    <row r="350" spans="2:65" s="13" customFormat="1" ht="11.25">
      <c r="B350" s="164"/>
      <c r="D350" s="157" t="s">
        <v>176</v>
      </c>
      <c r="E350" s="165" t="s">
        <v>1</v>
      </c>
      <c r="F350" s="166" t="s">
        <v>187</v>
      </c>
      <c r="H350" s="167">
        <v>1.7060000000000002</v>
      </c>
      <c r="L350" s="164"/>
      <c r="M350" s="168"/>
      <c r="N350" s="169"/>
      <c r="O350" s="169"/>
      <c r="P350" s="169"/>
      <c r="Q350" s="169"/>
      <c r="R350" s="169"/>
      <c r="S350" s="169"/>
      <c r="T350" s="170"/>
      <c r="AT350" s="165" t="s">
        <v>176</v>
      </c>
      <c r="AU350" s="165" t="s">
        <v>83</v>
      </c>
      <c r="AV350" s="13" t="s">
        <v>174</v>
      </c>
      <c r="AW350" s="13" t="s">
        <v>28</v>
      </c>
      <c r="AX350" s="13" t="s">
        <v>81</v>
      </c>
      <c r="AY350" s="165" t="s">
        <v>167</v>
      </c>
    </row>
    <row r="351" spans="2:65" s="11" customFormat="1" ht="22.9" customHeight="1">
      <c r="B351" s="131"/>
      <c r="D351" s="132" t="s">
        <v>73</v>
      </c>
      <c r="E351" s="141" t="s">
        <v>203</v>
      </c>
      <c r="F351" s="141" t="s">
        <v>464</v>
      </c>
      <c r="J351" s="142">
        <f>BK351</f>
        <v>0</v>
      </c>
      <c r="L351" s="131"/>
      <c r="M351" s="135"/>
      <c r="N351" s="136"/>
      <c r="O351" s="136"/>
      <c r="P351" s="137">
        <f>SUM(P352:P446)</f>
        <v>2707.8217859999995</v>
      </c>
      <c r="Q351" s="136"/>
      <c r="R351" s="137">
        <f>SUM(R352:R446)</f>
        <v>348.05773356000009</v>
      </c>
      <c r="S351" s="136"/>
      <c r="T351" s="138">
        <f>SUM(T352:T446)</f>
        <v>0</v>
      </c>
      <c r="AR351" s="132" t="s">
        <v>81</v>
      </c>
      <c r="AT351" s="139" t="s">
        <v>73</v>
      </c>
      <c r="AU351" s="139" t="s">
        <v>81</v>
      </c>
      <c r="AY351" s="132" t="s">
        <v>167</v>
      </c>
      <c r="BK351" s="140">
        <f>SUM(BK352:BK446)</f>
        <v>0</v>
      </c>
    </row>
    <row r="352" spans="2:65" s="1" customFormat="1" ht="24" customHeight="1">
      <c r="B352" s="143"/>
      <c r="C352" s="144" t="s">
        <v>465</v>
      </c>
      <c r="D352" s="144" t="s">
        <v>169</v>
      </c>
      <c r="E352" s="145" t="s">
        <v>466</v>
      </c>
      <c r="F352" s="146" t="s">
        <v>467</v>
      </c>
      <c r="G352" s="147" t="s">
        <v>249</v>
      </c>
      <c r="H352" s="148">
        <v>25.841000000000001</v>
      </c>
      <c r="I352" s="149">
        <v>0</v>
      </c>
      <c r="J352" s="149">
        <f>ROUND(I352*H352,2)</f>
        <v>0</v>
      </c>
      <c r="K352" s="146" t="s">
        <v>173</v>
      </c>
      <c r="L352" s="30"/>
      <c r="M352" s="150" t="s">
        <v>1</v>
      </c>
      <c r="N352" s="151" t="s">
        <v>39</v>
      </c>
      <c r="O352" s="152">
        <v>0.154</v>
      </c>
      <c r="P352" s="152">
        <f>O352*H352</f>
        <v>3.979514</v>
      </c>
      <c r="Q352" s="152">
        <v>7.3499999999999998E-3</v>
      </c>
      <c r="R352" s="152">
        <f>Q352*H352</f>
        <v>0.18993135</v>
      </c>
      <c r="S352" s="152">
        <v>0</v>
      </c>
      <c r="T352" s="153">
        <f>S352*H352</f>
        <v>0</v>
      </c>
      <c r="AR352" s="154" t="s">
        <v>174</v>
      </c>
      <c r="AT352" s="154" t="s">
        <v>169</v>
      </c>
      <c r="AU352" s="154" t="s">
        <v>83</v>
      </c>
      <c r="AY352" s="16" t="s">
        <v>167</v>
      </c>
      <c r="BE352" s="155">
        <f>IF(N352="základní",J352,0)</f>
        <v>0</v>
      </c>
      <c r="BF352" s="155">
        <f>IF(N352="snížená",J352,0)</f>
        <v>0</v>
      </c>
      <c r="BG352" s="155">
        <f>IF(N352="zákl. přenesená",J352,0)</f>
        <v>0</v>
      </c>
      <c r="BH352" s="155">
        <f>IF(N352="sníž. přenesená",J352,0)</f>
        <v>0</v>
      </c>
      <c r="BI352" s="155">
        <f>IF(N352="nulová",J352,0)</f>
        <v>0</v>
      </c>
      <c r="BJ352" s="16" t="s">
        <v>81</v>
      </c>
      <c r="BK352" s="155">
        <f>ROUND(I352*H352,2)</f>
        <v>0</v>
      </c>
      <c r="BL352" s="16" t="s">
        <v>174</v>
      </c>
      <c r="BM352" s="154" t="s">
        <v>468</v>
      </c>
    </row>
    <row r="353" spans="2:65" s="12" customFormat="1" ht="11.25">
      <c r="B353" s="156"/>
      <c r="D353" s="157" t="s">
        <v>176</v>
      </c>
      <c r="E353" s="158" t="s">
        <v>1</v>
      </c>
      <c r="F353" s="159" t="s">
        <v>469</v>
      </c>
      <c r="H353" s="160">
        <v>25.841000000000001</v>
      </c>
      <c r="L353" s="156"/>
      <c r="M353" s="161"/>
      <c r="N353" s="162"/>
      <c r="O353" s="162"/>
      <c r="P353" s="162"/>
      <c r="Q353" s="162"/>
      <c r="R353" s="162"/>
      <c r="S353" s="162"/>
      <c r="T353" s="163"/>
      <c r="AT353" s="158" t="s">
        <v>176</v>
      </c>
      <c r="AU353" s="158" t="s">
        <v>83</v>
      </c>
      <c r="AV353" s="12" t="s">
        <v>83</v>
      </c>
      <c r="AW353" s="12" t="s">
        <v>28</v>
      </c>
      <c r="AX353" s="12" t="s">
        <v>74</v>
      </c>
      <c r="AY353" s="158" t="s">
        <v>167</v>
      </c>
    </row>
    <row r="354" spans="2:65" s="13" customFormat="1" ht="11.25">
      <c r="B354" s="164"/>
      <c r="D354" s="157" t="s">
        <v>176</v>
      </c>
      <c r="E354" s="165" t="s">
        <v>1</v>
      </c>
      <c r="F354" s="166" t="s">
        <v>187</v>
      </c>
      <c r="H354" s="167">
        <v>25.841000000000001</v>
      </c>
      <c r="L354" s="164"/>
      <c r="M354" s="168"/>
      <c r="N354" s="169"/>
      <c r="O354" s="169"/>
      <c r="P354" s="169"/>
      <c r="Q354" s="169"/>
      <c r="R354" s="169"/>
      <c r="S354" s="169"/>
      <c r="T354" s="170"/>
      <c r="AT354" s="165" t="s">
        <v>176</v>
      </c>
      <c r="AU354" s="165" t="s">
        <v>83</v>
      </c>
      <c r="AV354" s="13" t="s">
        <v>174</v>
      </c>
      <c r="AW354" s="13" t="s">
        <v>28</v>
      </c>
      <c r="AX354" s="13" t="s">
        <v>81</v>
      </c>
      <c r="AY354" s="165" t="s">
        <v>167</v>
      </c>
    </row>
    <row r="355" spans="2:65" s="1" customFormat="1" ht="24" customHeight="1">
      <c r="B355" s="143"/>
      <c r="C355" s="144" t="s">
        <v>470</v>
      </c>
      <c r="D355" s="144" t="s">
        <v>169</v>
      </c>
      <c r="E355" s="145" t="s">
        <v>471</v>
      </c>
      <c r="F355" s="146" t="s">
        <v>472</v>
      </c>
      <c r="G355" s="147" t="s">
        <v>249</v>
      </c>
      <c r="H355" s="148">
        <v>107.76</v>
      </c>
      <c r="I355" s="149">
        <v>0</v>
      </c>
      <c r="J355" s="149">
        <f>ROUND(I355*H355,2)</f>
        <v>0</v>
      </c>
      <c r="K355" s="146" t="s">
        <v>173</v>
      </c>
      <c r="L355" s="30"/>
      <c r="M355" s="150" t="s">
        <v>1</v>
      </c>
      <c r="N355" s="151" t="s">
        <v>39</v>
      </c>
      <c r="O355" s="152">
        <v>0.35799999999999998</v>
      </c>
      <c r="P355" s="152">
        <f>O355*H355</f>
        <v>38.57808</v>
      </c>
      <c r="Q355" s="152">
        <v>3.0000000000000001E-3</v>
      </c>
      <c r="R355" s="152">
        <f>Q355*H355</f>
        <v>0.32328000000000001</v>
      </c>
      <c r="S355" s="152">
        <v>0</v>
      </c>
      <c r="T355" s="153">
        <f>S355*H355</f>
        <v>0</v>
      </c>
      <c r="AR355" s="154" t="s">
        <v>174</v>
      </c>
      <c r="AT355" s="154" t="s">
        <v>169</v>
      </c>
      <c r="AU355" s="154" t="s">
        <v>83</v>
      </c>
      <c r="AY355" s="16" t="s">
        <v>167</v>
      </c>
      <c r="BE355" s="155">
        <f>IF(N355="základní",J355,0)</f>
        <v>0</v>
      </c>
      <c r="BF355" s="155">
        <f>IF(N355="snížená",J355,0)</f>
        <v>0</v>
      </c>
      <c r="BG355" s="155">
        <f>IF(N355="zákl. přenesená",J355,0)</f>
        <v>0</v>
      </c>
      <c r="BH355" s="155">
        <f>IF(N355="sníž. přenesená",J355,0)</f>
        <v>0</v>
      </c>
      <c r="BI355" s="155">
        <f>IF(N355="nulová",J355,0)</f>
        <v>0</v>
      </c>
      <c r="BJ355" s="16" t="s">
        <v>81</v>
      </c>
      <c r="BK355" s="155">
        <f>ROUND(I355*H355,2)</f>
        <v>0</v>
      </c>
      <c r="BL355" s="16" t="s">
        <v>174</v>
      </c>
      <c r="BM355" s="154" t="s">
        <v>473</v>
      </c>
    </row>
    <row r="356" spans="2:65" s="1" customFormat="1" ht="24" customHeight="1">
      <c r="B356" s="143"/>
      <c r="C356" s="144" t="s">
        <v>474</v>
      </c>
      <c r="D356" s="144" t="s">
        <v>169</v>
      </c>
      <c r="E356" s="145" t="s">
        <v>475</v>
      </c>
      <c r="F356" s="146" t="s">
        <v>476</v>
      </c>
      <c r="G356" s="147" t="s">
        <v>249</v>
      </c>
      <c r="H356" s="148">
        <v>258.99</v>
      </c>
      <c r="I356" s="149">
        <v>0</v>
      </c>
      <c r="J356" s="149">
        <f>ROUND(I356*H356,2)</f>
        <v>0</v>
      </c>
      <c r="K356" s="146" t="s">
        <v>173</v>
      </c>
      <c r="L356" s="30"/>
      <c r="M356" s="150" t="s">
        <v>1</v>
      </c>
      <c r="N356" s="151" t="s">
        <v>39</v>
      </c>
      <c r="O356" s="152">
        <v>0.38100000000000001</v>
      </c>
      <c r="P356" s="152">
        <f>O356*H356</f>
        <v>98.675190000000001</v>
      </c>
      <c r="Q356" s="152">
        <v>3.0000000000000001E-3</v>
      </c>
      <c r="R356" s="152">
        <f>Q356*H356</f>
        <v>0.77697000000000005</v>
      </c>
      <c r="S356" s="152">
        <v>0</v>
      </c>
      <c r="T356" s="153">
        <f>S356*H356</f>
        <v>0</v>
      </c>
      <c r="AR356" s="154" t="s">
        <v>174</v>
      </c>
      <c r="AT356" s="154" t="s">
        <v>169</v>
      </c>
      <c r="AU356" s="154" t="s">
        <v>83</v>
      </c>
      <c r="AY356" s="16" t="s">
        <v>167</v>
      </c>
      <c r="BE356" s="155">
        <f>IF(N356="základní",J356,0)</f>
        <v>0</v>
      </c>
      <c r="BF356" s="155">
        <f>IF(N356="snížená",J356,0)</f>
        <v>0</v>
      </c>
      <c r="BG356" s="155">
        <f>IF(N356="zákl. přenesená",J356,0)</f>
        <v>0</v>
      </c>
      <c r="BH356" s="155">
        <f>IF(N356="sníž. přenesená",J356,0)</f>
        <v>0</v>
      </c>
      <c r="BI356" s="155">
        <f>IF(N356="nulová",J356,0)</f>
        <v>0</v>
      </c>
      <c r="BJ356" s="16" t="s">
        <v>81</v>
      </c>
      <c r="BK356" s="155">
        <f>ROUND(I356*H356,2)</f>
        <v>0</v>
      </c>
      <c r="BL356" s="16" t="s">
        <v>174</v>
      </c>
      <c r="BM356" s="154" t="s">
        <v>477</v>
      </c>
    </row>
    <row r="357" spans="2:65" s="1" customFormat="1" ht="24" customHeight="1">
      <c r="B357" s="143"/>
      <c r="C357" s="144" t="s">
        <v>478</v>
      </c>
      <c r="D357" s="144" t="s">
        <v>169</v>
      </c>
      <c r="E357" s="145" t="s">
        <v>479</v>
      </c>
      <c r="F357" s="146" t="s">
        <v>480</v>
      </c>
      <c r="G357" s="147" t="s">
        <v>249</v>
      </c>
      <c r="H357" s="148">
        <v>25.841000000000001</v>
      </c>
      <c r="I357" s="149">
        <v>0</v>
      </c>
      <c r="J357" s="149">
        <f>ROUND(I357*H357,2)</f>
        <v>0</v>
      </c>
      <c r="K357" s="146" t="s">
        <v>173</v>
      </c>
      <c r="L357" s="30"/>
      <c r="M357" s="150" t="s">
        <v>1</v>
      </c>
      <c r="N357" s="151" t="s">
        <v>39</v>
      </c>
      <c r="O357" s="152">
        <v>0.56999999999999995</v>
      </c>
      <c r="P357" s="152">
        <f>O357*H357</f>
        <v>14.729369999999999</v>
      </c>
      <c r="Q357" s="152">
        <v>1.8380000000000001E-2</v>
      </c>
      <c r="R357" s="152">
        <f>Q357*H357</f>
        <v>0.47495758000000005</v>
      </c>
      <c r="S357" s="152">
        <v>0</v>
      </c>
      <c r="T357" s="153">
        <f>S357*H357</f>
        <v>0</v>
      </c>
      <c r="AR357" s="154" t="s">
        <v>174</v>
      </c>
      <c r="AT357" s="154" t="s">
        <v>169</v>
      </c>
      <c r="AU357" s="154" t="s">
        <v>83</v>
      </c>
      <c r="AY357" s="16" t="s">
        <v>167</v>
      </c>
      <c r="BE357" s="155">
        <f>IF(N357="základní",J357,0)</f>
        <v>0</v>
      </c>
      <c r="BF357" s="155">
        <f>IF(N357="snížená",J357,0)</f>
        <v>0</v>
      </c>
      <c r="BG357" s="155">
        <f>IF(N357="zákl. přenesená",J357,0)</f>
        <v>0</v>
      </c>
      <c r="BH357" s="155">
        <f>IF(N357="sníž. přenesená",J357,0)</f>
        <v>0</v>
      </c>
      <c r="BI357" s="155">
        <f>IF(N357="nulová",J357,0)</f>
        <v>0</v>
      </c>
      <c r="BJ357" s="16" t="s">
        <v>81</v>
      </c>
      <c r="BK357" s="155">
        <f>ROUND(I357*H357,2)</f>
        <v>0</v>
      </c>
      <c r="BL357" s="16" t="s">
        <v>174</v>
      </c>
      <c r="BM357" s="154" t="s">
        <v>481</v>
      </c>
    </row>
    <row r="358" spans="2:65" s="1" customFormat="1" ht="24" customHeight="1">
      <c r="B358" s="143"/>
      <c r="C358" s="144" t="s">
        <v>482</v>
      </c>
      <c r="D358" s="144" t="s">
        <v>169</v>
      </c>
      <c r="E358" s="145" t="s">
        <v>483</v>
      </c>
      <c r="F358" s="146" t="s">
        <v>484</v>
      </c>
      <c r="G358" s="147" t="s">
        <v>249</v>
      </c>
      <c r="H358" s="148">
        <v>366.75</v>
      </c>
      <c r="I358" s="149">
        <v>0</v>
      </c>
      <c r="J358" s="149">
        <f>ROUND(I358*H358,2)</f>
        <v>0</v>
      </c>
      <c r="K358" s="146" t="s">
        <v>173</v>
      </c>
      <c r="L358" s="30"/>
      <c r="M358" s="150" t="s">
        <v>1</v>
      </c>
      <c r="N358" s="151" t="s">
        <v>39</v>
      </c>
      <c r="O358" s="152">
        <v>0.46500000000000002</v>
      </c>
      <c r="P358" s="152">
        <f>O358*H358</f>
        <v>170.53875000000002</v>
      </c>
      <c r="Q358" s="152">
        <v>2.6100000000000002E-2</v>
      </c>
      <c r="R358" s="152">
        <f>Q358*H358</f>
        <v>9.5721750000000014</v>
      </c>
      <c r="S358" s="152">
        <v>0</v>
      </c>
      <c r="T358" s="153">
        <f>S358*H358</f>
        <v>0</v>
      </c>
      <c r="AR358" s="154" t="s">
        <v>174</v>
      </c>
      <c r="AT358" s="154" t="s">
        <v>169</v>
      </c>
      <c r="AU358" s="154" t="s">
        <v>83</v>
      </c>
      <c r="AY358" s="16" t="s">
        <v>167</v>
      </c>
      <c r="BE358" s="155">
        <f>IF(N358="základní",J358,0)</f>
        <v>0</v>
      </c>
      <c r="BF358" s="155">
        <f>IF(N358="snížená",J358,0)</f>
        <v>0</v>
      </c>
      <c r="BG358" s="155">
        <f>IF(N358="zákl. přenesená",J358,0)</f>
        <v>0</v>
      </c>
      <c r="BH358" s="155">
        <f>IF(N358="sníž. přenesená",J358,0)</f>
        <v>0</v>
      </c>
      <c r="BI358" s="155">
        <f>IF(N358="nulová",J358,0)</f>
        <v>0</v>
      </c>
      <c r="BJ358" s="16" t="s">
        <v>81</v>
      </c>
      <c r="BK358" s="155">
        <f>ROUND(I358*H358,2)</f>
        <v>0</v>
      </c>
      <c r="BL358" s="16" t="s">
        <v>174</v>
      </c>
      <c r="BM358" s="154" t="s">
        <v>485</v>
      </c>
    </row>
    <row r="359" spans="2:65" s="12" customFormat="1" ht="11.25">
      <c r="B359" s="156"/>
      <c r="D359" s="157" t="s">
        <v>176</v>
      </c>
      <c r="E359" s="158" t="s">
        <v>1</v>
      </c>
      <c r="F359" s="159" t="s">
        <v>374</v>
      </c>
      <c r="H359" s="160">
        <v>258.99</v>
      </c>
      <c r="L359" s="156"/>
      <c r="M359" s="161"/>
      <c r="N359" s="162"/>
      <c r="O359" s="162"/>
      <c r="P359" s="162"/>
      <c r="Q359" s="162"/>
      <c r="R359" s="162"/>
      <c r="S359" s="162"/>
      <c r="T359" s="163"/>
      <c r="AT359" s="158" t="s">
        <v>176</v>
      </c>
      <c r="AU359" s="158" t="s">
        <v>83</v>
      </c>
      <c r="AV359" s="12" t="s">
        <v>83</v>
      </c>
      <c r="AW359" s="12" t="s">
        <v>28</v>
      </c>
      <c r="AX359" s="12" t="s">
        <v>74</v>
      </c>
      <c r="AY359" s="158" t="s">
        <v>167</v>
      </c>
    </row>
    <row r="360" spans="2:65" s="12" customFormat="1" ht="11.25">
      <c r="B360" s="156"/>
      <c r="D360" s="157" t="s">
        <v>176</v>
      </c>
      <c r="E360" s="158" t="s">
        <v>1</v>
      </c>
      <c r="F360" s="159" t="s">
        <v>486</v>
      </c>
      <c r="H360" s="160">
        <v>107.76</v>
      </c>
      <c r="L360" s="156"/>
      <c r="M360" s="161"/>
      <c r="N360" s="162"/>
      <c r="O360" s="162"/>
      <c r="P360" s="162"/>
      <c r="Q360" s="162"/>
      <c r="R360" s="162"/>
      <c r="S360" s="162"/>
      <c r="T360" s="163"/>
      <c r="AT360" s="158" t="s">
        <v>176</v>
      </c>
      <c r="AU360" s="158" t="s">
        <v>83</v>
      </c>
      <c r="AV360" s="12" t="s">
        <v>83</v>
      </c>
      <c r="AW360" s="12" t="s">
        <v>28</v>
      </c>
      <c r="AX360" s="12" t="s">
        <v>74</v>
      </c>
      <c r="AY360" s="158" t="s">
        <v>167</v>
      </c>
    </row>
    <row r="361" spans="2:65" s="13" customFormat="1" ht="11.25">
      <c r="B361" s="164"/>
      <c r="D361" s="157" t="s">
        <v>176</v>
      </c>
      <c r="E361" s="165" t="s">
        <v>1</v>
      </c>
      <c r="F361" s="166" t="s">
        <v>187</v>
      </c>
      <c r="H361" s="167">
        <v>366.75</v>
      </c>
      <c r="L361" s="164"/>
      <c r="M361" s="168"/>
      <c r="N361" s="169"/>
      <c r="O361" s="169"/>
      <c r="P361" s="169"/>
      <c r="Q361" s="169"/>
      <c r="R361" s="169"/>
      <c r="S361" s="169"/>
      <c r="T361" s="170"/>
      <c r="AT361" s="165" t="s">
        <v>176</v>
      </c>
      <c r="AU361" s="165" t="s">
        <v>83</v>
      </c>
      <c r="AV361" s="13" t="s">
        <v>174</v>
      </c>
      <c r="AW361" s="13" t="s">
        <v>28</v>
      </c>
      <c r="AX361" s="13" t="s">
        <v>81</v>
      </c>
      <c r="AY361" s="165" t="s">
        <v>167</v>
      </c>
    </row>
    <row r="362" spans="2:65" s="1" customFormat="1" ht="24" customHeight="1">
      <c r="B362" s="143"/>
      <c r="C362" s="144" t="s">
        <v>487</v>
      </c>
      <c r="D362" s="144" t="s">
        <v>169</v>
      </c>
      <c r="E362" s="145" t="s">
        <v>488</v>
      </c>
      <c r="F362" s="146" t="s">
        <v>489</v>
      </c>
      <c r="G362" s="147" t="s">
        <v>249</v>
      </c>
      <c r="H362" s="148">
        <v>1280.2339999999999</v>
      </c>
      <c r="I362" s="149">
        <v>0</v>
      </c>
      <c r="J362" s="149">
        <f>ROUND(I362*H362,2)</f>
        <v>0</v>
      </c>
      <c r="K362" s="146" t="s">
        <v>173</v>
      </c>
      <c r="L362" s="30"/>
      <c r="M362" s="150" t="s">
        <v>1</v>
      </c>
      <c r="N362" s="151" t="s">
        <v>39</v>
      </c>
      <c r="O362" s="152">
        <v>0.11700000000000001</v>
      </c>
      <c r="P362" s="152">
        <f>O362*H362</f>
        <v>149.78737799999999</v>
      </c>
      <c r="Q362" s="152">
        <v>7.3499999999999998E-3</v>
      </c>
      <c r="R362" s="152">
        <f>Q362*H362</f>
        <v>9.4097198999999989</v>
      </c>
      <c r="S362" s="152">
        <v>0</v>
      </c>
      <c r="T362" s="153">
        <f>S362*H362</f>
        <v>0</v>
      </c>
      <c r="AR362" s="154" t="s">
        <v>174</v>
      </c>
      <c r="AT362" s="154" t="s">
        <v>169</v>
      </c>
      <c r="AU362" s="154" t="s">
        <v>83</v>
      </c>
      <c r="AY362" s="16" t="s">
        <v>167</v>
      </c>
      <c r="BE362" s="155">
        <f>IF(N362="základní",J362,0)</f>
        <v>0</v>
      </c>
      <c r="BF362" s="155">
        <f>IF(N362="snížená",J362,0)</f>
        <v>0</v>
      </c>
      <c r="BG362" s="155">
        <f>IF(N362="zákl. přenesená",J362,0)</f>
        <v>0</v>
      </c>
      <c r="BH362" s="155">
        <f>IF(N362="sníž. přenesená",J362,0)</f>
        <v>0</v>
      </c>
      <c r="BI362" s="155">
        <f>IF(N362="nulová",J362,0)</f>
        <v>0</v>
      </c>
      <c r="BJ362" s="16" t="s">
        <v>81</v>
      </c>
      <c r="BK362" s="155">
        <f>ROUND(I362*H362,2)</f>
        <v>0</v>
      </c>
      <c r="BL362" s="16" t="s">
        <v>174</v>
      </c>
      <c r="BM362" s="154" t="s">
        <v>490</v>
      </c>
    </row>
    <row r="363" spans="2:65" s="12" customFormat="1" ht="11.25">
      <c r="B363" s="156"/>
      <c r="D363" s="157" t="s">
        <v>176</v>
      </c>
      <c r="E363" s="158" t="s">
        <v>1</v>
      </c>
      <c r="F363" s="159" t="s">
        <v>491</v>
      </c>
      <c r="H363" s="160">
        <v>459.24799999999999</v>
      </c>
      <c r="L363" s="156"/>
      <c r="M363" s="161"/>
      <c r="N363" s="162"/>
      <c r="O363" s="162"/>
      <c r="P363" s="162"/>
      <c r="Q363" s="162"/>
      <c r="R363" s="162"/>
      <c r="S363" s="162"/>
      <c r="T363" s="163"/>
      <c r="AT363" s="158" t="s">
        <v>176</v>
      </c>
      <c r="AU363" s="158" t="s">
        <v>83</v>
      </c>
      <c r="AV363" s="12" t="s">
        <v>83</v>
      </c>
      <c r="AW363" s="12" t="s">
        <v>28</v>
      </c>
      <c r="AX363" s="12" t="s">
        <v>74</v>
      </c>
      <c r="AY363" s="158" t="s">
        <v>167</v>
      </c>
    </row>
    <row r="364" spans="2:65" s="12" customFormat="1" ht="11.25">
      <c r="B364" s="156"/>
      <c r="D364" s="157" t="s">
        <v>176</v>
      </c>
      <c r="E364" s="158" t="s">
        <v>1</v>
      </c>
      <c r="F364" s="159" t="s">
        <v>492</v>
      </c>
      <c r="H364" s="160">
        <v>3.27</v>
      </c>
      <c r="L364" s="156"/>
      <c r="M364" s="161"/>
      <c r="N364" s="162"/>
      <c r="O364" s="162"/>
      <c r="P364" s="162"/>
      <c r="Q364" s="162"/>
      <c r="R364" s="162"/>
      <c r="S364" s="162"/>
      <c r="T364" s="163"/>
      <c r="AT364" s="158" t="s">
        <v>176</v>
      </c>
      <c r="AU364" s="158" t="s">
        <v>83</v>
      </c>
      <c r="AV364" s="12" t="s">
        <v>83</v>
      </c>
      <c r="AW364" s="12" t="s">
        <v>28</v>
      </c>
      <c r="AX364" s="12" t="s">
        <v>74</v>
      </c>
      <c r="AY364" s="158" t="s">
        <v>167</v>
      </c>
    </row>
    <row r="365" spans="2:65" s="12" customFormat="1" ht="11.25">
      <c r="B365" s="156"/>
      <c r="D365" s="157" t="s">
        <v>176</v>
      </c>
      <c r="E365" s="158" t="s">
        <v>1</v>
      </c>
      <c r="F365" s="159" t="s">
        <v>493</v>
      </c>
      <c r="H365" s="160">
        <v>3.15</v>
      </c>
      <c r="L365" s="156"/>
      <c r="M365" s="161"/>
      <c r="N365" s="162"/>
      <c r="O365" s="162"/>
      <c r="P365" s="162"/>
      <c r="Q365" s="162"/>
      <c r="R365" s="162"/>
      <c r="S365" s="162"/>
      <c r="T365" s="163"/>
      <c r="AT365" s="158" t="s">
        <v>176</v>
      </c>
      <c r="AU365" s="158" t="s">
        <v>83</v>
      </c>
      <c r="AV365" s="12" t="s">
        <v>83</v>
      </c>
      <c r="AW365" s="12" t="s">
        <v>28</v>
      </c>
      <c r="AX365" s="12" t="s">
        <v>74</v>
      </c>
      <c r="AY365" s="158" t="s">
        <v>167</v>
      </c>
    </row>
    <row r="366" spans="2:65" s="12" customFormat="1" ht="11.25">
      <c r="B366" s="156"/>
      <c r="D366" s="157" t="s">
        <v>176</v>
      </c>
      <c r="E366" s="158" t="s">
        <v>1</v>
      </c>
      <c r="F366" s="159" t="s">
        <v>494</v>
      </c>
      <c r="H366" s="160">
        <v>0.66</v>
      </c>
      <c r="L366" s="156"/>
      <c r="M366" s="161"/>
      <c r="N366" s="162"/>
      <c r="O366" s="162"/>
      <c r="P366" s="162"/>
      <c r="Q366" s="162"/>
      <c r="R366" s="162"/>
      <c r="S366" s="162"/>
      <c r="T366" s="163"/>
      <c r="AT366" s="158" t="s">
        <v>176</v>
      </c>
      <c r="AU366" s="158" t="s">
        <v>83</v>
      </c>
      <c r="AV366" s="12" t="s">
        <v>83</v>
      </c>
      <c r="AW366" s="12" t="s">
        <v>28</v>
      </c>
      <c r="AX366" s="12" t="s">
        <v>74</v>
      </c>
      <c r="AY366" s="158" t="s">
        <v>167</v>
      </c>
    </row>
    <row r="367" spans="2:65" s="12" customFormat="1" ht="11.25">
      <c r="B367" s="156"/>
      <c r="D367" s="157" t="s">
        <v>176</v>
      </c>
      <c r="E367" s="158" t="s">
        <v>1</v>
      </c>
      <c r="F367" s="159" t="s">
        <v>495</v>
      </c>
      <c r="H367" s="160">
        <v>6.24</v>
      </c>
      <c r="L367" s="156"/>
      <c r="M367" s="161"/>
      <c r="N367" s="162"/>
      <c r="O367" s="162"/>
      <c r="P367" s="162"/>
      <c r="Q367" s="162"/>
      <c r="R367" s="162"/>
      <c r="S367" s="162"/>
      <c r="T367" s="163"/>
      <c r="AT367" s="158" t="s">
        <v>176</v>
      </c>
      <c r="AU367" s="158" t="s">
        <v>83</v>
      </c>
      <c r="AV367" s="12" t="s">
        <v>83</v>
      </c>
      <c r="AW367" s="12" t="s">
        <v>28</v>
      </c>
      <c r="AX367" s="12" t="s">
        <v>74</v>
      </c>
      <c r="AY367" s="158" t="s">
        <v>167</v>
      </c>
    </row>
    <row r="368" spans="2:65" s="12" customFormat="1" ht="11.25">
      <c r="B368" s="156"/>
      <c r="D368" s="157" t="s">
        <v>176</v>
      </c>
      <c r="E368" s="158" t="s">
        <v>1</v>
      </c>
      <c r="F368" s="159" t="s">
        <v>496</v>
      </c>
      <c r="H368" s="160">
        <v>516.76</v>
      </c>
      <c r="L368" s="156"/>
      <c r="M368" s="161"/>
      <c r="N368" s="162"/>
      <c r="O368" s="162"/>
      <c r="P368" s="162"/>
      <c r="Q368" s="162"/>
      <c r="R368" s="162"/>
      <c r="S368" s="162"/>
      <c r="T368" s="163"/>
      <c r="AT368" s="158" t="s">
        <v>176</v>
      </c>
      <c r="AU368" s="158" t="s">
        <v>83</v>
      </c>
      <c r="AV368" s="12" t="s">
        <v>83</v>
      </c>
      <c r="AW368" s="12" t="s">
        <v>28</v>
      </c>
      <c r="AX368" s="12" t="s">
        <v>74</v>
      </c>
      <c r="AY368" s="158" t="s">
        <v>167</v>
      </c>
    </row>
    <row r="369" spans="2:65" s="12" customFormat="1" ht="11.25">
      <c r="B369" s="156"/>
      <c r="D369" s="157" t="s">
        <v>176</v>
      </c>
      <c r="E369" s="158" t="s">
        <v>1</v>
      </c>
      <c r="F369" s="159" t="s">
        <v>497</v>
      </c>
      <c r="H369" s="160">
        <v>290.90600000000001</v>
      </c>
      <c r="L369" s="156"/>
      <c r="M369" s="161"/>
      <c r="N369" s="162"/>
      <c r="O369" s="162"/>
      <c r="P369" s="162"/>
      <c r="Q369" s="162"/>
      <c r="R369" s="162"/>
      <c r="S369" s="162"/>
      <c r="T369" s="163"/>
      <c r="AT369" s="158" t="s">
        <v>176</v>
      </c>
      <c r="AU369" s="158" t="s">
        <v>83</v>
      </c>
      <c r="AV369" s="12" t="s">
        <v>83</v>
      </c>
      <c r="AW369" s="12" t="s">
        <v>28</v>
      </c>
      <c r="AX369" s="12" t="s">
        <v>74</v>
      </c>
      <c r="AY369" s="158" t="s">
        <v>167</v>
      </c>
    </row>
    <row r="370" spans="2:65" s="13" customFormat="1" ht="11.25">
      <c r="B370" s="164"/>
      <c r="D370" s="157" t="s">
        <v>176</v>
      </c>
      <c r="E370" s="165" t="s">
        <v>1</v>
      </c>
      <c r="F370" s="166" t="s">
        <v>187</v>
      </c>
      <c r="H370" s="167">
        <v>1280.2339999999999</v>
      </c>
      <c r="L370" s="164"/>
      <c r="M370" s="168"/>
      <c r="N370" s="169"/>
      <c r="O370" s="169"/>
      <c r="P370" s="169"/>
      <c r="Q370" s="169"/>
      <c r="R370" s="169"/>
      <c r="S370" s="169"/>
      <c r="T370" s="170"/>
      <c r="AT370" s="165" t="s">
        <v>176</v>
      </c>
      <c r="AU370" s="165" t="s">
        <v>83</v>
      </c>
      <c r="AV370" s="13" t="s">
        <v>174</v>
      </c>
      <c r="AW370" s="13" t="s">
        <v>28</v>
      </c>
      <c r="AX370" s="13" t="s">
        <v>81</v>
      </c>
      <c r="AY370" s="165" t="s">
        <v>167</v>
      </c>
    </row>
    <row r="371" spans="2:65" s="1" customFormat="1" ht="24" customHeight="1">
      <c r="B371" s="143"/>
      <c r="C371" s="144" t="s">
        <v>498</v>
      </c>
      <c r="D371" s="144" t="s">
        <v>169</v>
      </c>
      <c r="E371" s="145" t="s">
        <v>499</v>
      </c>
      <c r="F371" s="146" t="s">
        <v>500</v>
      </c>
      <c r="G371" s="147" t="s">
        <v>249</v>
      </c>
      <c r="H371" s="148">
        <v>1116.6769999999999</v>
      </c>
      <c r="I371" s="149">
        <v>0</v>
      </c>
      <c r="J371" s="149">
        <f>ROUND(I371*H371,2)</f>
        <v>0</v>
      </c>
      <c r="K371" s="146" t="s">
        <v>173</v>
      </c>
      <c r="L371" s="30"/>
      <c r="M371" s="150" t="s">
        <v>1</v>
      </c>
      <c r="N371" s="151" t="s">
        <v>39</v>
      </c>
      <c r="O371" s="152">
        <v>0.36</v>
      </c>
      <c r="P371" s="152">
        <f>O371*H371</f>
        <v>402.00371999999993</v>
      </c>
      <c r="Q371" s="152">
        <v>4.3800000000000002E-3</v>
      </c>
      <c r="R371" s="152">
        <f>Q371*H371</f>
        <v>4.8910452599999994</v>
      </c>
      <c r="S371" s="152">
        <v>0</v>
      </c>
      <c r="T371" s="153">
        <f>S371*H371</f>
        <v>0</v>
      </c>
      <c r="AR371" s="154" t="s">
        <v>174</v>
      </c>
      <c r="AT371" s="154" t="s">
        <v>169</v>
      </c>
      <c r="AU371" s="154" t="s">
        <v>83</v>
      </c>
      <c r="AY371" s="16" t="s">
        <v>167</v>
      </c>
      <c r="BE371" s="155">
        <f>IF(N371="základní",J371,0)</f>
        <v>0</v>
      </c>
      <c r="BF371" s="155">
        <f>IF(N371="snížená",J371,0)</f>
        <v>0</v>
      </c>
      <c r="BG371" s="155">
        <f>IF(N371="zákl. přenesená",J371,0)</f>
        <v>0</v>
      </c>
      <c r="BH371" s="155">
        <f>IF(N371="sníž. přenesená",J371,0)</f>
        <v>0</v>
      </c>
      <c r="BI371" s="155">
        <f>IF(N371="nulová",J371,0)</f>
        <v>0</v>
      </c>
      <c r="BJ371" s="16" t="s">
        <v>81</v>
      </c>
      <c r="BK371" s="155">
        <f>ROUND(I371*H371,2)</f>
        <v>0</v>
      </c>
      <c r="BL371" s="16" t="s">
        <v>174</v>
      </c>
      <c r="BM371" s="154" t="s">
        <v>501</v>
      </c>
    </row>
    <row r="372" spans="2:65" s="12" customFormat="1" ht="11.25">
      <c r="B372" s="156"/>
      <c r="D372" s="157" t="s">
        <v>176</v>
      </c>
      <c r="E372" s="158" t="s">
        <v>1</v>
      </c>
      <c r="F372" s="159" t="s">
        <v>502</v>
      </c>
      <c r="H372" s="160">
        <v>363.339</v>
      </c>
      <c r="L372" s="156"/>
      <c r="M372" s="161"/>
      <c r="N372" s="162"/>
      <c r="O372" s="162"/>
      <c r="P372" s="162"/>
      <c r="Q372" s="162"/>
      <c r="R372" s="162"/>
      <c r="S372" s="162"/>
      <c r="T372" s="163"/>
      <c r="AT372" s="158" t="s">
        <v>176</v>
      </c>
      <c r="AU372" s="158" t="s">
        <v>83</v>
      </c>
      <c r="AV372" s="12" t="s">
        <v>83</v>
      </c>
      <c r="AW372" s="12" t="s">
        <v>28</v>
      </c>
      <c r="AX372" s="12" t="s">
        <v>74</v>
      </c>
      <c r="AY372" s="158" t="s">
        <v>167</v>
      </c>
    </row>
    <row r="373" spans="2:65" s="12" customFormat="1" ht="11.25">
      <c r="B373" s="156"/>
      <c r="D373" s="157" t="s">
        <v>176</v>
      </c>
      <c r="E373" s="158" t="s">
        <v>1</v>
      </c>
      <c r="F373" s="159" t="s">
        <v>503</v>
      </c>
      <c r="H373" s="160">
        <v>337.37799999999999</v>
      </c>
      <c r="L373" s="156"/>
      <c r="M373" s="161"/>
      <c r="N373" s="162"/>
      <c r="O373" s="162"/>
      <c r="P373" s="162"/>
      <c r="Q373" s="162"/>
      <c r="R373" s="162"/>
      <c r="S373" s="162"/>
      <c r="T373" s="163"/>
      <c r="AT373" s="158" t="s">
        <v>176</v>
      </c>
      <c r="AU373" s="158" t="s">
        <v>83</v>
      </c>
      <c r="AV373" s="12" t="s">
        <v>83</v>
      </c>
      <c r="AW373" s="12" t="s">
        <v>28</v>
      </c>
      <c r="AX373" s="12" t="s">
        <v>74</v>
      </c>
      <c r="AY373" s="158" t="s">
        <v>167</v>
      </c>
    </row>
    <row r="374" spans="2:65" s="12" customFormat="1" ht="11.25">
      <c r="B374" s="156"/>
      <c r="D374" s="157" t="s">
        <v>176</v>
      </c>
      <c r="E374" s="158" t="s">
        <v>1</v>
      </c>
      <c r="F374" s="159" t="s">
        <v>504</v>
      </c>
      <c r="H374" s="160">
        <v>415.96</v>
      </c>
      <c r="L374" s="156"/>
      <c r="M374" s="161"/>
      <c r="N374" s="162"/>
      <c r="O374" s="162"/>
      <c r="P374" s="162"/>
      <c r="Q374" s="162"/>
      <c r="R374" s="162"/>
      <c r="S374" s="162"/>
      <c r="T374" s="163"/>
      <c r="AT374" s="158" t="s">
        <v>176</v>
      </c>
      <c r="AU374" s="158" t="s">
        <v>83</v>
      </c>
      <c r="AV374" s="12" t="s">
        <v>83</v>
      </c>
      <c r="AW374" s="12" t="s">
        <v>28</v>
      </c>
      <c r="AX374" s="12" t="s">
        <v>74</v>
      </c>
      <c r="AY374" s="158" t="s">
        <v>167</v>
      </c>
    </row>
    <row r="375" spans="2:65" s="13" customFormat="1" ht="11.25">
      <c r="B375" s="164"/>
      <c r="D375" s="157" t="s">
        <v>176</v>
      </c>
      <c r="E375" s="165" t="s">
        <v>1</v>
      </c>
      <c r="F375" s="166" t="s">
        <v>187</v>
      </c>
      <c r="H375" s="167">
        <v>1116.6769999999999</v>
      </c>
      <c r="L375" s="164"/>
      <c r="M375" s="168"/>
      <c r="N375" s="169"/>
      <c r="O375" s="169"/>
      <c r="P375" s="169"/>
      <c r="Q375" s="169"/>
      <c r="R375" s="169"/>
      <c r="S375" s="169"/>
      <c r="T375" s="170"/>
      <c r="AT375" s="165" t="s">
        <v>176</v>
      </c>
      <c r="AU375" s="165" t="s">
        <v>83</v>
      </c>
      <c r="AV375" s="13" t="s">
        <v>174</v>
      </c>
      <c r="AW375" s="13" t="s">
        <v>28</v>
      </c>
      <c r="AX375" s="13" t="s">
        <v>81</v>
      </c>
      <c r="AY375" s="165" t="s">
        <v>167</v>
      </c>
    </row>
    <row r="376" spans="2:65" s="1" customFormat="1" ht="24" customHeight="1">
      <c r="B376" s="143"/>
      <c r="C376" s="144" t="s">
        <v>505</v>
      </c>
      <c r="D376" s="144" t="s">
        <v>169</v>
      </c>
      <c r="E376" s="145" t="s">
        <v>506</v>
      </c>
      <c r="F376" s="146" t="s">
        <v>507</v>
      </c>
      <c r="G376" s="147" t="s">
        <v>249</v>
      </c>
      <c r="H376" s="148">
        <v>1116.6769999999999</v>
      </c>
      <c r="I376" s="149">
        <v>0</v>
      </c>
      <c r="J376" s="149">
        <f>ROUND(I376*H376,2)</f>
        <v>0</v>
      </c>
      <c r="K376" s="146" t="s">
        <v>173</v>
      </c>
      <c r="L376" s="30"/>
      <c r="M376" s="150" t="s">
        <v>1</v>
      </c>
      <c r="N376" s="151" t="s">
        <v>39</v>
      </c>
      <c r="O376" s="152">
        <v>0.27200000000000002</v>
      </c>
      <c r="P376" s="152">
        <f>O376*H376</f>
        <v>303.73614400000002</v>
      </c>
      <c r="Q376" s="152">
        <v>3.0000000000000001E-3</v>
      </c>
      <c r="R376" s="152">
        <f>Q376*H376</f>
        <v>3.350031</v>
      </c>
      <c r="S376" s="152">
        <v>0</v>
      </c>
      <c r="T376" s="153">
        <f>S376*H376</f>
        <v>0</v>
      </c>
      <c r="AR376" s="154" t="s">
        <v>174</v>
      </c>
      <c r="AT376" s="154" t="s">
        <v>169</v>
      </c>
      <c r="AU376" s="154" t="s">
        <v>83</v>
      </c>
      <c r="AY376" s="16" t="s">
        <v>167</v>
      </c>
      <c r="BE376" s="155">
        <f>IF(N376="základní",J376,0)</f>
        <v>0</v>
      </c>
      <c r="BF376" s="155">
        <f>IF(N376="snížená",J376,0)</f>
        <v>0</v>
      </c>
      <c r="BG376" s="155">
        <f>IF(N376="zákl. přenesená",J376,0)</f>
        <v>0</v>
      </c>
      <c r="BH376" s="155">
        <f>IF(N376="sníž. přenesená",J376,0)</f>
        <v>0</v>
      </c>
      <c r="BI376" s="155">
        <f>IF(N376="nulová",J376,0)</f>
        <v>0</v>
      </c>
      <c r="BJ376" s="16" t="s">
        <v>81</v>
      </c>
      <c r="BK376" s="155">
        <f>ROUND(I376*H376,2)</f>
        <v>0</v>
      </c>
      <c r="BL376" s="16" t="s">
        <v>174</v>
      </c>
      <c r="BM376" s="154" t="s">
        <v>508</v>
      </c>
    </row>
    <row r="377" spans="2:65" s="12" customFormat="1" ht="11.25">
      <c r="B377" s="156"/>
      <c r="D377" s="157" t="s">
        <v>176</v>
      </c>
      <c r="E377" s="158" t="s">
        <v>1</v>
      </c>
      <c r="F377" s="159" t="s">
        <v>509</v>
      </c>
      <c r="H377" s="160">
        <v>1116.6769999999999</v>
      </c>
      <c r="L377" s="156"/>
      <c r="M377" s="161"/>
      <c r="N377" s="162"/>
      <c r="O377" s="162"/>
      <c r="P377" s="162"/>
      <c r="Q377" s="162"/>
      <c r="R377" s="162"/>
      <c r="S377" s="162"/>
      <c r="T377" s="163"/>
      <c r="AT377" s="158" t="s">
        <v>176</v>
      </c>
      <c r="AU377" s="158" t="s">
        <v>83</v>
      </c>
      <c r="AV377" s="12" t="s">
        <v>83</v>
      </c>
      <c r="AW377" s="12" t="s">
        <v>28</v>
      </c>
      <c r="AX377" s="12" t="s">
        <v>74</v>
      </c>
      <c r="AY377" s="158" t="s">
        <v>167</v>
      </c>
    </row>
    <row r="378" spans="2:65" s="13" customFormat="1" ht="11.25">
      <c r="B378" s="164"/>
      <c r="D378" s="157" t="s">
        <v>176</v>
      </c>
      <c r="E378" s="165" t="s">
        <v>1</v>
      </c>
      <c r="F378" s="166" t="s">
        <v>187</v>
      </c>
      <c r="H378" s="167">
        <v>1116.6769999999999</v>
      </c>
      <c r="L378" s="164"/>
      <c r="M378" s="168"/>
      <c r="N378" s="169"/>
      <c r="O378" s="169"/>
      <c r="P378" s="169"/>
      <c r="Q378" s="169"/>
      <c r="R378" s="169"/>
      <c r="S378" s="169"/>
      <c r="T378" s="170"/>
      <c r="AT378" s="165" t="s">
        <v>176</v>
      </c>
      <c r="AU378" s="165" t="s">
        <v>83</v>
      </c>
      <c r="AV378" s="13" t="s">
        <v>174</v>
      </c>
      <c r="AW378" s="13" t="s">
        <v>28</v>
      </c>
      <c r="AX378" s="13" t="s">
        <v>81</v>
      </c>
      <c r="AY378" s="165" t="s">
        <v>167</v>
      </c>
    </row>
    <row r="379" spans="2:65" s="1" customFormat="1" ht="24" customHeight="1">
      <c r="B379" s="143"/>
      <c r="C379" s="144" t="s">
        <v>510</v>
      </c>
      <c r="D379" s="144" t="s">
        <v>169</v>
      </c>
      <c r="E379" s="145" t="s">
        <v>511</v>
      </c>
      <c r="F379" s="146" t="s">
        <v>512</v>
      </c>
      <c r="G379" s="147" t="s">
        <v>249</v>
      </c>
      <c r="H379" s="148">
        <v>1280.2339999999999</v>
      </c>
      <c r="I379" s="149">
        <v>0</v>
      </c>
      <c r="J379" s="149">
        <f>ROUND(I379*H379,2)</f>
        <v>0</v>
      </c>
      <c r="K379" s="146" t="s">
        <v>173</v>
      </c>
      <c r="L379" s="30"/>
      <c r="M379" s="150" t="s">
        <v>1</v>
      </c>
      <c r="N379" s="151" t="s">
        <v>39</v>
      </c>
      <c r="O379" s="152">
        <v>0.47</v>
      </c>
      <c r="P379" s="152">
        <f>O379*H379</f>
        <v>601.70997999999997</v>
      </c>
      <c r="Q379" s="152">
        <v>1.8380000000000001E-2</v>
      </c>
      <c r="R379" s="152">
        <f>Q379*H379</f>
        <v>23.530700919999997</v>
      </c>
      <c r="S379" s="152">
        <v>0</v>
      </c>
      <c r="T379" s="153">
        <f>S379*H379</f>
        <v>0</v>
      </c>
      <c r="AR379" s="154" t="s">
        <v>174</v>
      </c>
      <c r="AT379" s="154" t="s">
        <v>169</v>
      </c>
      <c r="AU379" s="154" t="s">
        <v>83</v>
      </c>
      <c r="AY379" s="16" t="s">
        <v>167</v>
      </c>
      <c r="BE379" s="155">
        <f>IF(N379="základní",J379,0)</f>
        <v>0</v>
      </c>
      <c r="BF379" s="155">
        <f>IF(N379="snížená",J379,0)</f>
        <v>0</v>
      </c>
      <c r="BG379" s="155">
        <f>IF(N379="zákl. přenesená",J379,0)</f>
        <v>0</v>
      </c>
      <c r="BH379" s="155">
        <f>IF(N379="sníž. přenesená",J379,0)</f>
        <v>0</v>
      </c>
      <c r="BI379" s="155">
        <f>IF(N379="nulová",J379,0)</f>
        <v>0</v>
      </c>
      <c r="BJ379" s="16" t="s">
        <v>81</v>
      </c>
      <c r="BK379" s="155">
        <f>ROUND(I379*H379,2)</f>
        <v>0</v>
      </c>
      <c r="BL379" s="16" t="s">
        <v>174</v>
      </c>
      <c r="BM379" s="154" t="s">
        <v>513</v>
      </c>
    </row>
    <row r="380" spans="2:65" s="1" customFormat="1" ht="24" customHeight="1">
      <c r="B380" s="143"/>
      <c r="C380" s="144" t="s">
        <v>514</v>
      </c>
      <c r="D380" s="144" t="s">
        <v>169</v>
      </c>
      <c r="E380" s="145" t="s">
        <v>515</v>
      </c>
      <c r="F380" s="146" t="s">
        <v>516</v>
      </c>
      <c r="G380" s="147" t="s">
        <v>249</v>
      </c>
      <c r="H380" s="148">
        <v>73.44</v>
      </c>
      <c r="I380" s="149">
        <v>0</v>
      </c>
      <c r="J380" s="149">
        <f>ROUND(I380*H380,2)</f>
        <v>0</v>
      </c>
      <c r="K380" s="146" t="s">
        <v>173</v>
      </c>
      <c r="L380" s="30"/>
      <c r="M380" s="150" t="s">
        <v>1</v>
      </c>
      <c r="N380" s="151" t="s">
        <v>39</v>
      </c>
      <c r="O380" s="152">
        <v>0.46600000000000003</v>
      </c>
      <c r="P380" s="152">
        <f>O380*H380</f>
        <v>34.223039999999997</v>
      </c>
      <c r="Q380" s="152">
        <v>2.8400000000000002E-2</v>
      </c>
      <c r="R380" s="152">
        <f>Q380*H380</f>
        <v>2.085696</v>
      </c>
      <c r="S380" s="152">
        <v>0</v>
      </c>
      <c r="T380" s="153">
        <f>S380*H380</f>
        <v>0</v>
      </c>
      <c r="AR380" s="154" t="s">
        <v>174</v>
      </c>
      <c r="AT380" s="154" t="s">
        <v>169</v>
      </c>
      <c r="AU380" s="154" t="s">
        <v>83</v>
      </c>
      <c r="AY380" s="16" t="s">
        <v>167</v>
      </c>
      <c r="BE380" s="155">
        <f>IF(N380="základní",J380,0)</f>
        <v>0</v>
      </c>
      <c r="BF380" s="155">
        <f>IF(N380="snížená",J380,0)</f>
        <v>0</v>
      </c>
      <c r="BG380" s="155">
        <f>IF(N380="zákl. přenesená",J380,0)</f>
        <v>0</v>
      </c>
      <c r="BH380" s="155">
        <f>IF(N380="sníž. přenesená",J380,0)</f>
        <v>0</v>
      </c>
      <c r="BI380" s="155">
        <f>IF(N380="nulová",J380,0)</f>
        <v>0</v>
      </c>
      <c r="BJ380" s="16" t="s">
        <v>81</v>
      </c>
      <c r="BK380" s="155">
        <f>ROUND(I380*H380,2)</f>
        <v>0</v>
      </c>
      <c r="BL380" s="16" t="s">
        <v>174</v>
      </c>
      <c r="BM380" s="154" t="s">
        <v>517</v>
      </c>
    </row>
    <row r="381" spans="2:65" s="12" customFormat="1" ht="11.25">
      <c r="B381" s="156"/>
      <c r="D381" s="157" t="s">
        <v>176</v>
      </c>
      <c r="E381" s="158" t="s">
        <v>1</v>
      </c>
      <c r="F381" s="159" t="s">
        <v>518</v>
      </c>
      <c r="H381" s="160">
        <v>44.6</v>
      </c>
      <c r="L381" s="156"/>
      <c r="M381" s="161"/>
      <c r="N381" s="162"/>
      <c r="O381" s="162"/>
      <c r="P381" s="162"/>
      <c r="Q381" s="162"/>
      <c r="R381" s="162"/>
      <c r="S381" s="162"/>
      <c r="T381" s="163"/>
      <c r="AT381" s="158" t="s">
        <v>176</v>
      </c>
      <c r="AU381" s="158" t="s">
        <v>83</v>
      </c>
      <c r="AV381" s="12" t="s">
        <v>83</v>
      </c>
      <c r="AW381" s="12" t="s">
        <v>28</v>
      </c>
      <c r="AX381" s="12" t="s">
        <v>74</v>
      </c>
      <c r="AY381" s="158" t="s">
        <v>167</v>
      </c>
    </row>
    <row r="382" spans="2:65" s="12" customFormat="1" ht="11.25">
      <c r="B382" s="156"/>
      <c r="D382" s="157" t="s">
        <v>176</v>
      </c>
      <c r="E382" s="158" t="s">
        <v>1</v>
      </c>
      <c r="F382" s="159" t="s">
        <v>519</v>
      </c>
      <c r="H382" s="160">
        <v>18.04</v>
      </c>
      <c r="L382" s="156"/>
      <c r="M382" s="161"/>
      <c r="N382" s="162"/>
      <c r="O382" s="162"/>
      <c r="P382" s="162"/>
      <c r="Q382" s="162"/>
      <c r="R382" s="162"/>
      <c r="S382" s="162"/>
      <c r="T382" s="163"/>
      <c r="AT382" s="158" t="s">
        <v>176</v>
      </c>
      <c r="AU382" s="158" t="s">
        <v>83</v>
      </c>
      <c r="AV382" s="12" t="s">
        <v>83</v>
      </c>
      <c r="AW382" s="12" t="s">
        <v>28</v>
      </c>
      <c r="AX382" s="12" t="s">
        <v>74</v>
      </c>
      <c r="AY382" s="158" t="s">
        <v>167</v>
      </c>
    </row>
    <row r="383" spans="2:65" s="12" customFormat="1" ht="11.25">
      <c r="B383" s="156"/>
      <c r="D383" s="157" t="s">
        <v>176</v>
      </c>
      <c r="E383" s="158" t="s">
        <v>1</v>
      </c>
      <c r="F383" s="159" t="s">
        <v>520</v>
      </c>
      <c r="H383" s="160">
        <v>10.8</v>
      </c>
      <c r="L383" s="156"/>
      <c r="M383" s="161"/>
      <c r="N383" s="162"/>
      <c r="O383" s="162"/>
      <c r="P383" s="162"/>
      <c r="Q383" s="162"/>
      <c r="R383" s="162"/>
      <c r="S383" s="162"/>
      <c r="T383" s="163"/>
      <c r="AT383" s="158" t="s">
        <v>176</v>
      </c>
      <c r="AU383" s="158" t="s">
        <v>83</v>
      </c>
      <c r="AV383" s="12" t="s">
        <v>83</v>
      </c>
      <c r="AW383" s="12" t="s">
        <v>28</v>
      </c>
      <c r="AX383" s="12" t="s">
        <v>74</v>
      </c>
      <c r="AY383" s="158" t="s">
        <v>167</v>
      </c>
    </row>
    <row r="384" spans="2:65" s="13" customFormat="1" ht="11.25">
      <c r="B384" s="164"/>
      <c r="D384" s="157" t="s">
        <v>176</v>
      </c>
      <c r="E384" s="165" t="s">
        <v>1</v>
      </c>
      <c r="F384" s="166" t="s">
        <v>187</v>
      </c>
      <c r="H384" s="167">
        <v>73.44</v>
      </c>
      <c r="L384" s="164"/>
      <c r="M384" s="168"/>
      <c r="N384" s="169"/>
      <c r="O384" s="169"/>
      <c r="P384" s="169"/>
      <c r="Q384" s="169"/>
      <c r="R384" s="169"/>
      <c r="S384" s="169"/>
      <c r="T384" s="170"/>
      <c r="AT384" s="165" t="s">
        <v>176</v>
      </c>
      <c r="AU384" s="165" t="s">
        <v>83</v>
      </c>
      <c r="AV384" s="13" t="s">
        <v>174</v>
      </c>
      <c r="AW384" s="13" t="s">
        <v>28</v>
      </c>
      <c r="AX384" s="13" t="s">
        <v>81</v>
      </c>
      <c r="AY384" s="165" t="s">
        <v>167</v>
      </c>
    </row>
    <row r="385" spans="2:65" s="1" customFormat="1" ht="16.5" customHeight="1">
      <c r="B385" s="143"/>
      <c r="C385" s="144" t="s">
        <v>521</v>
      </c>
      <c r="D385" s="144" t="s">
        <v>169</v>
      </c>
      <c r="E385" s="145" t="s">
        <v>522</v>
      </c>
      <c r="F385" s="146" t="s">
        <v>523</v>
      </c>
      <c r="G385" s="147" t="s">
        <v>249</v>
      </c>
      <c r="H385" s="148">
        <v>326.358</v>
      </c>
      <c r="I385" s="149">
        <v>0</v>
      </c>
      <c r="J385" s="149">
        <f>ROUND(I385*H385,2)</f>
        <v>0</v>
      </c>
      <c r="K385" s="146" t="s">
        <v>1</v>
      </c>
      <c r="L385" s="30"/>
      <c r="M385" s="150" t="s">
        <v>1</v>
      </c>
      <c r="N385" s="151" t="s">
        <v>39</v>
      </c>
      <c r="O385" s="152">
        <v>7.3999999999999996E-2</v>
      </c>
      <c r="P385" s="152">
        <f>O385*H385</f>
        <v>24.150492</v>
      </c>
      <c r="Q385" s="152">
        <v>2.5999999999999998E-4</v>
      </c>
      <c r="R385" s="152">
        <f>Q385*H385</f>
        <v>8.4853079999999997E-2</v>
      </c>
      <c r="S385" s="152">
        <v>0</v>
      </c>
      <c r="T385" s="153">
        <f>S385*H385</f>
        <v>0</v>
      </c>
      <c r="AR385" s="154" t="s">
        <v>174</v>
      </c>
      <c r="AT385" s="154" t="s">
        <v>169</v>
      </c>
      <c r="AU385" s="154" t="s">
        <v>83</v>
      </c>
      <c r="AY385" s="16" t="s">
        <v>167</v>
      </c>
      <c r="BE385" s="155">
        <f>IF(N385="základní",J385,0)</f>
        <v>0</v>
      </c>
      <c r="BF385" s="155">
        <f>IF(N385="snížená",J385,0)</f>
        <v>0</v>
      </c>
      <c r="BG385" s="155">
        <f>IF(N385="zákl. přenesená",J385,0)</f>
        <v>0</v>
      </c>
      <c r="BH385" s="155">
        <f>IF(N385="sníž. přenesená",J385,0)</f>
        <v>0</v>
      </c>
      <c r="BI385" s="155">
        <f>IF(N385="nulová",J385,0)</f>
        <v>0</v>
      </c>
      <c r="BJ385" s="16" t="s">
        <v>81</v>
      </c>
      <c r="BK385" s="155">
        <f>ROUND(I385*H385,2)</f>
        <v>0</v>
      </c>
      <c r="BL385" s="16" t="s">
        <v>174</v>
      </c>
      <c r="BM385" s="154" t="s">
        <v>524</v>
      </c>
    </row>
    <row r="386" spans="2:65" s="1" customFormat="1" ht="24" customHeight="1">
      <c r="B386" s="143"/>
      <c r="C386" s="144" t="s">
        <v>525</v>
      </c>
      <c r="D386" s="144" t="s">
        <v>169</v>
      </c>
      <c r="E386" s="145" t="s">
        <v>526</v>
      </c>
      <c r="F386" s="146" t="s">
        <v>527</v>
      </c>
      <c r="G386" s="147" t="s">
        <v>249</v>
      </c>
      <c r="H386" s="148">
        <v>416.03</v>
      </c>
      <c r="I386" s="149">
        <v>0</v>
      </c>
      <c r="J386" s="149">
        <f>ROUND(I386*H386,2)</f>
        <v>0</v>
      </c>
      <c r="K386" s="146" t="s">
        <v>173</v>
      </c>
      <c r="L386" s="30"/>
      <c r="M386" s="150" t="s">
        <v>1</v>
      </c>
      <c r="N386" s="151" t="s">
        <v>39</v>
      </c>
      <c r="O386" s="152">
        <v>0.05</v>
      </c>
      <c r="P386" s="152">
        <f>O386*H386</f>
        <v>20.801500000000001</v>
      </c>
      <c r="Q386" s="152">
        <v>7.3499999999999998E-3</v>
      </c>
      <c r="R386" s="152">
        <f>Q386*H386</f>
        <v>3.0578204999999996</v>
      </c>
      <c r="S386" s="152">
        <v>0</v>
      </c>
      <c r="T386" s="153">
        <f>S386*H386</f>
        <v>0</v>
      </c>
      <c r="AR386" s="154" t="s">
        <v>174</v>
      </c>
      <c r="AT386" s="154" t="s">
        <v>169</v>
      </c>
      <c r="AU386" s="154" t="s">
        <v>83</v>
      </c>
      <c r="AY386" s="16" t="s">
        <v>167</v>
      </c>
      <c r="BE386" s="155">
        <f>IF(N386="základní",J386,0)</f>
        <v>0</v>
      </c>
      <c r="BF386" s="155">
        <f>IF(N386="snížená",J386,0)</f>
        <v>0</v>
      </c>
      <c r="BG386" s="155">
        <f>IF(N386="zákl. přenesená",J386,0)</f>
        <v>0</v>
      </c>
      <c r="BH386" s="155">
        <f>IF(N386="sníž. přenesená",J386,0)</f>
        <v>0</v>
      </c>
      <c r="BI386" s="155">
        <f>IF(N386="nulová",J386,0)</f>
        <v>0</v>
      </c>
      <c r="BJ386" s="16" t="s">
        <v>81</v>
      </c>
      <c r="BK386" s="155">
        <f>ROUND(I386*H386,2)</f>
        <v>0</v>
      </c>
      <c r="BL386" s="16" t="s">
        <v>174</v>
      </c>
      <c r="BM386" s="154" t="s">
        <v>528</v>
      </c>
    </row>
    <row r="387" spans="2:65" s="1" customFormat="1" ht="24" customHeight="1">
      <c r="B387" s="143"/>
      <c r="C387" s="144" t="s">
        <v>529</v>
      </c>
      <c r="D387" s="144" t="s">
        <v>169</v>
      </c>
      <c r="E387" s="145" t="s">
        <v>530</v>
      </c>
      <c r="F387" s="146" t="s">
        <v>531</v>
      </c>
      <c r="G387" s="147" t="s">
        <v>249</v>
      </c>
      <c r="H387" s="148">
        <v>416.03</v>
      </c>
      <c r="I387" s="149">
        <v>0</v>
      </c>
      <c r="J387" s="149">
        <f>ROUND(I387*H387,2)</f>
        <v>0</v>
      </c>
      <c r="K387" s="146" t="s">
        <v>173</v>
      </c>
      <c r="L387" s="30"/>
      <c r="M387" s="150" t="s">
        <v>1</v>
      </c>
      <c r="N387" s="151" t="s">
        <v>39</v>
      </c>
      <c r="O387" s="152">
        <v>0.37</v>
      </c>
      <c r="P387" s="152">
        <f>O387*H387</f>
        <v>153.93109999999999</v>
      </c>
      <c r="Q387" s="152">
        <v>2.3230000000000001E-2</v>
      </c>
      <c r="R387" s="152">
        <f>Q387*H387</f>
        <v>9.6643768999999988</v>
      </c>
      <c r="S387" s="152">
        <v>0</v>
      </c>
      <c r="T387" s="153">
        <f>S387*H387</f>
        <v>0</v>
      </c>
      <c r="AR387" s="154" t="s">
        <v>174</v>
      </c>
      <c r="AT387" s="154" t="s">
        <v>169</v>
      </c>
      <c r="AU387" s="154" t="s">
        <v>83</v>
      </c>
      <c r="AY387" s="16" t="s">
        <v>167</v>
      </c>
      <c r="BE387" s="155">
        <f>IF(N387="základní",J387,0)</f>
        <v>0</v>
      </c>
      <c r="BF387" s="155">
        <f>IF(N387="snížená",J387,0)</f>
        <v>0</v>
      </c>
      <c r="BG387" s="155">
        <f>IF(N387="zákl. přenesená",J387,0)</f>
        <v>0</v>
      </c>
      <c r="BH387" s="155">
        <f>IF(N387="sníž. přenesená",J387,0)</f>
        <v>0</v>
      </c>
      <c r="BI387" s="155">
        <f>IF(N387="nulová",J387,0)</f>
        <v>0</v>
      </c>
      <c r="BJ387" s="16" t="s">
        <v>81</v>
      </c>
      <c r="BK387" s="155">
        <f>ROUND(I387*H387,2)</f>
        <v>0</v>
      </c>
      <c r="BL387" s="16" t="s">
        <v>174</v>
      </c>
      <c r="BM387" s="154" t="s">
        <v>532</v>
      </c>
    </row>
    <row r="388" spans="2:65" s="1" customFormat="1" ht="24" customHeight="1">
      <c r="B388" s="143"/>
      <c r="C388" s="144" t="s">
        <v>533</v>
      </c>
      <c r="D388" s="144" t="s">
        <v>169</v>
      </c>
      <c r="E388" s="145" t="s">
        <v>534</v>
      </c>
      <c r="F388" s="146" t="s">
        <v>535</v>
      </c>
      <c r="G388" s="147" t="s">
        <v>249</v>
      </c>
      <c r="H388" s="148">
        <v>326.358</v>
      </c>
      <c r="I388" s="149">
        <v>0</v>
      </c>
      <c r="J388" s="149">
        <f>ROUND(I388*H388,2)</f>
        <v>0</v>
      </c>
      <c r="K388" s="146" t="s">
        <v>173</v>
      </c>
      <c r="L388" s="30"/>
      <c r="M388" s="150" t="s">
        <v>1</v>
      </c>
      <c r="N388" s="151" t="s">
        <v>39</v>
      </c>
      <c r="O388" s="152">
        <v>0.375</v>
      </c>
      <c r="P388" s="152">
        <f>O388*H388</f>
        <v>122.38425000000001</v>
      </c>
      <c r="Q388" s="152">
        <v>4.4600000000000004E-3</v>
      </c>
      <c r="R388" s="152">
        <f>Q388*H388</f>
        <v>1.4555566800000002</v>
      </c>
      <c r="S388" s="152">
        <v>0</v>
      </c>
      <c r="T388" s="153">
        <f>S388*H388</f>
        <v>0</v>
      </c>
      <c r="AR388" s="154" t="s">
        <v>174</v>
      </c>
      <c r="AT388" s="154" t="s">
        <v>169</v>
      </c>
      <c r="AU388" s="154" t="s">
        <v>83</v>
      </c>
      <c r="AY388" s="16" t="s">
        <v>167</v>
      </c>
      <c r="BE388" s="155">
        <f>IF(N388="základní",J388,0)</f>
        <v>0</v>
      </c>
      <c r="BF388" s="155">
        <f>IF(N388="snížená",J388,0)</f>
        <v>0</v>
      </c>
      <c r="BG388" s="155">
        <f>IF(N388="zákl. přenesená",J388,0)</f>
        <v>0</v>
      </c>
      <c r="BH388" s="155">
        <f>IF(N388="sníž. přenesená",J388,0)</f>
        <v>0</v>
      </c>
      <c r="BI388" s="155">
        <f>IF(N388="nulová",J388,0)</f>
        <v>0</v>
      </c>
      <c r="BJ388" s="16" t="s">
        <v>81</v>
      </c>
      <c r="BK388" s="155">
        <f>ROUND(I388*H388,2)</f>
        <v>0</v>
      </c>
      <c r="BL388" s="16" t="s">
        <v>174</v>
      </c>
      <c r="BM388" s="154" t="s">
        <v>536</v>
      </c>
    </row>
    <row r="389" spans="2:65" s="1" customFormat="1" ht="16.5" customHeight="1">
      <c r="B389" s="143"/>
      <c r="C389" s="144" t="s">
        <v>537</v>
      </c>
      <c r="D389" s="144" t="s">
        <v>169</v>
      </c>
      <c r="E389" s="145" t="s">
        <v>538</v>
      </c>
      <c r="F389" s="146" t="s">
        <v>539</v>
      </c>
      <c r="G389" s="147" t="s">
        <v>249</v>
      </c>
      <c r="H389" s="148">
        <v>742.38800000000003</v>
      </c>
      <c r="I389" s="149">
        <v>0</v>
      </c>
      <c r="J389" s="149">
        <f>ROUND(I389*H389,2)</f>
        <v>0</v>
      </c>
      <c r="K389" s="146" t="s">
        <v>173</v>
      </c>
      <c r="L389" s="30"/>
      <c r="M389" s="150" t="s">
        <v>1</v>
      </c>
      <c r="N389" s="151" t="s">
        <v>39</v>
      </c>
      <c r="O389" s="152">
        <v>0.14000000000000001</v>
      </c>
      <c r="P389" s="152">
        <f>O389*H389</f>
        <v>103.93432000000001</v>
      </c>
      <c r="Q389" s="152">
        <v>0</v>
      </c>
      <c r="R389" s="152">
        <f>Q389*H389</f>
        <v>0</v>
      </c>
      <c r="S389" s="152">
        <v>0</v>
      </c>
      <c r="T389" s="153">
        <f>S389*H389</f>
        <v>0</v>
      </c>
      <c r="AR389" s="154" t="s">
        <v>174</v>
      </c>
      <c r="AT389" s="154" t="s">
        <v>169</v>
      </c>
      <c r="AU389" s="154" t="s">
        <v>83</v>
      </c>
      <c r="AY389" s="16" t="s">
        <v>167</v>
      </c>
      <c r="BE389" s="155">
        <f>IF(N389="základní",J389,0)</f>
        <v>0</v>
      </c>
      <c r="BF389" s="155">
        <f>IF(N389="snížená",J389,0)</f>
        <v>0</v>
      </c>
      <c r="BG389" s="155">
        <f>IF(N389="zákl. přenesená",J389,0)</f>
        <v>0</v>
      </c>
      <c r="BH389" s="155">
        <f>IF(N389="sníž. přenesená",J389,0)</f>
        <v>0</v>
      </c>
      <c r="BI389" s="155">
        <f>IF(N389="nulová",J389,0)</f>
        <v>0</v>
      </c>
      <c r="BJ389" s="16" t="s">
        <v>81</v>
      </c>
      <c r="BK389" s="155">
        <f>ROUND(I389*H389,2)</f>
        <v>0</v>
      </c>
      <c r="BL389" s="16" t="s">
        <v>174</v>
      </c>
      <c r="BM389" s="154" t="s">
        <v>540</v>
      </c>
    </row>
    <row r="390" spans="2:65" s="12" customFormat="1" ht="11.25">
      <c r="B390" s="156"/>
      <c r="D390" s="157" t="s">
        <v>176</v>
      </c>
      <c r="E390" s="158" t="s">
        <v>1</v>
      </c>
      <c r="F390" s="159" t="s">
        <v>541</v>
      </c>
      <c r="H390" s="160">
        <v>153.255</v>
      </c>
      <c r="L390" s="156"/>
      <c r="M390" s="161"/>
      <c r="N390" s="162"/>
      <c r="O390" s="162"/>
      <c r="P390" s="162"/>
      <c r="Q390" s="162"/>
      <c r="R390" s="162"/>
      <c r="S390" s="162"/>
      <c r="T390" s="163"/>
      <c r="AT390" s="158" t="s">
        <v>176</v>
      </c>
      <c r="AU390" s="158" t="s">
        <v>83</v>
      </c>
      <c r="AV390" s="12" t="s">
        <v>83</v>
      </c>
      <c r="AW390" s="12" t="s">
        <v>28</v>
      </c>
      <c r="AX390" s="12" t="s">
        <v>74</v>
      </c>
      <c r="AY390" s="158" t="s">
        <v>167</v>
      </c>
    </row>
    <row r="391" spans="2:65" s="12" customFormat="1" ht="11.25">
      <c r="B391" s="156"/>
      <c r="D391" s="157" t="s">
        <v>176</v>
      </c>
      <c r="E391" s="158" t="s">
        <v>1</v>
      </c>
      <c r="F391" s="159" t="s">
        <v>542</v>
      </c>
      <c r="H391" s="160">
        <v>187.643</v>
      </c>
      <c r="L391" s="156"/>
      <c r="M391" s="161"/>
      <c r="N391" s="162"/>
      <c r="O391" s="162"/>
      <c r="P391" s="162"/>
      <c r="Q391" s="162"/>
      <c r="R391" s="162"/>
      <c r="S391" s="162"/>
      <c r="T391" s="163"/>
      <c r="AT391" s="158" t="s">
        <v>176</v>
      </c>
      <c r="AU391" s="158" t="s">
        <v>83</v>
      </c>
      <c r="AV391" s="12" t="s">
        <v>83</v>
      </c>
      <c r="AW391" s="12" t="s">
        <v>28</v>
      </c>
      <c r="AX391" s="12" t="s">
        <v>74</v>
      </c>
      <c r="AY391" s="158" t="s">
        <v>167</v>
      </c>
    </row>
    <row r="392" spans="2:65" s="12" customFormat="1" ht="11.25">
      <c r="B392" s="156"/>
      <c r="D392" s="157" t="s">
        <v>176</v>
      </c>
      <c r="E392" s="158" t="s">
        <v>1</v>
      </c>
      <c r="F392" s="159" t="s">
        <v>543</v>
      </c>
      <c r="H392" s="160">
        <v>-8.1</v>
      </c>
      <c r="L392" s="156"/>
      <c r="M392" s="161"/>
      <c r="N392" s="162"/>
      <c r="O392" s="162"/>
      <c r="P392" s="162"/>
      <c r="Q392" s="162"/>
      <c r="R392" s="162"/>
      <c r="S392" s="162"/>
      <c r="T392" s="163"/>
      <c r="AT392" s="158" t="s">
        <v>176</v>
      </c>
      <c r="AU392" s="158" t="s">
        <v>83</v>
      </c>
      <c r="AV392" s="12" t="s">
        <v>83</v>
      </c>
      <c r="AW392" s="12" t="s">
        <v>28</v>
      </c>
      <c r="AX392" s="12" t="s">
        <v>74</v>
      </c>
      <c r="AY392" s="158" t="s">
        <v>167</v>
      </c>
    </row>
    <row r="393" spans="2:65" s="12" customFormat="1" ht="11.25">
      <c r="B393" s="156"/>
      <c r="D393" s="157" t="s">
        <v>176</v>
      </c>
      <c r="E393" s="158" t="s">
        <v>1</v>
      </c>
      <c r="F393" s="159" t="s">
        <v>363</v>
      </c>
      <c r="H393" s="160">
        <v>-6.44</v>
      </c>
      <c r="L393" s="156"/>
      <c r="M393" s="161"/>
      <c r="N393" s="162"/>
      <c r="O393" s="162"/>
      <c r="P393" s="162"/>
      <c r="Q393" s="162"/>
      <c r="R393" s="162"/>
      <c r="S393" s="162"/>
      <c r="T393" s="163"/>
      <c r="AT393" s="158" t="s">
        <v>176</v>
      </c>
      <c r="AU393" s="158" t="s">
        <v>83</v>
      </c>
      <c r="AV393" s="12" t="s">
        <v>83</v>
      </c>
      <c r="AW393" s="12" t="s">
        <v>28</v>
      </c>
      <c r="AX393" s="12" t="s">
        <v>74</v>
      </c>
      <c r="AY393" s="158" t="s">
        <v>167</v>
      </c>
    </row>
    <row r="394" spans="2:65" s="14" customFormat="1" ht="11.25">
      <c r="B394" s="171"/>
      <c r="D394" s="157" t="s">
        <v>176</v>
      </c>
      <c r="E394" s="172" t="s">
        <v>1</v>
      </c>
      <c r="F394" s="173" t="s">
        <v>271</v>
      </c>
      <c r="H394" s="174">
        <v>326.358</v>
      </c>
      <c r="L394" s="171"/>
      <c r="M394" s="175"/>
      <c r="N394" s="176"/>
      <c r="O394" s="176"/>
      <c r="P394" s="176"/>
      <c r="Q394" s="176"/>
      <c r="R394" s="176"/>
      <c r="S394" s="176"/>
      <c r="T394" s="177"/>
      <c r="AT394" s="172" t="s">
        <v>176</v>
      </c>
      <c r="AU394" s="172" t="s">
        <v>83</v>
      </c>
      <c r="AV394" s="14" t="s">
        <v>191</v>
      </c>
      <c r="AW394" s="14" t="s">
        <v>28</v>
      </c>
      <c r="AX394" s="14" t="s">
        <v>74</v>
      </c>
      <c r="AY394" s="172" t="s">
        <v>167</v>
      </c>
    </row>
    <row r="395" spans="2:65" s="12" customFormat="1" ht="11.25">
      <c r="B395" s="156"/>
      <c r="D395" s="157" t="s">
        <v>176</v>
      </c>
      <c r="E395" s="158" t="s">
        <v>1</v>
      </c>
      <c r="F395" s="159" t="s">
        <v>544</v>
      </c>
      <c r="H395" s="160">
        <v>53.51</v>
      </c>
      <c r="L395" s="156"/>
      <c r="M395" s="161"/>
      <c r="N395" s="162"/>
      <c r="O395" s="162"/>
      <c r="P395" s="162"/>
      <c r="Q395" s="162"/>
      <c r="R395" s="162"/>
      <c r="S395" s="162"/>
      <c r="T395" s="163"/>
      <c r="AT395" s="158" t="s">
        <v>176</v>
      </c>
      <c r="AU395" s="158" t="s">
        <v>83</v>
      </c>
      <c r="AV395" s="12" t="s">
        <v>83</v>
      </c>
      <c r="AW395" s="12" t="s">
        <v>28</v>
      </c>
      <c r="AX395" s="12" t="s">
        <v>74</v>
      </c>
      <c r="AY395" s="158" t="s">
        <v>167</v>
      </c>
    </row>
    <row r="396" spans="2:65" s="12" customFormat="1" ht="11.25">
      <c r="B396" s="156"/>
      <c r="D396" s="157" t="s">
        <v>176</v>
      </c>
      <c r="E396" s="158" t="s">
        <v>1</v>
      </c>
      <c r="F396" s="159" t="s">
        <v>545</v>
      </c>
      <c r="H396" s="160">
        <v>17.077999999999999</v>
      </c>
      <c r="L396" s="156"/>
      <c r="M396" s="161"/>
      <c r="N396" s="162"/>
      <c r="O396" s="162"/>
      <c r="P396" s="162"/>
      <c r="Q396" s="162"/>
      <c r="R396" s="162"/>
      <c r="S396" s="162"/>
      <c r="T396" s="163"/>
      <c r="AT396" s="158" t="s">
        <v>176</v>
      </c>
      <c r="AU396" s="158" t="s">
        <v>83</v>
      </c>
      <c r="AV396" s="12" t="s">
        <v>83</v>
      </c>
      <c r="AW396" s="12" t="s">
        <v>28</v>
      </c>
      <c r="AX396" s="12" t="s">
        <v>74</v>
      </c>
      <c r="AY396" s="158" t="s">
        <v>167</v>
      </c>
    </row>
    <row r="397" spans="2:65" s="12" customFormat="1" ht="11.25">
      <c r="B397" s="156"/>
      <c r="D397" s="157" t="s">
        <v>176</v>
      </c>
      <c r="E397" s="158" t="s">
        <v>1</v>
      </c>
      <c r="F397" s="159" t="s">
        <v>546</v>
      </c>
      <c r="H397" s="160">
        <v>-1.722</v>
      </c>
      <c r="L397" s="156"/>
      <c r="M397" s="161"/>
      <c r="N397" s="162"/>
      <c r="O397" s="162"/>
      <c r="P397" s="162"/>
      <c r="Q397" s="162"/>
      <c r="R397" s="162"/>
      <c r="S397" s="162"/>
      <c r="T397" s="163"/>
      <c r="AT397" s="158" t="s">
        <v>176</v>
      </c>
      <c r="AU397" s="158" t="s">
        <v>83</v>
      </c>
      <c r="AV397" s="12" t="s">
        <v>83</v>
      </c>
      <c r="AW397" s="12" t="s">
        <v>28</v>
      </c>
      <c r="AX397" s="12" t="s">
        <v>74</v>
      </c>
      <c r="AY397" s="158" t="s">
        <v>167</v>
      </c>
    </row>
    <row r="398" spans="2:65" s="12" customFormat="1" ht="11.25">
      <c r="B398" s="156"/>
      <c r="D398" s="157" t="s">
        <v>176</v>
      </c>
      <c r="E398" s="158" t="s">
        <v>1</v>
      </c>
      <c r="F398" s="159" t="s">
        <v>547</v>
      </c>
      <c r="H398" s="160">
        <v>-2.835</v>
      </c>
      <c r="L398" s="156"/>
      <c r="M398" s="161"/>
      <c r="N398" s="162"/>
      <c r="O398" s="162"/>
      <c r="P398" s="162"/>
      <c r="Q398" s="162"/>
      <c r="R398" s="162"/>
      <c r="S398" s="162"/>
      <c r="T398" s="163"/>
      <c r="AT398" s="158" t="s">
        <v>176</v>
      </c>
      <c r="AU398" s="158" t="s">
        <v>83</v>
      </c>
      <c r="AV398" s="12" t="s">
        <v>83</v>
      </c>
      <c r="AW398" s="12" t="s">
        <v>28</v>
      </c>
      <c r="AX398" s="12" t="s">
        <v>74</v>
      </c>
      <c r="AY398" s="158" t="s">
        <v>167</v>
      </c>
    </row>
    <row r="399" spans="2:65" s="12" customFormat="1" ht="11.25">
      <c r="B399" s="156"/>
      <c r="D399" s="157" t="s">
        <v>176</v>
      </c>
      <c r="E399" s="158" t="s">
        <v>1</v>
      </c>
      <c r="F399" s="159" t="s">
        <v>548</v>
      </c>
      <c r="H399" s="160">
        <v>2.1</v>
      </c>
      <c r="L399" s="156"/>
      <c r="M399" s="161"/>
      <c r="N399" s="162"/>
      <c r="O399" s="162"/>
      <c r="P399" s="162"/>
      <c r="Q399" s="162"/>
      <c r="R399" s="162"/>
      <c r="S399" s="162"/>
      <c r="T399" s="163"/>
      <c r="AT399" s="158" t="s">
        <v>176</v>
      </c>
      <c r="AU399" s="158" t="s">
        <v>83</v>
      </c>
      <c r="AV399" s="12" t="s">
        <v>83</v>
      </c>
      <c r="AW399" s="12" t="s">
        <v>28</v>
      </c>
      <c r="AX399" s="12" t="s">
        <v>74</v>
      </c>
      <c r="AY399" s="158" t="s">
        <v>167</v>
      </c>
    </row>
    <row r="400" spans="2:65" s="12" customFormat="1" ht="11.25">
      <c r="B400" s="156"/>
      <c r="D400" s="157" t="s">
        <v>176</v>
      </c>
      <c r="E400" s="158" t="s">
        <v>1</v>
      </c>
      <c r="F400" s="159" t="s">
        <v>549</v>
      </c>
      <c r="H400" s="160">
        <v>56.442999999999998</v>
      </c>
      <c r="L400" s="156"/>
      <c r="M400" s="161"/>
      <c r="N400" s="162"/>
      <c r="O400" s="162"/>
      <c r="P400" s="162"/>
      <c r="Q400" s="162"/>
      <c r="R400" s="162"/>
      <c r="S400" s="162"/>
      <c r="T400" s="163"/>
      <c r="AT400" s="158" t="s">
        <v>176</v>
      </c>
      <c r="AU400" s="158" t="s">
        <v>83</v>
      </c>
      <c r="AV400" s="12" t="s">
        <v>83</v>
      </c>
      <c r="AW400" s="12" t="s">
        <v>28</v>
      </c>
      <c r="AX400" s="12" t="s">
        <v>74</v>
      </c>
      <c r="AY400" s="158" t="s">
        <v>167</v>
      </c>
    </row>
    <row r="401" spans="2:51" s="12" customFormat="1" ht="11.25">
      <c r="B401" s="156"/>
      <c r="D401" s="157" t="s">
        <v>176</v>
      </c>
      <c r="E401" s="158" t="s">
        <v>1</v>
      </c>
      <c r="F401" s="159" t="s">
        <v>550</v>
      </c>
      <c r="H401" s="160">
        <v>15.12</v>
      </c>
      <c r="L401" s="156"/>
      <c r="M401" s="161"/>
      <c r="N401" s="162"/>
      <c r="O401" s="162"/>
      <c r="P401" s="162"/>
      <c r="Q401" s="162"/>
      <c r="R401" s="162"/>
      <c r="S401" s="162"/>
      <c r="T401" s="163"/>
      <c r="AT401" s="158" t="s">
        <v>176</v>
      </c>
      <c r="AU401" s="158" t="s">
        <v>83</v>
      </c>
      <c r="AV401" s="12" t="s">
        <v>83</v>
      </c>
      <c r="AW401" s="12" t="s">
        <v>28</v>
      </c>
      <c r="AX401" s="12" t="s">
        <v>74</v>
      </c>
      <c r="AY401" s="158" t="s">
        <v>167</v>
      </c>
    </row>
    <row r="402" spans="2:51" s="12" customFormat="1" ht="11.25">
      <c r="B402" s="156"/>
      <c r="D402" s="157" t="s">
        <v>176</v>
      </c>
      <c r="E402" s="158" t="s">
        <v>1</v>
      </c>
      <c r="F402" s="159" t="s">
        <v>543</v>
      </c>
      <c r="H402" s="160">
        <v>-8.1</v>
      </c>
      <c r="L402" s="156"/>
      <c r="M402" s="161"/>
      <c r="N402" s="162"/>
      <c r="O402" s="162"/>
      <c r="P402" s="162"/>
      <c r="Q402" s="162"/>
      <c r="R402" s="162"/>
      <c r="S402" s="162"/>
      <c r="T402" s="163"/>
      <c r="AT402" s="158" t="s">
        <v>176</v>
      </c>
      <c r="AU402" s="158" t="s">
        <v>83</v>
      </c>
      <c r="AV402" s="12" t="s">
        <v>83</v>
      </c>
      <c r="AW402" s="12" t="s">
        <v>28</v>
      </c>
      <c r="AX402" s="12" t="s">
        <v>74</v>
      </c>
      <c r="AY402" s="158" t="s">
        <v>167</v>
      </c>
    </row>
    <row r="403" spans="2:51" s="12" customFormat="1" ht="11.25">
      <c r="B403" s="156"/>
      <c r="D403" s="157" t="s">
        <v>176</v>
      </c>
      <c r="E403" s="158" t="s">
        <v>1</v>
      </c>
      <c r="F403" s="159" t="s">
        <v>551</v>
      </c>
      <c r="H403" s="160">
        <v>4.74</v>
      </c>
      <c r="L403" s="156"/>
      <c r="M403" s="161"/>
      <c r="N403" s="162"/>
      <c r="O403" s="162"/>
      <c r="P403" s="162"/>
      <c r="Q403" s="162"/>
      <c r="R403" s="162"/>
      <c r="S403" s="162"/>
      <c r="T403" s="163"/>
      <c r="AT403" s="158" t="s">
        <v>176</v>
      </c>
      <c r="AU403" s="158" t="s">
        <v>83</v>
      </c>
      <c r="AV403" s="12" t="s">
        <v>83</v>
      </c>
      <c r="AW403" s="12" t="s">
        <v>28</v>
      </c>
      <c r="AX403" s="12" t="s">
        <v>74</v>
      </c>
      <c r="AY403" s="158" t="s">
        <v>167</v>
      </c>
    </row>
    <row r="404" spans="2:51" s="12" customFormat="1" ht="11.25">
      <c r="B404" s="156"/>
      <c r="D404" s="157" t="s">
        <v>176</v>
      </c>
      <c r="E404" s="158" t="s">
        <v>1</v>
      </c>
      <c r="F404" s="159" t="s">
        <v>552</v>
      </c>
      <c r="H404" s="160">
        <v>9.4380000000000006</v>
      </c>
      <c r="L404" s="156"/>
      <c r="M404" s="161"/>
      <c r="N404" s="162"/>
      <c r="O404" s="162"/>
      <c r="P404" s="162"/>
      <c r="Q404" s="162"/>
      <c r="R404" s="162"/>
      <c r="S404" s="162"/>
      <c r="T404" s="163"/>
      <c r="AT404" s="158" t="s">
        <v>176</v>
      </c>
      <c r="AU404" s="158" t="s">
        <v>83</v>
      </c>
      <c r="AV404" s="12" t="s">
        <v>83</v>
      </c>
      <c r="AW404" s="12" t="s">
        <v>28</v>
      </c>
      <c r="AX404" s="12" t="s">
        <v>74</v>
      </c>
      <c r="AY404" s="158" t="s">
        <v>167</v>
      </c>
    </row>
    <row r="405" spans="2:51" s="12" customFormat="1" ht="11.25">
      <c r="B405" s="156"/>
      <c r="D405" s="157" t="s">
        <v>176</v>
      </c>
      <c r="E405" s="158" t="s">
        <v>1</v>
      </c>
      <c r="F405" s="159" t="s">
        <v>553</v>
      </c>
      <c r="H405" s="160">
        <v>114.083</v>
      </c>
      <c r="L405" s="156"/>
      <c r="M405" s="161"/>
      <c r="N405" s="162"/>
      <c r="O405" s="162"/>
      <c r="P405" s="162"/>
      <c r="Q405" s="162"/>
      <c r="R405" s="162"/>
      <c r="S405" s="162"/>
      <c r="T405" s="163"/>
      <c r="AT405" s="158" t="s">
        <v>176</v>
      </c>
      <c r="AU405" s="158" t="s">
        <v>83</v>
      </c>
      <c r="AV405" s="12" t="s">
        <v>83</v>
      </c>
      <c r="AW405" s="12" t="s">
        <v>28</v>
      </c>
      <c r="AX405" s="12" t="s">
        <v>74</v>
      </c>
      <c r="AY405" s="158" t="s">
        <v>167</v>
      </c>
    </row>
    <row r="406" spans="2:51" s="12" customFormat="1" ht="11.25">
      <c r="B406" s="156"/>
      <c r="D406" s="157" t="s">
        <v>176</v>
      </c>
      <c r="E406" s="158" t="s">
        <v>1</v>
      </c>
      <c r="F406" s="159" t="s">
        <v>554</v>
      </c>
      <c r="H406" s="160">
        <v>-1.2450000000000001</v>
      </c>
      <c r="L406" s="156"/>
      <c r="M406" s="161"/>
      <c r="N406" s="162"/>
      <c r="O406" s="162"/>
      <c r="P406" s="162"/>
      <c r="Q406" s="162"/>
      <c r="R406" s="162"/>
      <c r="S406" s="162"/>
      <c r="T406" s="163"/>
      <c r="AT406" s="158" t="s">
        <v>176</v>
      </c>
      <c r="AU406" s="158" t="s">
        <v>83</v>
      </c>
      <c r="AV406" s="12" t="s">
        <v>83</v>
      </c>
      <c r="AW406" s="12" t="s">
        <v>28</v>
      </c>
      <c r="AX406" s="12" t="s">
        <v>74</v>
      </c>
      <c r="AY406" s="158" t="s">
        <v>167</v>
      </c>
    </row>
    <row r="407" spans="2:51" s="12" customFormat="1" ht="11.25">
      <c r="B407" s="156"/>
      <c r="D407" s="157" t="s">
        <v>176</v>
      </c>
      <c r="E407" s="158" t="s">
        <v>1</v>
      </c>
      <c r="F407" s="159" t="s">
        <v>555</v>
      </c>
      <c r="H407" s="160">
        <v>-1.35</v>
      </c>
      <c r="L407" s="156"/>
      <c r="M407" s="161"/>
      <c r="N407" s="162"/>
      <c r="O407" s="162"/>
      <c r="P407" s="162"/>
      <c r="Q407" s="162"/>
      <c r="R407" s="162"/>
      <c r="S407" s="162"/>
      <c r="T407" s="163"/>
      <c r="AT407" s="158" t="s">
        <v>176</v>
      </c>
      <c r="AU407" s="158" t="s">
        <v>83</v>
      </c>
      <c r="AV407" s="12" t="s">
        <v>83</v>
      </c>
      <c r="AW407" s="12" t="s">
        <v>28</v>
      </c>
      <c r="AX407" s="12" t="s">
        <v>74</v>
      </c>
      <c r="AY407" s="158" t="s">
        <v>167</v>
      </c>
    </row>
    <row r="408" spans="2:51" s="12" customFormat="1" ht="11.25">
      <c r="B408" s="156"/>
      <c r="D408" s="157" t="s">
        <v>176</v>
      </c>
      <c r="E408" s="158" t="s">
        <v>1</v>
      </c>
      <c r="F408" s="159" t="s">
        <v>556</v>
      </c>
      <c r="H408" s="160">
        <v>1.49</v>
      </c>
      <c r="L408" s="156"/>
      <c r="M408" s="161"/>
      <c r="N408" s="162"/>
      <c r="O408" s="162"/>
      <c r="P408" s="162"/>
      <c r="Q408" s="162"/>
      <c r="R408" s="162"/>
      <c r="S408" s="162"/>
      <c r="T408" s="163"/>
      <c r="AT408" s="158" t="s">
        <v>176</v>
      </c>
      <c r="AU408" s="158" t="s">
        <v>83</v>
      </c>
      <c r="AV408" s="12" t="s">
        <v>83</v>
      </c>
      <c r="AW408" s="12" t="s">
        <v>28</v>
      </c>
      <c r="AX408" s="12" t="s">
        <v>74</v>
      </c>
      <c r="AY408" s="158" t="s">
        <v>167</v>
      </c>
    </row>
    <row r="409" spans="2:51" s="12" customFormat="1" ht="11.25">
      <c r="B409" s="156"/>
      <c r="D409" s="157" t="s">
        <v>176</v>
      </c>
      <c r="E409" s="158" t="s">
        <v>1</v>
      </c>
      <c r="F409" s="159" t="s">
        <v>557</v>
      </c>
      <c r="H409" s="160">
        <v>45.122999999999998</v>
      </c>
      <c r="L409" s="156"/>
      <c r="M409" s="161"/>
      <c r="N409" s="162"/>
      <c r="O409" s="162"/>
      <c r="P409" s="162"/>
      <c r="Q409" s="162"/>
      <c r="R409" s="162"/>
      <c r="S409" s="162"/>
      <c r="T409" s="163"/>
      <c r="AT409" s="158" t="s">
        <v>176</v>
      </c>
      <c r="AU409" s="158" t="s">
        <v>83</v>
      </c>
      <c r="AV409" s="12" t="s">
        <v>83</v>
      </c>
      <c r="AW409" s="12" t="s">
        <v>28</v>
      </c>
      <c r="AX409" s="12" t="s">
        <v>74</v>
      </c>
      <c r="AY409" s="158" t="s">
        <v>167</v>
      </c>
    </row>
    <row r="410" spans="2:51" s="12" customFormat="1" ht="11.25">
      <c r="B410" s="156"/>
      <c r="D410" s="157" t="s">
        <v>176</v>
      </c>
      <c r="E410" s="158" t="s">
        <v>1</v>
      </c>
      <c r="F410" s="159" t="s">
        <v>558</v>
      </c>
      <c r="H410" s="160">
        <v>118.88200000000001</v>
      </c>
      <c r="L410" s="156"/>
      <c r="M410" s="161"/>
      <c r="N410" s="162"/>
      <c r="O410" s="162"/>
      <c r="P410" s="162"/>
      <c r="Q410" s="162"/>
      <c r="R410" s="162"/>
      <c r="S410" s="162"/>
      <c r="T410" s="163"/>
      <c r="AT410" s="158" t="s">
        <v>176</v>
      </c>
      <c r="AU410" s="158" t="s">
        <v>83</v>
      </c>
      <c r="AV410" s="12" t="s">
        <v>83</v>
      </c>
      <c r="AW410" s="12" t="s">
        <v>28</v>
      </c>
      <c r="AX410" s="12" t="s">
        <v>74</v>
      </c>
      <c r="AY410" s="158" t="s">
        <v>167</v>
      </c>
    </row>
    <row r="411" spans="2:51" s="12" customFormat="1" ht="11.25">
      <c r="B411" s="156"/>
      <c r="D411" s="157" t="s">
        <v>176</v>
      </c>
      <c r="E411" s="158" t="s">
        <v>1</v>
      </c>
      <c r="F411" s="159" t="s">
        <v>559</v>
      </c>
      <c r="H411" s="160">
        <v>-6.375</v>
      </c>
      <c r="L411" s="156"/>
      <c r="M411" s="161"/>
      <c r="N411" s="162"/>
      <c r="O411" s="162"/>
      <c r="P411" s="162"/>
      <c r="Q411" s="162"/>
      <c r="R411" s="162"/>
      <c r="S411" s="162"/>
      <c r="T411" s="163"/>
      <c r="AT411" s="158" t="s">
        <v>176</v>
      </c>
      <c r="AU411" s="158" t="s">
        <v>83</v>
      </c>
      <c r="AV411" s="12" t="s">
        <v>83</v>
      </c>
      <c r="AW411" s="12" t="s">
        <v>28</v>
      </c>
      <c r="AX411" s="12" t="s">
        <v>74</v>
      </c>
      <c r="AY411" s="158" t="s">
        <v>167</v>
      </c>
    </row>
    <row r="412" spans="2:51" s="12" customFormat="1" ht="11.25">
      <c r="B412" s="156"/>
      <c r="D412" s="157" t="s">
        <v>176</v>
      </c>
      <c r="E412" s="158" t="s">
        <v>1</v>
      </c>
      <c r="F412" s="159" t="s">
        <v>560</v>
      </c>
      <c r="H412" s="160">
        <v>-7.38</v>
      </c>
      <c r="L412" s="156"/>
      <c r="M412" s="161"/>
      <c r="N412" s="162"/>
      <c r="O412" s="162"/>
      <c r="P412" s="162"/>
      <c r="Q412" s="162"/>
      <c r="R412" s="162"/>
      <c r="S412" s="162"/>
      <c r="T412" s="163"/>
      <c r="AT412" s="158" t="s">
        <v>176</v>
      </c>
      <c r="AU412" s="158" t="s">
        <v>83</v>
      </c>
      <c r="AV412" s="12" t="s">
        <v>83</v>
      </c>
      <c r="AW412" s="12" t="s">
        <v>28</v>
      </c>
      <c r="AX412" s="12" t="s">
        <v>74</v>
      </c>
      <c r="AY412" s="158" t="s">
        <v>167</v>
      </c>
    </row>
    <row r="413" spans="2:51" s="12" customFormat="1" ht="11.25">
      <c r="B413" s="156"/>
      <c r="D413" s="157" t="s">
        <v>176</v>
      </c>
      <c r="E413" s="158" t="s">
        <v>1</v>
      </c>
      <c r="F413" s="159" t="s">
        <v>561</v>
      </c>
      <c r="H413" s="160">
        <v>3.85</v>
      </c>
      <c r="L413" s="156"/>
      <c r="M413" s="161"/>
      <c r="N413" s="162"/>
      <c r="O413" s="162"/>
      <c r="P413" s="162"/>
      <c r="Q413" s="162"/>
      <c r="R413" s="162"/>
      <c r="S413" s="162"/>
      <c r="T413" s="163"/>
      <c r="AT413" s="158" t="s">
        <v>176</v>
      </c>
      <c r="AU413" s="158" t="s">
        <v>83</v>
      </c>
      <c r="AV413" s="12" t="s">
        <v>83</v>
      </c>
      <c r="AW413" s="12" t="s">
        <v>28</v>
      </c>
      <c r="AX413" s="12" t="s">
        <v>74</v>
      </c>
      <c r="AY413" s="158" t="s">
        <v>167</v>
      </c>
    </row>
    <row r="414" spans="2:51" s="12" customFormat="1" ht="11.25">
      <c r="B414" s="156"/>
      <c r="D414" s="157" t="s">
        <v>176</v>
      </c>
      <c r="E414" s="158" t="s">
        <v>1</v>
      </c>
      <c r="F414" s="159" t="s">
        <v>562</v>
      </c>
      <c r="H414" s="160">
        <v>3.18</v>
      </c>
      <c r="L414" s="156"/>
      <c r="M414" s="161"/>
      <c r="N414" s="162"/>
      <c r="O414" s="162"/>
      <c r="P414" s="162"/>
      <c r="Q414" s="162"/>
      <c r="R414" s="162"/>
      <c r="S414" s="162"/>
      <c r="T414" s="163"/>
      <c r="AT414" s="158" t="s">
        <v>176</v>
      </c>
      <c r="AU414" s="158" t="s">
        <v>83</v>
      </c>
      <c r="AV414" s="12" t="s">
        <v>83</v>
      </c>
      <c r="AW414" s="12" t="s">
        <v>28</v>
      </c>
      <c r="AX414" s="12" t="s">
        <v>74</v>
      </c>
      <c r="AY414" s="158" t="s">
        <v>167</v>
      </c>
    </row>
    <row r="415" spans="2:51" s="14" customFormat="1" ht="11.25">
      <c r="B415" s="171"/>
      <c r="D415" s="157" t="s">
        <v>176</v>
      </c>
      <c r="E415" s="172" t="s">
        <v>1</v>
      </c>
      <c r="F415" s="173" t="s">
        <v>271</v>
      </c>
      <c r="H415" s="174">
        <v>416.03000000000003</v>
      </c>
      <c r="L415" s="171"/>
      <c r="M415" s="175"/>
      <c r="N415" s="176"/>
      <c r="O415" s="176"/>
      <c r="P415" s="176"/>
      <c r="Q415" s="176"/>
      <c r="R415" s="176"/>
      <c r="S415" s="176"/>
      <c r="T415" s="177"/>
      <c r="AT415" s="172" t="s">
        <v>176</v>
      </c>
      <c r="AU415" s="172" t="s">
        <v>83</v>
      </c>
      <c r="AV415" s="14" t="s">
        <v>191</v>
      </c>
      <c r="AW415" s="14" t="s">
        <v>28</v>
      </c>
      <c r="AX415" s="14" t="s">
        <v>74</v>
      </c>
      <c r="AY415" s="172" t="s">
        <v>167</v>
      </c>
    </row>
    <row r="416" spans="2:51" s="13" customFormat="1" ht="11.25">
      <c r="B416" s="164"/>
      <c r="D416" s="157" t="s">
        <v>176</v>
      </c>
      <c r="E416" s="165" t="s">
        <v>1</v>
      </c>
      <c r="F416" s="166" t="s">
        <v>187</v>
      </c>
      <c r="H416" s="167">
        <v>742.38800000000003</v>
      </c>
      <c r="L416" s="164"/>
      <c r="M416" s="168"/>
      <c r="N416" s="169"/>
      <c r="O416" s="169"/>
      <c r="P416" s="169"/>
      <c r="Q416" s="169"/>
      <c r="R416" s="169"/>
      <c r="S416" s="169"/>
      <c r="T416" s="170"/>
      <c r="AT416" s="165" t="s">
        <v>176</v>
      </c>
      <c r="AU416" s="165" t="s">
        <v>83</v>
      </c>
      <c r="AV416" s="13" t="s">
        <v>174</v>
      </c>
      <c r="AW416" s="13" t="s">
        <v>28</v>
      </c>
      <c r="AX416" s="13" t="s">
        <v>81</v>
      </c>
      <c r="AY416" s="165" t="s">
        <v>167</v>
      </c>
    </row>
    <row r="417" spans="2:65" s="1" customFormat="1" ht="24" customHeight="1">
      <c r="B417" s="143"/>
      <c r="C417" s="144" t="s">
        <v>563</v>
      </c>
      <c r="D417" s="144" t="s">
        <v>169</v>
      </c>
      <c r="E417" s="145" t="s">
        <v>564</v>
      </c>
      <c r="F417" s="146" t="s">
        <v>565</v>
      </c>
      <c r="G417" s="147" t="s">
        <v>172</v>
      </c>
      <c r="H417" s="148">
        <v>104.63200000000001</v>
      </c>
      <c r="I417" s="149">
        <v>0</v>
      </c>
      <c r="J417" s="149">
        <f>ROUND(I417*H417,2)</f>
        <v>0</v>
      </c>
      <c r="K417" s="146" t="s">
        <v>173</v>
      </c>
      <c r="L417" s="30"/>
      <c r="M417" s="150" t="s">
        <v>1</v>
      </c>
      <c r="N417" s="151" t="s">
        <v>39</v>
      </c>
      <c r="O417" s="152">
        <v>3.2130000000000001</v>
      </c>
      <c r="P417" s="152">
        <f>O417*H417</f>
        <v>336.182616</v>
      </c>
      <c r="Q417" s="152">
        <v>2.45329</v>
      </c>
      <c r="R417" s="152">
        <f>Q417*H417</f>
        <v>256.69263928000004</v>
      </c>
      <c r="S417" s="152">
        <v>0</v>
      </c>
      <c r="T417" s="153">
        <f>S417*H417</f>
        <v>0</v>
      </c>
      <c r="AR417" s="154" t="s">
        <v>174</v>
      </c>
      <c r="AT417" s="154" t="s">
        <v>169</v>
      </c>
      <c r="AU417" s="154" t="s">
        <v>83</v>
      </c>
      <c r="AY417" s="16" t="s">
        <v>167</v>
      </c>
      <c r="BE417" s="155">
        <f>IF(N417="základní",J417,0)</f>
        <v>0</v>
      </c>
      <c r="BF417" s="155">
        <f>IF(N417="snížená",J417,0)</f>
        <v>0</v>
      </c>
      <c r="BG417" s="155">
        <f>IF(N417="zákl. přenesená",J417,0)</f>
        <v>0</v>
      </c>
      <c r="BH417" s="155">
        <f>IF(N417="sníž. přenesená",J417,0)</f>
        <v>0</v>
      </c>
      <c r="BI417" s="155">
        <f>IF(N417="nulová",J417,0)</f>
        <v>0</v>
      </c>
      <c r="BJ417" s="16" t="s">
        <v>81</v>
      </c>
      <c r="BK417" s="155">
        <f>ROUND(I417*H417,2)</f>
        <v>0</v>
      </c>
      <c r="BL417" s="16" t="s">
        <v>174</v>
      </c>
      <c r="BM417" s="154" t="s">
        <v>566</v>
      </c>
    </row>
    <row r="418" spans="2:65" s="12" customFormat="1" ht="11.25">
      <c r="B418" s="156"/>
      <c r="D418" s="157" t="s">
        <v>176</v>
      </c>
      <c r="E418" s="158" t="s">
        <v>1</v>
      </c>
      <c r="F418" s="159" t="s">
        <v>567</v>
      </c>
      <c r="H418" s="160">
        <v>35.890999999999998</v>
      </c>
      <c r="L418" s="156"/>
      <c r="M418" s="161"/>
      <c r="N418" s="162"/>
      <c r="O418" s="162"/>
      <c r="P418" s="162"/>
      <c r="Q418" s="162"/>
      <c r="R418" s="162"/>
      <c r="S418" s="162"/>
      <c r="T418" s="163"/>
      <c r="AT418" s="158" t="s">
        <v>176</v>
      </c>
      <c r="AU418" s="158" t="s">
        <v>83</v>
      </c>
      <c r="AV418" s="12" t="s">
        <v>83</v>
      </c>
      <c r="AW418" s="12" t="s">
        <v>28</v>
      </c>
      <c r="AX418" s="12" t="s">
        <v>74</v>
      </c>
      <c r="AY418" s="158" t="s">
        <v>167</v>
      </c>
    </row>
    <row r="419" spans="2:65" s="12" customFormat="1" ht="11.25">
      <c r="B419" s="156"/>
      <c r="D419" s="157" t="s">
        <v>176</v>
      </c>
      <c r="E419" s="158" t="s">
        <v>1</v>
      </c>
      <c r="F419" s="159" t="s">
        <v>568</v>
      </c>
      <c r="H419" s="160">
        <v>41.847999999999999</v>
      </c>
      <c r="L419" s="156"/>
      <c r="M419" s="161"/>
      <c r="N419" s="162"/>
      <c r="O419" s="162"/>
      <c r="P419" s="162"/>
      <c r="Q419" s="162"/>
      <c r="R419" s="162"/>
      <c r="S419" s="162"/>
      <c r="T419" s="163"/>
      <c r="AT419" s="158" t="s">
        <v>176</v>
      </c>
      <c r="AU419" s="158" t="s">
        <v>83</v>
      </c>
      <c r="AV419" s="12" t="s">
        <v>83</v>
      </c>
      <c r="AW419" s="12" t="s">
        <v>28</v>
      </c>
      <c r="AX419" s="12" t="s">
        <v>74</v>
      </c>
      <c r="AY419" s="158" t="s">
        <v>167</v>
      </c>
    </row>
    <row r="420" spans="2:65" s="12" customFormat="1" ht="11.25">
      <c r="B420" s="156"/>
      <c r="D420" s="157" t="s">
        <v>176</v>
      </c>
      <c r="E420" s="158" t="s">
        <v>1</v>
      </c>
      <c r="F420" s="159" t="s">
        <v>569</v>
      </c>
      <c r="H420" s="160">
        <v>1.55</v>
      </c>
      <c r="L420" s="156"/>
      <c r="M420" s="161"/>
      <c r="N420" s="162"/>
      <c r="O420" s="162"/>
      <c r="P420" s="162"/>
      <c r="Q420" s="162"/>
      <c r="R420" s="162"/>
      <c r="S420" s="162"/>
      <c r="T420" s="163"/>
      <c r="AT420" s="158" t="s">
        <v>176</v>
      </c>
      <c r="AU420" s="158" t="s">
        <v>83</v>
      </c>
      <c r="AV420" s="12" t="s">
        <v>83</v>
      </c>
      <c r="AW420" s="12" t="s">
        <v>28</v>
      </c>
      <c r="AX420" s="12" t="s">
        <v>74</v>
      </c>
      <c r="AY420" s="158" t="s">
        <v>167</v>
      </c>
    </row>
    <row r="421" spans="2:65" s="12" customFormat="1" ht="11.25">
      <c r="B421" s="156"/>
      <c r="D421" s="157" t="s">
        <v>176</v>
      </c>
      <c r="E421" s="158" t="s">
        <v>1</v>
      </c>
      <c r="F421" s="159" t="s">
        <v>570</v>
      </c>
      <c r="H421" s="160">
        <v>1.292</v>
      </c>
      <c r="L421" s="156"/>
      <c r="M421" s="161"/>
      <c r="N421" s="162"/>
      <c r="O421" s="162"/>
      <c r="P421" s="162"/>
      <c r="Q421" s="162"/>
      <c r="R421" s="162"/>
      <c r="S421" s="162"/>
      <c r="T421" s="163"/>
      <c r="AT421" s="158" t="s">
        <v>176</v>
      </c>
      <c r="AU421" s="158" t="s">
        <v>83</v>
      </c>
      <c r="AV421" s="12" t="s">
        <v>83</v>
      </c>
      <c r="AW421" s="12" t="s">
        <v>28</v>
      </c>
      <c r="AX421" s="12" t="s">
        <v>74</v>
      </c>
      <c r="AY421" s="158" t="s">
        <v>167</v>
      </c>
    </row>
    <row r="422" spans="2:65" s="12" customFormat="1" ht="11.25">
      <c r="B422" s="156"/>
      <c r="D422" s="157" t="s">
        <v>176</v>
      </c>
      <c r="E422" s="158" t="s">
        <v>1</v>
      </c>
      <c r="F422" s="159" t="s">
        <v>571</v>
      </c>
      <c r="H422" s="160">
        <v>2.4239999999999999</v>
      </c>
      <c r="L422" s="156"/>
      <c r="M422" s="161"/>
      <c r="N422" s="162"/>
      <c r="O422" s="162"/>
      <c r="P422" s="162"/>
      <c r="Q422" s="162"/>
      <c r="R422" s="162"/>
      <c r="S422" s="162"/>
      <c r="T422" s="163"/>
      <c r="AT422" s="158" t="s">
        <v>176</v>
      </c>
      <c r="AU422" s="158" t="s">
        <v>83</v>
      </c>
      <c r="AV422" s="12" t="s">
        <v>83</v>
      </c>
      <c r="AW422" s="12" t="s">
        <v>28</v>
      </c>
      <c r="AX422" s="12" t="s">
        <v>74</v>
      </c>
      <c r="AY422" s="158" t="s">
        <v>167</v>
      </c>
    </row>
    <row r="423" spans="2:65" s="12" customFormat="1" ht="11.25">
      <c r="B423" s="156"/>
      <c r="D423" s="157" t="s">
        <v>176</v>
      </c>
      <c r="E423" s="158" t="s">
        <v>1</v>
      </c>
      <c r="F423" s="159" t="s">
        <v>572</v>
      </c>
      <c r="H423" s="160">
        <v>12.95</v>
      </c>
      <c r="L423" s="156"/>
      <c r="M423" s="161"/>
      <c r="N423" s="162"/>
      <c r="O423" s="162"/>
      <c r="P423" s="162"/>
      <c r="Q423" s="162"/>
      <c r="R423" s="162"/>
      <c r="S423" s="162"/>
      <c r="T423" s="163"/>
      <c r="AT423" s="158" t="s">
        <v>176</v>
      </c>
      <c r="AU423" s="158" t="s">
        <v>83</v>
      </c>
      <c r="AV423" s="12" t="s">
        <v>83</v>
      </c>
      <c r="AW423" s="12" t="s">
        <v>28</v>
      </c>
      <c r="AX423" s="12" t="s">
        <v>74</v>
      </c>
      <c r="AY423" s="158" t="s">
        <v>167</v>
      </c>
    </row>
    <row r="424" spans="2:65" s="12" customFormat="1" ht="11.25">
      <c r="B424" s="156"/>
      <c r="D424" s="157" t="s">
        <v>176</v>
      </c>
      <c r="E424" s="158" t="s">
        <v>1</v>
      </c>
      <c r="F424" s="159" t="s">
        <v>573</v>
      </c>
      <c r="H424" s="160">
        <v>3.2890000000000001</v>
      </c>
      <c r="L424" s="156"/>
      <c r="M424" s="161"/>
      <c r="N424" s="162"/>
      <c r="O424" s="162"/>
      <c r="P424" s="162"/>
      <c r="Q424" s="162"/>
      <c r="R424" s="162"/>
      <c r="S424" s="162"/>
      <c r="T424" s="163"/>
      <c r="AT424" s="158" t="s">
        <v>176</v>
      </c>
      <c r="AU424" s="158" t="s">
        <v>83</v>
      </c>
      <c r="AV424" s="12" t="s">
        <v>83</v>
      </c>
      <c r="AW424" s="12" t="s">
        <v>28</v>
      </c>
      <c r="AX424" s="12" t="s">
        <v>74</v>
      </c>
      <c r="AY424" s="158" t="s">
        <v>167</v>
      </c>
    </row>
    <row r="425" spans="2:65" s="12" customFormat="1" ht="11.25">
      <c r="B425" s="156"/>
      <c r="D425" s="157" t="s">
        <v>176</v>
      </c>
      <c r="E425" s="158" t="s">
        <v>1</v>
      </c>
      <c r="F425" s="159" t="s">
        <v>574</v>
      </c>
      <c r="H425" s="160">
        <v>5.3879999999999999</v>
      </c>
      <c r="L425" s="156"/>
      <c r="M425" s="161"/>
      <c r="N425" s="162"/>
      <c r="O425" s="162"/>
      <c r="P425" s="162"/>
      <c r="Q425" s="162"/>
      <c r="R425" s="162"/>
      <c r="S425" s="162"/>
      <c r="T425" s="163"/>
      <c r="AT425" s="158" t="s">
        <v>176</v>
      </c>
      <c r="AU425" s="158" t="s">
        <v>83</v>
      </c>
      <c r="AV425" s="12" t="s">
        <v>83</v>
      </c>
      <c r="AW425" s="12" t="s">
        <v>28</v>
      </c>
      <c r="AX425" s="12" t="s">
        <v>74</v>
      </c>
      <c r="AY425" s="158" t="s">
        <v>167</v>
      </c>
    </row>
    <row r="426" spans="2:65" s="13" customFormat="1" ht="11.25">
      <c r="B426" s="164"/>
      <c r="D426" s="157" t="s">
        <v>176</v>
      </c>
      <c r="E426" s="165" t="s">
        <v>1</v>
      </c>
      <c r="F426" s="166" t="s">
        <v>187</v>
      </c>
      <c r="H426" s="167">
        <v>104.63200000000001</v>
      </c>
      <c r="L426" s="164"/>
      <c r="M426" s="168"/>
      <c r="N426" s="169"/>
      <c r="O426" s="169"/>
      <c r="P426" s="169"/>
      <c r="Q426" s="169"/>
      <c r="R426" s="169"/>
      <c r="S426" s="169"/>
      <c r="T426" s="170"/>
      <c r="AT426" s="165" t="s">
        <v>176</v>
      </c>
      <c r="AU426" s="165" t="s">
        <v>83</v>
      </c>
      <c r="AV426" s="13" t="s">
        <v>174</v>
      </c>
      <c r="AW426" s="13" t="s">
        <v>28</v>
      </c>
      <c r="AX426" s="13" t="s">
        <v>81</v>
      </c>
      <c r="AY426" s="165" t="s">
        <v>167</v>
      </c>
    </row>
    <row r="427" spans="2:65" s="1" customFormat="1" ht="16.5" customHeight="1">
      <c r="B427" s="143"/>
      <c r="C427" s="144" t="s">
        <v>575</v>
      </c>
      <c r="D427" s="144" t="s">
        <v>169</v>
      </c>
      <c r="E427" s="145" t="s">
        <v>576</v>
      </c>
      <c r="F427" s="146" t="s">
        <v>577</v>
      </c>
      <c r="G427" s="147" t="s">
        <v>399</v>
      </c>
      <c r="H427" s="148">
        <v>1.6890000000000001</v>
      </c>
      <c r="I427" s="149">
        <v>0</v>
      </c>
      <c r="J427" s="149">
        <f>ROUND(I427*H427,2)</f>
        <v>0</v>
      </c>
      <c r="K427" s="146" t="s">
        <v>173</v>
      </c>
      <c r="L427" s="30"/>
      <c r="M427" s="150" t="s">
        <v>1</v>
      </c>
      <c r="N427" s="151" t="s">
        <v>39</v>
      </c>
      <c r="O427" s="152">
        <v>15.231</v>
      </c>
      <c r="P427" s="152">
        <f>O427*H427</f>
        <v>25.725159000000001</v>
      </c>
      <c r="Q427" s="152">
        <v>1.06277</v>
      </c>
      <c r="R427" s="152">
        <f>Q427*H427</f>
        <v>1.7950185300000001</v>
      </c>
      <c r="S427" s="152">
        <v>0</v>
      </c>
      <c r="T427" s="153">
        <f>S427*H427</f>
        <v>0</v>
      </c>
      <c r="AR427" s="154" t="s">
        <v>174</v>
      </c>
      <c r="AT427" s="154" t="s">
        <v>169</v>
      </c>
      <c r="AU427" s="154" t="s">
        <v>83</v>
      </c>
      <c r="AY427" s="16" t="s">
        <v>167</v>
      </c>
      <c r="BE427" s="155">
        <f>IF(N427="základní",J427,0)</f>
        <v>0</v>
      </c>
      <c r="BF427" s="155">
        <f>IF(N427="snížená",J427,0)</f>
        <v>0</v>
      </c>
      <c r="BG427" s="155">
        <f>IF(N427="zákl. přenesená",J427,0)</f>
        <v>0</v>
      </c>
      <c r="BH427" s="155">
        <f>IF(N427="sníž. přenesená",J427,0)</f>
        <v>0</v>
      </c>
      <c r="BI427" s="155">
        <f>IF(N427="nulová",J427,0)</f>
        <v>0</v>
      </c>
      <c r="BJ427" s="16" t="s">
        <v>81</v>
      </c>
      <c r="BK427" s="155">
        <f>ROUND(I427*H427,2)</f>
        <v>0</v>
      </c>
      <c r="BL427" s="16" t="s">
        <v>174</v>
      </c>
      <c r="BM427" s="154" t="s">
        <v>578</v>
      </c>
    </row>
    <row r="428" spans="2:65" s="12" customFormat="1" ht="11.25">
      <c r="B428" s="156"/>
      <c r="D428" s="157" t="s">
        <v>176</v>
      </c>
      <c r="E428" s="158" t="s">
        <v>1</v>
      </c>
      <c r="F428" s="159" t="s">
        <v>579</v>
      </c>
      <c r="H428" s="160">
        <v>8.5999999999999993E-2</v>
      </c>
      <c r="L428" s="156"/>
      <c r="M428" s="161"/>
      <c r="N428" s="162"/>
      <c r="O428" s="162"/>
      <c r="P428" s="162"/>
      <c r="Q428" s="162"/>
      <c r="R428" s="162"/>
      <c r="S428" s="162"/>
      <c r="T428" s="163"/>
      <c r="AT428" s="158" t="s">
        <v>176</v>
      </c>
      <c r="AU428" s="158" t="s">
        <v>83</v>
      </c>
      <c r="AV428" s="12" t="s">
        <v>83</v>
      </c>
      <c r="AW428" s="12" t="s">
        <v>28</v>
      </c>
      <c r="AX428" s="12" t="s">
        <v>74</v>
      </c>
      <c r="AY428" s="158" t="s">
        <v>167</v>
      </c>
    </row>
    <row r="429" spans="2:65" s="12" customFormat="1" ht="11.25">
      <c r="B429" s="156"/>
      <c r="D429" s="157" t="s">
        <v>176</v>
      </c>
      <c r="E429" s="158" t="s">
        <v>1</v>
      </c>
      <c r="F429" s="159" t="s">
        <v>580</v>
      </c>
      <c r="H429" s="160">
        <v>0.16200000000000001</v>
      </c>
      <c r="L429" s="156"/>
      <c r="M429" s="161"/>
      <c r="N429" s="162"/>
      <c r="O429" s="162"/>
      <c r="P429" s="162"/>
      <c r="Q429" s="162"/>
      <c r="R429" s="162"/>
      <c r="S429" s="162"/>
      <c r="T429" s="163"/>
      <c r="AT429" s="158" t="s">
        <v>176</v>
      </c>
      <c r="AU429" s="158" t="s">
        <v>83</v>
      </c>
      <c r="AV429" s="12" t="s">
        <v>83</v>
      </c>
      <c r="AW429" s="12" t="s">
        <v>28</v>
      </c>
      <c r="AX429" s="12" t="s">
        <v>74</v>
      </c>
      <c r="AY429" s="158" t="s">
        <v>167</v>
      </c>
    </row>
    <row r="430" spans="2:65" s="12" customFormat="1" ht="11.25">
      <c r="B430" s="156"/>
      <c r="D430" s="157" t="s">
        <v>176</v>
      </c>
      <c r="E430" s="158" t="s">
        <v>1</v>
      </c>
      <c r="F430" s="159" t="s">
        <v>581</v>
      </c>
      <c r="H430" s="160">
        <v>0.86299999999999999</v>
      </c>
      <c r="L430" s="156"/>
      <c r="M430" s="161"/>
      <c r="N430" s="162"/>
      <c r="O430" s="162"/>
      <c r="P430" s="162"/>
      <c r="Q430" s="162"/>
      <c r="R430" s="162"/>
      <c r="S430" s="162"/>
      <c r="T430" s="163"/>
      <c r="AT430" s="158" t="s">
        <v>176</v>
      </c>
      <c r="AU430" s="158" t="s">
        <v>83</v>
      </c>
      <c r="AV430" s="12" t="s">
        <v>83</v>
      </c>
      <c r="AW430" s="12" t="s">
        <v>28</v>
      </c>
      <c r="AX430" s="12" t="s">
        <v>74</v>
      </c>
      <c r="AY430" s="158" t="s">
        <v>167</v>
      </c>
    </row>
    <row r="431" spans="2:65" s="12" customFormat="1" ht="11.25">
      <c r="B431" s="156"/>
      <c r="D431" s="157" t="s">
        <v>176</v>
      </c>
      <c r="E431" s="158" t="s">
        <v>1</v>
      </c>
      <c r="F431" s="159" t="s">
        <v>582</v>
      </c>
      <c r="H431" s="160">
        <v>0.219</v>
      </c>
      <c r="L431" s="156"/>
      <c r="M431" s="161"/>
      <c r="N431" s="162"/>
      <c r="O431" s="162"/>
      <c r="P431" s="162"/>
      <c r="Q431" s="162"/>
      <c r="R431" s="162"/>
      <c r="S431" s="162"/>
      <c r="T431" s="163"/>
      <c r="AT431" s="158" t="s">
        <v>176</v>
      </c>
      <c r="AU431" s="158" t="s">
        <v>83</v>
      </c>
      <c r="AV431" s="12" t="s">
        <v>83</v>
      </c>
      <c r="AW431" s="12" t="s">
        <v>28</v>
      </c>
      <c r="AX431" s="12" t="s">
        <v>74</v>
      </c>
      <c r="AY431" s="158" t="s">
        <v>167</v>
      </c>
    </row>
    <row r="432" spans="2:65" s="12" customFormat="1" ht="11.25">
      <c r="B432" s="156"/>
      <c r="D432" s="157" t="s">
        <v>176</v>
      </c>
      <c r="E432" s="158" t="s">
        <v>1</v>
      </c>
      <c r="F432" s="159" t="s">
        <v>583</v>
      </c>
      <c r="H432" s="160">
        <v>0.35899999999999999</v>
      </c>
      <c r="L432" s="156"/>
      <c r="M432" s="161"/>
      <c r="N432" s="162"/>
      <c r="O432" s="162"/>
      <c r="P432" s="162"/>
      <c r="Q432" s="162"/>
      <c r="R432" s="162"/>
      <c r="S432" s="162"/>
      <c r="T432" s="163"/>
      <c r="AT432" s="158" t="s">
        <v>176</v>
      </c>
      <c r="AU432" s="158" t="s">
        <v>83</v>
      </c>
      <c r="AV432" s="12" t="s">
        <v>83</v>
      </c>
      <c r="AW432" s="12" t="s">
        <v>28</v>
      </c>
      <c r="AX432" s="12" t="s">
        <v>74</v>
      </c>
      <c r="AY432" s="158" t="s">
        <v>167</v>
      </c>
    </row>
    <row r="433" spans="2:65" s="13" customFormat="1" ht="11.25">
      <c r="B433" s="164"/>
      <c r="D433" s="157" t="s">
        <v>176</v>
      </c>
      <c r="E433" s="165" t="s">
        <v>1</v>
      </c>
      <c r="F433" s="166" t="s">
        <v>187</v>
      </c>
      <c r="H433" s="167">
        <v>1.6890000000000001</v>
      </c>
      <c r="L433" s="164"/>
      <c r="M433" s="168"/>
      <c r="N433" s="169"/>
      <c r="O433" s="169"/>
      <c r="P433" s="169"/>
      <c r="Q433" s="169"/>
      <c r="R433" s="169"/>
      <c r="S433" s="169"/>
      <c r="T433" s="170"/>
      <c r="AT433" s="165" t="s">
        <v>176</v>
      </c>
      <c r="AU433" s="165" t="s">
        <v>83</v>
      </c>
      <c r="AV433" s="13" t="s">
        <v>174</v>
      </c>
      <c r="AW433" s="13" t="s">
        <v>28</v>
      </c>
      <c r="AX433" s="13" t="s">
        <v>81</v>
      </c>
      <c r="AY433" s="165" t="s">
        <v>167</v>
      </c>
    </row>
    <row r="434" spans="2:65" s="1" customFormat="1" ht="16.5" customHeight="1">
      <c r="B434" s="143"/>
      <c r="C434" s="144" t="s">
        <v>584</v>
      </c>
      <c r="D434" s="144" t="s">
        <v>169</v>
      </c>
      <c r="E434" s="145" t="s">
        <v>585</v>
      </c>
      <c r="F434" s="146" t="s">
        <v>586</v>
      </c>
      <c r="G434" s="147" t="s">
        <v>249</v>
      </c>
      <c r="H434" s="148">
        <v>506.85</v>
      </c>
      <c r="I434" s="149">
        <v>0</v>
      </c>
      <c r="J434" s="149">
        <f>ROUND(I434*H434,2)</f>
        <v>0</v>
      </c>
      <c r="K434" s="146" t="s">
        <v>173</v>
      </c>
      <c r="L434" s="30"/>
      <c r="M434" s="150" t="s">
        <v>1</v>
      </c>
      <c r="N434" s="151" t="s">
        <v>39</v>
      </c>
      <c r="O434" s="152">
        <v>2.5000000000000001E-2</v>
      </c>
      <c r="P434" s="152">
        <f>O434*H434</f>
        <v>12.671250000000001</v>
      </c>
      <c r="Q434" s="152">
        <v>1.2999999999999999E-4</v>
      </c>
      <c r="R434" s="152">
        <f>Q434*H434</f>
        <v>6.5890499999999991E-2</v>
      </c>
      <c r="S434" s="152">
        <v>0</v>
      </c>
      <c r="T434" s="153">
        <f>S434*H434</f>
        <v>0</v>
      </c>
      <c r="AR434" s="154" t="s">
        <v>174</v>
      </c>
      <c r="AT434" s="154" t="s">
        <v>169</v>
      </c>
      <c r="AU434" s="154" t="s">
        <v>83</v>
      </c>
      <c r="AY434" s="16" t="s">
        <v>167</v>
      </c>
      <c r="BE434" s="155">
        <f>IF(N434="základní",J434,0)</f>
        <v>0</v>
      </c>
      <c r="BF434" s="155">
        <f>IF(N434="snížená",J434,0)</f>
        <v>0</v>
      </c>
      <c r="BG434" s="155">
        <f>IF(N434="zákl. přenesená",J434,0)</f>
        <v>0</v>
      </c>
      <c r="BH434" s="155">
        <f>IF(N434="sníž. přenesená",J434,0)</f>
        <v>0</v>
      </c>
      <c r="BI434" s="155">
        <f>IF(N434="nulová",J434,0)</f>
        <v>0</v>
      </c>
      <c r="BJ434" s="16" t="s">
        <v>81</v>
      </c>
      <c r="BK434" s="155">
        <f>ROUND(I434*H434,2)</f>
        <v>0</v>
      </c>
      <c r="BL434" s="16" t="s">
        <v>174</v>
      </c>
      <c r="BM434" s="154" t="s">
        <v>587</v>
      </c>
    </row>
    <row r="435" spans="2:65" s="12" customFormat="1" ht="11.25">
      <c r="B435" s="156"/>
      <c r="D435" s="157" t="s">
        <v>176</v>
      </c>
      <c r="E435" s="158" t="s">
        <v>1</v>
      </c>
      <c r="F435" s="159" t="s">
        <v>588</v>
      </c>
      <c r="H435" s="160">
        <v>506.85</v>
      </c>
      <c r="L435" s="156"/>
      <c r="M435" s="161"/>
      <c r="N435" s="162"/>
      <c r="O435" s="162"/>
      <c r="P435" s="162"/>
      <c r="Q435" s="162"/>
      <c r="R435" s="162"/>
      <c r="S435" s="162"/>
      <c r="T435" s="163"/>
      <c r="AT435" s="158" t="s">
        <v>176</v>
      </c>
      <c r="AU435" s="158" t="s">
        <v>83</v>
      </c>
      <c r="AV435" s="12" t="s">
        <v>83</v>
      </c>
      <c r="AW435" s="12" t="s">
        <v>28</v>
      </c>
      <c r="AX435" s="12" t="s">
        <v>74</v>
      </c>
      <c r="AY435" s="158" t="s">
        <v>167</v>
      </c>
    </row>
    <row r="436" spans="2:65" s="13" customFormat="1" ht="11.25">
      <c r="B436" s="164"/>
      <c r="D436" s="157" t="s">
        <v>176</v>
      </c>
      <c r="E436" s="165" t="s">
        <v>1</v>
      </c>
      <c r="F436" s="166" t="s">
        <v>187</v>
      </c>
      <c r="H436" s="167">
        <v>506.85</v>
      </c>
      <c r="L436" s="164"/>
      <c r="M436" s="168"/>
      <c r="N436" s="169"/>
      <c r="O436" s="169"/>
      <c r="P436" s="169"/>
      <c r="Q436" s="169"/>
      <c r="R436" s="169"/>
      <c r="S436" s="169"/>
      <c r="T436" s="170"/>
      <c r="AT436" s="165" t="s">
        <v>176</v>
      </c>
      <c r="AU436" s="165" t="s">
        <v>83</v>
      </c>
      <c r="AV436" s="13" t="s">
        <v>174</v>
      </c>
      <c r="AW436" s="13" t="s">
        <v>28</v>
      </c>
      <c r="AX436" s="13" t="s">
        <v>81</v>
      </c>
      <c r="AY436" s="165" t="s">
        <v>167</v>
      </c>
    </row>
    <row r="437" spans="2:65" s="1" customFormat="1" ht="16.5" customHeight="1">
      <c r="B437" s="143"/>
      <c r="C437" s="144" t="s">
        <v>589</v>
      </c>
      <c r="D437" s="144" t="s">
        <v>169</v>
      </c>
      <c r="E437" s="145" t="s">
        <v>590</v>
      </c>
      <c r="F437" s="146" t="s">
        <v>591</v>
      </c>
      <c r="G437" s="147" t="s">
        <v>172</v>
      </c>
      <c r="H437" s="148">
        <v>40.548000000000002</v>
      </c>
      <c r="I437" s="149">
        <v>0</v>
      </c>
      <c r="J437" s="149">
        <f>ROUND(I437*H437,2)</f>
        <v>0</v>
      </c>
      <c r="K437" s="146" t="s">
        <v>173</v>
      </c>
      <c r="L437" s="30"/>
      <c r="M437" s="150" t="s">
        <v>1</v>
      </c>
      <c r="N437" s="151" t="s">
        <v>39</v>
      </c>
      <c r="O437" s="152">
        <v>1.8360000000000001</v>
      </c>
      <c r="P437" s="152">
        <f>O437*H437</f>
        <v>74.446128000000002</v>
      </c>
      <c r="Q437" s="152">
        <v>0.42</v>
      </c>
      <c r="R437" s="152">
        <f>Q437*H437</f>
        <v>17.030159999999999</v>
      </c>
      <c r="S437" s="152">
        <v>0</v>
      </c>
      <c r="T437" s="153">
        <f>S437*H437</f>
        <v>0</v>
      </c>
      <c r="AR437" s="154" t="s">
        <v>174</v>
      </c>
      <c r="AT437" s="154" t="s">
        <v>169</v>
      </c>
      <c r="AU437" s="154" t="s">
        <v>83</v>
      </c>
      <c r="AY437" s="16" t="s">
        <v>167</v>
      </c>
      <c r="BE437" s="155">
        <f>IF(N437="základní",J437,0)</f>
        <v>0</v>
      </c>
      <c r="BF437" s="155">
        <f>IF(N437="snížená",J437,0)</f>
        <v>0</v>
      </c>
      <c r="BG437" s="155">
        <f>IF(N437="zákl. přenesená",J437,0)</f>
        <v>0</v>
      </c>
      <c r="BH437" s="155">
        <f>IF(N437="sníž. přenesená",J437,0)</f>
        <v>0</v>
      </c>
      <c r="BI437" s="155">
        <f>IF(N437="nulová",J437,0)</f>
        <v>0</v>
      </c>
      <c r="BJ437" s="16" t="s">
        <v>81</v>
      </c>
      <c r="BK437" s="155">
        <f>ROUND(I437*H437,2)</f>
        <v>0</v>
      </c>
      <c r="BL437" s="16" t="s">
        <v>174</v>
      </c>
      <c r="BM437" s="154" t="s">
        <v>592</v>
      </c>
    </row>
    <row r="438" spans="2:65" s="12" customFormat="1" ht="11.25">
      <c r="B438" s="156"/>
      <c r="D438" s="157" t="s">
        <v>176</v>
      </c>
      <c r="E438" s="158" t="s">
        <v>1</v>
      </c>
      <c r="F438" s="159" t="s">
        <v>593</v>
      </c>
      <c r="H438" s="160">
        <v>2.0670000000000002</v>
      </c>
      <c r="L438" s="156"/>
      <c r="M438" s="161"/>
      <c r="N438" s="162"/>
      <c r="O438" s="162"/>
      <c r="P438" s="162"/>
      <c r="Q438" s="162"/>
      <c r="R438" s="162"/>
      <c r="S438" s="162"/>
      <c r="T438" s="163"/>
      <c r="AT438" s="158" t="s">
        <v>176</v>
      </c>
      <c r="AU438" s="158" t="s">
        <v>83</v>
      </c>
      <c r="AV438" s="12" t="s">
        <v>83</v>
      </c>
      <c r="AW438" s="12" t="s">
        <v>28</v>
      </c>
      <c r="AX438" s="12" t="s">
        <v>74</v>
      </c>
      <c r="AY438" s="158" t="s">
        <v>167</v>
      </c>
    </row>
    <row r="439" spans="2:65" s="12" customFormat="1" ht="11.25">
      <c r="B439" s="156"/>
      <c r="D439" s="157" t="s">
        <v>176</v>
      </c>
      <c r="E439" s="158" t="s">
        <v>1</v>
      </c>
      <c r="F439" s="159" t="s">
        <v>594</v>
      </c>
      <c r="H439" s="160">
        <v>3.879</v>
      </c>
      <c r="L439" s="156"/>
      <c r="M439" s="161"/>
      <c r="N439" s="162"/>
      <c r="O439" s="162"/>
      <c r="P439" s="162"/>
      <c r="Q439" s="162"/>
      <c r="R439" s="162"/>
      <c r="S439" s="162"/>
      <c r="T439" s="163"/>
      <c r="AT439" s="158" t="s">
        <v>176</v>
      </c>
      <c r="AU439" s="158" t="s">
        <v>83</v>
      </c>
      <c r="AV439" s="12" t="s">
        <v>83</v>
      </c>
      <c r="AW439" s="12" t="s">
        <v>28</v>
      </c>
      <c r="AX439" s="12" t="s">
        <v>74</v>
      </c>
      <c r="AY439" s="158" t="s">
        <v>167</v>
      </c>
    </row>
    <row r="440" spans="2:65" s="12" customFormat="1" ht="11.25">
      <c r="B440" s="156"/>
      <c r="D440" s="157" t="s">
        <v>176</v>
      </c>
      <c r="E440" s="158" t="s">
        <v>1</v>
      </c>
      <c r="F440" s="159" t="s">
        <v>595</v>
      </c>
      <c r="H440" s="160">
        <v>20.719000000000001</v>
      </c>
      <c r="L440" s="156"/>
      <c r="M440" s="161"/>
      <c r="N440" s="162"/>
      <c r="O440" s="162"/>
      <c r="P440" s="162"/>
      <c r="Q440" s="162"/>
      <c r="R440" s="162"/>
      <c r="S440" s="162"/>
      <c r="T440" s="163"/>
      <c r="AT440" s="158" t="s">
        <v>176</v>
      </c>
      <c r="AU440" s="158" t="s">
        <v>83</v>
      </c>
      <c r="AV440" s="12" t="s">
        <v>83</v>
      </c>
      <c r="AW440" s="12" t="s">
        <v>28</v>
      </c>
      <c r="AX440" s="12" t="s">
        <v>74</v>
      </c>
      <c r="AY440" s="158" t="s">
        <v>167</v>
      </c>
    </row>
    <row r="441" spans="2:65" s="12" customFormat="1" ht="11.25">
      <c r="B441" s="156"/>
      <c r="D441" s="157" t="s">
        <v>176</v>
      </c>
      <c r="E441" s="158" t="s">
        <v>1</v>
      </c>
      <c r="F441" s="159" t="s">
        <v>596</v>
      </c>
      <c r="H441" s="160">
        <v>5.2619999999999996</v>
      </c>
      <c r="L441" s="156"/>
      <c r="M441" s="161"/>
      <c r="N441" s="162"/>
      <c r="O441" s="162"/>
      <c r="P441" s="162"/>
      <c r="Q441" s="162"/>
      <c r="R441" s="162"/>
      <c r="S441" s="162"/>
      <c r="T441" s="163"/>
      <c r="AT441" s="158" t="s">
        <v>176</v>
      </c>
      <c r="AU441" s="158" t="s">
        <v>83</v>
      </c>
      <c r="AV441" s="12" t="s">
        <v>83</v>
      </c>
      <c r="AW441" s="12" t="s">
        <v>28</v>
      </c>
      <c r="AX441" s="12" t="s">
        <v>74</v>
      </c>
      <c r="AY441" s="158" t="s">
        <v>167</v>
      </c>
    </row>
    <row r="442" spans="2:65" s="12" customFormat="1" ht="11.25">
      <c r="B442" s="156"/>
      <c r="D442" s="157" t="s">
        <v>176</v>
      </c>
      <c r="E442" s="158" t="s">
        <v>1</v>
      </c>
      <c r="F442" s="159" t="s">
        <v>597</v>
      </c>
      <c r="H442" s="160">
        <v>8.6210000000000004</v>
      </c>
      <c r="L442" s="156"/>
      <c r="M442" s="161"/>
      <c r="N442" s="162"/>
      <c r="O442" s="162"/>
      <c r="P442" s="162"/>
      <c r="Q442" s="162"/>
      <c r="R442" s="162"/>
      <c r="S442" s="162"/>
      <c r="T442" s="163"/>
      <c r="AT442" s="158" t="s">
        <v>176</v>
      </c>
      <c r="AU442" s="158" t="s">
        <v>83</v>
      </c>
      <c r="AV442" s="12" t="s">
        <v>83</v>
      </c>
      <c r="AW442" s="12" t="s">
        <v>28</v>
      </c>
      <c r="AX442" s="12" t="s">
        <v>74</v>
      </c>
      <c r="AY442" s="158" t="s">
        <v>167</v>
      </c>
    </row>
    <row r="443" spans="2:65" s="13" customFormat="1" ht="11.25">
      <c r="B443" s="164"/>
      <c r="D443" s="157" t="s">
        <v>176</v>
      </c>
      <c r="E443" s="165" t="s">
        <v>1</v>
      </c>
      <c r="F443" s="166" t="s">
        <v>187</v>
      </c>
      <c r="H443" s="167">
        <v>40.548000000000002</v>
      </c>
      <c r="L443" s="164"/>
      <c r="M443" s="168"/>
      <c r="N443" s="169"/>
      <c r="O443" s="169"/>
      <c r="P443" s="169"/>
      <c r="Q443" s="169"/>
      <c r="R443" s="169"/>
      <c r="S443" s="169"/>
      <c r="T443" s="170"/>
      <c r="AT443" s="165" t="s">
        <v>176</v>
      </c>
      <c r="AU443" s="165" t="s">
        <v>83</v>
      </c>
      <c r="AV443" s="13" t="s">
        <v>174</v>
      </c>
      <c r="AW443" s="13" t="s">
        <v>28</v>
      </c>
      <c r="AX443" s="13" t="s">
        <v>81</v>
      </c>
      <c r="AY443" s="165" t="s">
        <v>167</v>
      </c>
    </row>
    <row r="444" spans="2:65" s="1" customFormat="1" ht="24" customHeight="1">
      <c r="B444" s="143"/>
      <c r="C444" s="144" t="s">
        <v>598</v>
      </c>
      <c r="D444" s="144" t="s">
        <v>169</v>
      </c>
      <c r="E444" s="145" t="s">
        <v>599</v>
      </c>
      <c r="F444" s="146" t="s">
        <v>600</v>
      </c>
      <c r="G444" s="147" t="s">
        <v>249</v>
      </c>
      <c r="H444" s="148">
        <v>25.841000000000001</v>
      </c>
      <c r="I444" s="149">
        <v>0</v>
      </c>
      <c r="J444" s="149">
        <f>ROUND(I444*H444,2)</f>
        <v>0</v>
      </c>
      <c r="K444" s="146" t="s">
        <v>173</v>
      </c>
      <c r="L444" s="30"/>
      <c r="M444" s="150" t="s">
        <v>1</v>
      </c>
      <c r="N444" s="151" t="s">
        <v>39</v>
      </c>
      <c r="O444" s="152">
        <v>0.60499999999999998</v>
      </c>
      <c r="P444" s="152">
        <f>O444*H444</f>
        <v>15.633805000000001</v>
      </c>
      <c r="Q444" s="152">
        <v>1.8799999999999999E-3</v>
      </c>
      <c r="R444" s="152">
        <f>Q444*H444</f>
        <v>4.8581079999999999E-2</v>
      </c>
      <c r="S444" s="152">
        <v>0</v>
      </c>
      <c r="T444" s="153">
        <f>S444*H444</f>
        <v>0</v>
      </c>
      <c r="AR444" s="154" t="s">
        <v>174</v>
      </c>
      <c r="AT444" s="154" t="s">
        <v>169</v>
      </c>
      <c r="AU444" s="154" t="s">
        <v>83</v>
      </c>
      <c r="AY444" s="16" t="s">
        <v>167</v>
      </c>
      <c r="BE444" s="155">
        <f>IF(N444="základní",J444,0)</f>
        <v>0</v>
      </c>
      <c r="BF444" s="155">
        <f>IF(N444="snížená",J444,0)</f>
        <v>0</v>
      </c>
      <c r="BG444" s="155">
        <f>IF(N444="zákl. přenesená",J444,0)</f>
        <v>0</v>
      </c>
      <c r="BH444" s="155">
        <f>IF(N444="sníž. přenesená",J444,0)</f>
        <v>0</v>
      </c>
      <c r="BI444" s="155">
        <f>IF(N444="nulová",J444,0)</f>
        <v>0</v>
      </c>
      <c r="BJ444" s="16" t="s">
        <v>81</v>
      </c>
      <c r="BK444" s="155">
        <f>ROUND(I444*H444,2)</f>
        <v>0</v>
      </c>
      <c r="BL444" s="16" t="s">
        <v>174</v>
      </c>
      <c r="BM444" s="154" t="s">
        <v>601</v>
      </c>
    </row>
    <row r="445" spans="2:65" s="1" customFormat="1" ht="16.5" customHeight="1">
      <c r="B445" s="143"/>
      <c r="C445" s="178" t="s">
        <v>602</v>
      </c>
      <c r="D445" s="178" t="s">
        <v>410</v>
      </c>
      <c r="E445" s="179" t="s">
        <v>603</v>
      </c>
      <c r="F445" s="180" t="s">
        <v>604</v>
      </c>
      <c r="G445" s="181" t="s">
        <v>249</v>
      </c>
      <c r="H445" s="182">
        <v>26.358000000000001</v>
      </c>
      <c r="I445" s="183">
        <v>0</v>
      </c>
      <c r="J445" s="183">
        <f>ROUND(I445*H445,2)</f>
        <v>0</v>
      </c>
      <c r="K445" s="180" t="s">
        <v>173</v>
      </c>
      <c r="L445" s="184"/>
      <c r="M445" s="185" t="s">
        <v>1</v>
      </c>
      <c r="N445" s="186" t="s">
        <v>39</v>
      </c>
      <c r="O445" s="152">
        <v>0</v>
      </c>
      <c r="P445" s="152">
        <f>O445*H445</f>
        <v>0</v>
      </c>
      <c r="Q445" s="152">
        <v>0.13500000000000001</v>
      </c>
      <c r="R445" s="152">
        <f>Q445*H445</f>
        <v>3.5583300000000002</v>
      </c>
      <c r="S445" s="152">
        <v>0</v>
      </c>
      <c r="T445" s="153">
        <f>S445*H445</f>
        <v>0</v>
      </c>
      <c r="AR445" s="154" t="s">
        <v>213</v>
      </c>
      <c r="AT445" s="154" t="s">
        <v>410</v>
      </c>
      <c r="AU445" s="154" t="s">
        <v>83</v>
      </c>
      <c r="AY445" s="16" t="s">
        <v>167</v>
      </c>
      <c r="BE445" s="155">
        <f>IF(N445="základní",J445,0)</f>
        <v>0</v>
      </c>
      <c r="BF445" s="155">
        <f>IF(N445="snížená",J445,0)</f>
        <v>0</v>
      </c>
      <c r="BG445" s="155">
        <f>IF(N445="zákl. přenesená",J445,0)</f>
        <v>0</v>
      </c>
      <c r="BH445" s="155">
        <f>IF(N445="sníž. přenesená",J445,0)</f>
        <v>0</v>
      </c>
      <c r="BI445" s="155">
        <f>IF(N445="nulová",J445,0)</f>
        <v>0</v>
      </c>
      <c r="BJ445" s="16" t="s">
        <v>81</v>
      </c>
      <c r="BK445" s="155">
        <f>ROUND(I445*H445,2)</f>
        <v>0</v>
      </c>
      <c r="BL445" s="16" t="s">
        <v>174</v>
      </c>
      <c r="BM445" s="154" t="s">
        <v>605</v>
      </c>
    </row>
    <row r="446" spans="2:65" s="12" customFormat="1" ht="11.25">
      <c r="B446" s="156"/>
      <c r="D446" s="157" t="s">
        <v>176</v>
      </c>
      <c r="F446" s="159" t="s">
        <v>606</v>
      </c>
      <c r="H446" s="160">
        <v>26.358000000000001</v>
      </c>
      <c r="L446" s="156"/>
      <c r="M446" s="161"/>
      <c r="N446" s="162"/>
      <c r="O446" s="162"/>
      <c r="P446" s="162"/>
      <c r="Q446" s="162"/>
      <c r="R446" s="162"/>
      <c r="S446" s="162"/>
      <c r="T446" s="163"/>
      <c r="AT446" s="158" t="s">
        <v>176</v>
      </c>
      <c r="AU446" s="158" t="s">
        <v>83</v>
      </c>
      <c r="AV446" s="12" t="s">
        <v>83</v>
      </c>
      <c r="AW446" s="12" t="s">
        <v>3</v>
      </c>
      <c r="AX446" s="12" t="s">
        <v>81</v>
      </c>
      <c r="AY446" s="158" t="s">
        <v>167</v>
      </c>
    </row>
    <row r="447" spans="2:65" s="11" customFormat="1" ht="22.9" customHeight="1">
      <c r="B447" s="131"/>
      <c r="D447" s="132" t="s">
        <v>73</v>
      </c>
      <c r="E447" s="141" t="s">
        <v>213</v>
      </c>
      <c r="F447" s="141" t="s">
        <v>607</v>
      </c>
      <c r="J447" s="142">
        <f>BK447</f>
        <v>0</v>
      </c>
      <c r="L447" s="131"/>
      <c r="M447" s="135"/>
      <c r="N447" s="136"/>
      <c r="O447" s="136"/>
      <c r="P447" s="137">
        <f>SUM(P448:P452)</f>
        <v>12.1212</v>
      </c>
      <c r="Q447" s="136"/>
      <c r="R447" s="137">
        <f>SUM(R448:R452)</f>
        <v>0.282051</v>
      </c>
      <c r="S447" s="136"/>
      <c r="T447" s="138">
        <f>SUM(T448:T452)</f>
        <v>0</v>
      </c>
      <c r="AR447" s="132" t="s">
        <v>81</v>
      </c>
      <c r="AT447" s="139" t="s">
        <v>73</v>
      </c>
      <c r="AU447" s="139" t="s">
        <v>81</v>
      </c>
      <c r="AY447" s="132" t="s">
        <v>167</v>
      </c>
      <c r="BK447" s="140">
        <f>SUM(BK448:BK452)</f>
        <v>0</v>
      </c>
    </row>
    <row r="448" spans="2:65" s="1" customFormat="1" ht="16.5" customHeight="1">
      <c r="B448" s="143"/>
      <c r="C448" s="144" t="s">
        <v>608</v>
      </c>
      <c r="D448" s="144" t="s">
        <v>169</v>
      </c>
      <c r="E448" s="145" t="s">
        <v>609</v>
      </c>
      <c r="F448" s="146" t="s">
        <v>610</v>
      </c>
      <c r="G448" s="147" t="s">
        <v>230</v>
      </c>
      <c r="H448" s="148">
        <v>141.97999999999999</v>
      </c>
      <c r="I448" s="149">
        <v>0</v>
      </c>
      <c r="J448" s="149">
        <f>ROUND(I448*H448,2)</f>
        <v>0</v>
      </c>
      <c r="K448" s="146" t="s">
        <v>1</v>
      </c>
      <c r="L448" s="30"/>
      <c r="M448" s="150" t="s">
        <v>1</v>
      </c>
      <c r="N448" s="151" t="s">
        <v>39</v>
      </c>
      <c r="O448" s="152">
        <v>0</v>
      </c>
      <c r="P448" s="152">
        <f>O448*H448</f>
        <v>0</v>
      </c>
      <c r="Q448" s="152">
        <v>0</v>
      </c>
      <c r="R448" s="152">
        <f>Q448*H448</f>
        <v>0</v>
      </c>
      <c r="S448" s="152">
        <v>0</v>
      </c>
      <c r="T448" s="153">
        <f>S448*H448</f>
        <v>0</v>
      </c>
      <c r="AR448" s="154" t="s">
        <v>174</v>
      </c>
      <c r="AT448" s="154" t="s">
        <v>169</v>
      </c>
      <c r="AU448" s="154" t="s">
        <v>83</v>
      </c>
      <c r="AY448" s="16" t="s">
        <v>167</v>
      </c>
      <c r="BE448" s="155">
        <f>IF(N448="základní",J448,0)</f>
        <v>0</v>
      </c>
      <c r="BF448" s="155">
        <f>IF(N448="snížená",J448,0)</f>
        <v>0</v>
      </c>
      <c r="BG448" s="155">
        <f>IF(N448="zákl. přenesená",J448,0)</f>
        <v>0</v>
      </c>
      <c r="BH448" s="155">
        <f>IF(N448="sníž. přenesená",J448,0)</f>
        <v>0</v>
      </c>
      <c r="BI448" s="155">
        <f>IF(N448="nulová",J448,0)</f>
        <v>0</v>
      </c>
      <c r="BJ448" s="16" t="s">
        <v>81</v>
      </c>
      <c r="BK448" s="155">
        <f>ROUND(I448*H448,2)</f>
        <v>0</v>
      </c>
      <c r="BL448" s="16" t="s">
        <v>174</v>
      </c>
      <c r="BM448" s="154" t="s">
        <v>611</v>
      </c>
    </row>
    <row r="449" spans="2:65" s="12" customFormat="1" ht="11.25">
      <c r="B449" s="156"/>
      <c r="D449" s="157" t="s">
        <v>176</v>
      </c>
      <c r="E449" s="158" t="s">
        <v>1</v>
      </c>
      <c r="F449" s="159" t="s">
        <v>612</v>
      </c>
      <c r="H449" s="160">
        <v>72.38</v>
      </c>
      <c r="L449" s="156"/>
      <c r="M449" s="161"/>
      <c r="N449" s="162"/>
      <c r="O449" s="162"/>
      <c r="P449" s="162"/>
      <c r="Q449" s="162"/>
      <c r="R449" s="162"/>
      <c r="S449" s="162"/>
      <c r="T449" s="163"/>
      <c r="AT449" s="158" t="s">
        <v>176</v>
      </c>
      <c r="AU449" s="158" t="s">
        <v>83</v>
      </c>
      <c r="AV449" s="12" t="s">
        <v>83</v>
      </c>
      <c r="AW449" s="12" t="s">
        <v>28</v>
      </c>
      <c r="AX449" s="12" t="s">
        <v>74</v>
      </c>
      <c r="AY449" s="158" t="s">
        <v>167</v>
      </c>
    </row>
    <row r="450" spans="2:65" s="12" customFormat="1" ht="11.25">
      <c r="B450" s="156"/>
      <c r="D450" s="157" t="s">
        <v>176</v>
      </c>
      <c r="E450" s="158" t="s">
        <v>1</v>
      </c>
      <c r="F450" s="159" t="s">
        <v>613</v>
      </c>
      <c r="H450" s="160">
        <v>69.599999999999994</v>
      </c>
      <c r="L450" s="156"/>
      <c r="M450" s="161"/>
      <c r="N450" s="162"/>
      <c r="O450" s="162"/>
      <c r="P450" s="162"/>
      <c r="Q450" s="162"/>
      <c r="R450" s="162"/>
      <c r="S450" s="162"/>
      <c r="T450" s="163"/>
      <c r="AT450" s="158" t="s">
        <v>176</v>
      </c>
      <c r="AU450" s="158" t="s">
        <v>83</v>
      </c>
      <c r="AV450" s="12" t="s">
        <v>83</v>
      </c>
      <c r="AW450" s="12" t="s">
        <v>28</v>
      </c>
      <c r="AX450" s="12" t="s">
        <v>74</v>
      </c>
      <c r="AY450" s="158" t="s">
        <v>167</v>
      </c>
    </row>
    <row r="451" spans="2:65" s="13" customFormat="1" ht="11.25">
      <c r="B451" s="164"/>
      <c r="D451" s="157" t="s">
        <v>176</v>
      </c>
      <c r="E451" s="165" t="s">
        <v>1</v>
      </c>
      <c r="F451" s="166" t="s">
        <v>187</v>
      </c>
      <c r="H451" s="167">
        <v>141.97999999999999</v>
      </c>
      <c r="L451" s="164"/>
      <c r="M451" s="168"/>
      <c r="N451" s="169"/>
      <c r="O451" s="169"/>
      <c r="P451" s="169"/>
      <c r="Q451" s="169"/>
      <c r="R451" s="169"/>
      <c r="S451" s="169"/>
      <c r="T451" s="170"/>
      <c r="AT451" s="165" t="s">
        <v>176</v>
      </c>
      <c r="AU451" s="165" t="s">
        <v>83</v>
      </c>
      <c r="AV451" s="13" t="s">
        <v>174</v>
      </c>
      <c r="AW451" s="13" t="s">
        <v>28</v>
      </c>
      <c r="AX451" s="13" t="s">
        <v>81</v>
      </c>
      <c r="AY451" s="165" t="s">
        <v>167</v>
      </c>
    </row>
    <row r="452" spans="2:65" s="1" customFormat="1" ht="16.5" customHeight="1">
      <c r="B452" s="143"/>
      <c r="C452" s="144" t="s">
        <v>614</v>
      </c>
      <c r="D452" s="144" t="s">
        <v>169</v>
      </c>
      <c r="E452" s="145" t="s">
        <v>615</v>
      </c>
      <c r="F452" s="146" t="s">
        <v>616</v>
      </c>
      <c r="G452" s="147" t="s">
        <v>230</v>
      </c>
      <c r="H452" s="148">
        <v>38.85</v>
      </c>
      <c r="I452" s="149">
        <v>0</v>
      </c>
      <c r="J452" s="149">
        <f>ROUND(I452*H452,2)</f>
        <v>0</v>
      </c>
      <c r="K452" s="146" t="s">
        <v>173</v>
      </c>
      <c r="L452" s="30"/>
      <c r="M452" s="150" t="s">
        <v>1</v>
      </c>
      <c r="N452" s="151" t="s">
        <v>39</v>
      </c>
      <c r="O452" s="152">
        <v>0.312</v>
      </c>
      <c r="P452" s="152">
        <f>O452*H452</f>
        <v>12.1212</v>
      </c>
      <c r="Q452" s="152">
        <v>7.26E-3</v>
      </c>
      <c r="R452" s="152">
        <f>Q452*H452</f>
        <v>0.282051</v>
      </c>
      <c r="S452" s="152">
        <v>0</v>
      </c>
      <c r="T452" s="153">
        <f>S452*H452</f>
        <v>0</v>
      </c>
      <c r="AR452" s="154" t="s">
        <v>174</v>
      </c>
      <c r="AT452" s="154" t="s">
        <v>169</v>
      </c>
      <c r="AU452" s="154" t="s">
        <v>83</v>
      </c>
      <c r="AY452" s="16" t="s">
        <v>167</v>
      </c>
      <c r="BE452" s="155">
        <f>IF(N452="základní",J452,0)</f>
        <v>0</v>
      </c>
      <c r="BF452" s="155">
        <f>IF(N452="snížená",J452,0)</f>
        <v>0</v>
      </c>
      <c r="BG452" s="155">
        <f>IF(N452="zákl. přenesená",J452,0)</f>
        <v>0</v>
      </c>
      <c r="BH452" s="155">
        <f>IF(N452="sníž. přenesená",J452,0)</f>
        <v>0</v>
      </c>
      <c r="BI452" s="155">
        <f>IF(N452="nulová",J452,0)</f>
        <v>0</v>
      </c>
      <c r="BJ452" s="16" t="s">
        <v>81</v>
      </c>
      <c r="BK452" s="155">
        <f>ROUND(I452*H452,2)</f>
        <v>0</v>
      </c>
      <c r="BL452" s="16" t="s">
        <v>174</v>
      </c>
      <c r="BM452" s="154" t="s">
        <v>617</v>
      </c>
    </row>
    <row r="453" spans="2:65" s="11" customFormat="1" ht="22.9" customHeight="1">
      <c r="B453" s="131"/>
      <c r="D453" s="132" t="s">
        <v>73</v>
      </c>
      <c r="E453" s="141" t="s">
        <v>218</v>
      </c>
      <c r="F453" s="141" t="s">
        <v>618</v>
      </c>
      <c r="J453" s="142">
        <f>BK453</f>
        <v>0</v>
      </c>
      <c r="L453" s="131"/>
      <c r="M453" s="135"/>
      <c r="N453" s="136"/>
      <c r="O453" s="136"/>
      <c r="P453" s="137">
        <f>SUM(P454:P530)</f>
        <v>1297.7563319999999</v>
      </c>
      <c r="Q453" s="136"/>
      <c r="R453" s="137">
        <f>SUM(R454:R530)</f>
        <v>0.173434</v>
      </c>
      <c r="S453" s="136"/>
      <c r="T453" s="138">
        <f>SUM(T454:T530)</f>
        <v>311.58336600000001</v>
      </c>
      <c r="AR453" s="132" t="s">
        <v>81</v>
      </c>
      <c r="AT453" s="139" t="s">
        <v>73</v>
      </c>
      <c r="AU453" s="139" t="s">
        <v>81</v>
      </c>
      <c r="AY453" s="132" t="s">
        <v>167</v>
      </c>
      <c r="BK453" s="140">
        <f>SUM(BK454:BK530)</f>
        <v>0</v>
      </c>
    </row>
    <row r="454" spans="2:65" s="1" customFormat="1" ht="16.5" customHeight="1">
      <c r="B454" s="143"/>
      <c r="C454" s="144" t="s">
        <v>619</v>
      </c>
      <c r="D454" s="144" t="s">
        <v>169</v>
      </c>
      <c r="E454" s="145" t="s">
        <v>620</v>
      </c>
      <c r="F454" s="146" t="s">
        <v>621</v>
      </c>
      <c r="G454" s="147" t="s">
        <v>211</v>
      </c>
      <c r="H454" s="148">
        <v>1</v>
      </c>
      <c r="I454" s="149">
        <v>0</v>
      </c>
      <c r="J454" s="149">
        <f>ROUND(I454*H454,2)</f>
        <v>0</v>
      </c>
      <c r="K454" s="146" t="s">
        <v>1</v>
      </c>
      <c r="L454" s="30"/>
      <c r="M454" s="150" t="s">
        <v>1</v>
      </c>
      <c r="N454" s="151" t="s">
        <v>39</v>
      </c>
      <c r="O454" s="152">
        <v>0</v>
      </c>
      <c r="P454" s="152">
        <f>O454*H454</f>
        <v>0</v>
      </c>
      <c r="Q454" s="152">
        <v>0</v>
      </c>
      <c r="R454" s="152">
        <f>Q454*H454</f>
        <v>0</v>
      </c>
      <c r="S454" s="152">
        <v>0</v>
      </c>
      <c r="T454" s="153">
        <f>S454*H454</f>
        <v>0</v>
      </c>
      <c r="AR454" s="154" t="s">
        <v>174</v>
      </c>
      <c r="AT454" s="154" t="s">
        <v>169</v>
      </c>
      <c r="AU454" s="154" t="s">
        <v>83</v>
      </c>
      <c r="AY454" s="16" t="s">
        <v>167</v>
      </c>
      <c r="BE454" s="155">
        <f>IF(N454="základní",J454,0)</f>
        <v>0</v>
      </c>
      <c r="BF454" s="155">
        <f>IF(N454="snížená",J454,0)</f>
        <v>0</v>
      </c>
      <c r="BG454" s="155">
        <f>IF(N454="zákl. přenesená",J454,0)</f>
        <v>0</v>
      </c>
      <c r="BH454" s="155">
        <f>IF(N454="sníž. přenesená",J454,0)</f>
        <v>0</v>
      </c>
      <c r="BI454" s="155">
        <f>IF(N454="nulová",J454,0)</f>
        <v>0</v>
      </c>
      <c r="BJ454" s="16" t="s">
        <v>81</v>
      </c>
      <c r="BK454" s="155">
        <f>ROUND(I454*H454,2)</f>
        <v>0</v>
      </c>
      <c r="BL454" s="16" t="s">
        <v>174</v>
      </c>
      <c r="BM454" s="154" t="s">
        <v>622</v>
      </c>
    </row>
    <row r="455" spans="2:65" s="1" customFormat="1" ht="24" customHeight="1">
      <c r="B455" s="143"/>
      <c r="C455" s="144" t="s">
        <v>623</v>
      </c>
      <c r="D455" s="144" t="s">
        <v>169</v>
      </c>
      <c r="E455" s="145" t="s">
        <v>624</v>
      </c>
      <c r="F455" s="146" t="s">
        <v>625</v>
      </c>
      <c r="G455" s="147" t="s">
        <v>211</v>
      </c>
      <c r="H455" s="148">
        <v>1</v>
      </c>
      <c r="I455" s="149">
        <v>0</v>
      </c>
      <c r="J455" s="149">
        <f>ROUND(I455*H455,2)</f>
        <v>0</v>
      </c>
      <c r="K455" s="146" t="s">
        <v>1</v>
      </c>
      <c r="L455" s="30"/>
      <c r="M455" s="150" t="s">
        <v>1</v>
      </c>
      <c r="N455" s="151" t="s">
        <v>39</v>
      </c>
      <c r="O455" s="152">
        <v>0</v>
      </c>
      <c r="P455" s="152">
        <f>O455*H455</f>
        <v>0</v>
      </c>
      <c r="Q455" s="152">
        <v>0</v>
      </c>
      <c r="R455" s="152">
        <f>Q455*H455</f>
        <v>0</v>
      </c>
      <c r="S455" s="152">
        <v>0</v>
      </c>
      <c r="T455" s="153">
        <f>S455*H455</f>
        <v>0</v>
      </c>
      <c r="AR455" s="154" t="s">
        <v>174</v>
      </c>
      <c r="AT455" s="154" t="s">
        <v>169</v>
      </c>
      <c r="AU455" s="154" t="s">
        <v>83</v>
      </c>
      <c r="AY455" s="16" t="s">
        <v>167</v>
      </c>
      <c r="BE455" s="155">
        <f>IF(N455="základní",J455,0)</f>
        <v>0</v>
      </c>
      <c r="BF455" s="155">
        <f>IF(N455="snížená",J455,0)</f>
        <v>0</v>
      </c>
      <c r="BG455" s="155">
        <f>IF(N455="zákl. přenesená",J455,0)</f>
        <v>0</v>
      </c>
      <c r="BH455" s="155">
        <f>IF(N455="sníž. přenesená",J455,0)</f>
        <v>0</v>
      </c>
      <c r="BI455" s="155">
        <f>IF(N455="nulová",J455,0)</f>
        <v>0</v>
      </c>
      <c r="BJ455" s="16" t="s">
        <v>81</v>
      </c>
      <c r="BK455" s="155">
        <f>ROUND(I455*H455,2)</f>
        <v>0</v>
      </c>
      <c r="BL455" s="16" t="s">
        <v>174</v>
      </c>
      <c r="BM455" s="154" t="s">
        <v>626</v>
      </c>
    </row>
    <row r="456" spans="2:65" s="1" customFormat="1" ht="24" customHeight="1">
      <c r="B456" s="143"/>
      <c r="C456" s="144" t="s">
        <v>627</v>
      </c>
      <c r="D456" s="144" t="s">
        <v>169</v>
      </c>
      <c r="E456" s="145" t="s">
        <v>628</v>
      </c>
      <c r="F456" s="146" t="s">
        <v>629</v>
      </c>
      <c r="G456" s="147" t="s">
        <v>249</v>
      </c>
      <c r="H456" s="148">
        <v>834.12</v>
      </c>
      <c r="I456" s="149">
        <v>0</v>
      </c>
      <c r="J456" s="149">
        <f>ROUND(I456*H456,2)</f>
        <v>0</v>
      </c>
      <c r="K456" s="146" t="s">
        <v>173</v>
      </c>
      <c r="L456" s="30"/>
      <c r="M456" s="150" t="s">
        <v>1</v>
      </c>
      <c r="N456" s="151" t="s">
        <v>39</v>
      </c>
      <c r="O456" s="152">
        <v>0.16</v>
      </c>
      <c r="P456" s="152">
        <f>O456*H456</f>
        <v>133.45920000000001</v>
      </c>
      <c r="Q456" s="152">
        <v>0</v>
      </c>
      <c r="R456" s="152">
        <f>Q456*H456</f>
        <v>0</v>
      </c>
      <c r="S456" s="152">
        <v>0</v>
      </c>
      <c r="T456" s="153">
        <f>S456*H456</f>
        <v>0</v>
      </c>
      <c r="AR456" s="154" t="s">
        <v>174</v>
      </c>
      <c r="AT456" s="154" t="s">
        <v>169</v>
      </c>
      <c r="AU456" s="154" t="s">
        <v>83</v>
      </c>
      <c r="AY456" s="16" t="s">
        <v>167</v>
      </c>
      <c r="BE456" s="155">
        <f>IF(N456="základní",J456,0)</f>
        <v>0</v>
      </c>
      <c r="BF456" s="155">
        <f>IF(N456="snížená",J456,0)</f>
        <v>0</v>
      </c>
      <c r="BG456" s="155">
        <f>IF(N456="zákl. přenesená",J456,0)</f>
        <v>0</v>
      </c>
      <c r="BH456" s="155">
        <f>IF(N456="sníž. přenesená",J456,0)</f>
        <v>0</v>
      </c>
      <c r="BI456" s="155">
        <f>IF(N456="nulová",J456,0)</f>
        <v>0</v>
      </c>
      <c r="BJ456" s="16" t="s">
        <v>81</v>
      </c>
      <c r="BK456" s="155">
        <f>ROUND(I456*H456,2)</f>
        <v>0</v>
      </c>
      <c r="BL456" s="16" t="s">
        <v>174</v>
      </c>
      <c r="BM456" s="154" t="s">
        <v>630</v>
      </c>
    </row>
    <row r="457" spans="2:65" s="12" customFormat="1" ht="11.25">
      <c r="B457" s="156"/>
      <c r="D457" s="157" t="s">
        <v>176</v>
      </c>
      <c r="E457" s="158" t="s">
        <v>1</v>
      </c>
      <c r="F457" s="159" t="s">
        <v>631</v>
      </c>
      <c r="H457" s="160">
        <v>112.35</v>
      </c>
      <c r="L457" s="156"/>
      <c r="M457" s="161"/>
      <c r="N457" s="162"/>
      <c r="O457" s="162"/>
      <c r="P457" s="162"/>
      <c r="Q457" s="162"/>
      <c r="R457" s="162"/>
      <c r="S457" s="162"/>
      <c r="T457" s="163"/>
      <c r="AT457" s="158" t="s">
        <v>176</v>
      </c>
      <c r="AU457" s="158" t="s">
        <v>83</v>
      </c>
      <c r="AV457" s="12" t="s">
        <v>83</v>
      </c>
      <c r="AW457" s="12" t="s">
        <v>28</v>
      </c>
      <c r="AX457" s="12" t="s">
        <v>74</v>
      </c>
      <c r="AY457" s="158" t="s">
        <v>167</v>
      </c>
    </row>
    <row r="458" spans="2:65" s="12" customFormat="1" ht="11.25">
      <c r="B458" s="156"/>
      <c r="D458" s="157" t="s">
        <v>176</v>
      </c>
      <c r="E458" s="158" t="s">
        <v>1</v>
      </c>
      <c r="F458" s="159" t="s">
        <v>632</v>
      </c>
      <c r="H458" s="160">
        <v>34.65</v>
      </c>
      <c r="L458" s="156"/>
      <c r="M458" s="161"/>
      <c r="N458" s="162"/>
      <c r="O458" s="162"/>
      <c r="P458" s="162"/>
      <c r="Q458" s="162"/>
      <c r="R458" s="162"/>
      <c r="S458" s="162"/>
      <c r="T458" s="163"/>
      <c r="AT458" s="158" t="s">
        <v>176</v>
      </c>
      <c r="AU458" s="158" t="s">
        <v>83</v>
      </c>
      <c r="AV458" s="12" t="s">
        <v>83</v>
      </c>
      <c r="AW458" s="12" t="s">
        <v>28</v>
      </c>
      <c r="AX458" s="12" t="s">
        <v>74</v>
      </c>
      <c r="AY458" s="158" t="s">
        <v>167</v>
      </c>
    </row>
    <row r="459" spans="2:65" s="12" customFormat="1" ht="11.25">
      <c r="B459" s="156"/>
      <c r="D459" s="157" t="s">
        <v>176</v>
      </c>
      <c r="E459" s="158" t="s">
        <v>1</v>
      </c>
      <c r="F459" s="159" t="s">
        <v>633</v>
      </c>
      <c r="H459" s="160">
        <v>687.12</v>
      </c>
      <c r="L459" s="156"/>
      <c r="M459" s="161"/>
      <c r="N459" s="162"/>
      <c r="O459" s="162"/>
      <c r="P459" s="162"/>
      <c r="Q459" s="162"/>
      <c r="R459" s="162"/>
      <c r="S459" s="162"/>
      <c r="T459" s="163"/>
      <c r="AT459" s="158" t="s">
        <v>176</v>
      </c>
      <c r="AU459" s="158" t="s">
        <v>83</v>
      </c>
      <c r="AV459" s="12" t="s">
        <v>83</v>
      </c>
      <c r="AW459" s="12" t="s">
        <v>28</v>
      </c>
      <c r="AX459" s="12" t="s">
        <v>74</v>
      </c>
      <c r="AY459" s="158" t="s">
        <v>167</v>
      </c>
    </row>
    <row r="460" spans="2:65" s="13" customFormat="1" ht="11.25">
      <c r="B460" s="164"/>
      <c r="D460" s="157" t="s">
        <v>176</v>
      </c>
      <c r="E460" s="165" t="s">
        <v>1</v>
      </c>
      <c r="F460" s="166" t="s">
        <v>187</v>
      </c>
      <c r="H460" s="167">
        <v>834.12</v>
      </c>
      <c r="L460" s="164"/>
      <c r="M460" s="168"/>
      <c r="N460" s="169"/>
      <c r="O460" s="169"/>
      <c r="P460" s="169"/>
      <c r="Q460" s="169"/>
      <c r="R460" s="169"/>
      <c r="S460" s="169"/>
      <c r="T460" s="170"/>
      <c r="AT460" s="165" t="s">
        <v>176</v>
      </c>
      <c r="AU460" s="165" t="s">
        <v>83</v>
      </c>
      <c r="AV460" s="13" t="s">
        <v>174</v>
      </c>
      <c r="AW460" s="13" t="s">
        <v>28</v>
      </c>
      <c r="AX460" s="13" t="s">
        <v>81</v>
      </c>
      <c r="AY460" s="165" t="s">
        <v>167</v>
      </c>
    </row>
    <row r="461" spans="2:65" s="1" customFormat="1" ht="24" customHeight="1">
      <c r="B461" s="143"/>
      <c r="C461" s="144" t="s">
        <v>634</v>
      </c>
      <c r="D461" s="144" t="s">
        <v>169</v>
      </c>
      <c r="E461" s="145" t="s">
        <v>635</v>
      </c>
      <c r="F461" s="146" t="s">
        <v>636</v>
      </c>
      <c r="G461" s="147" t="s">
        <v>249</v>
      </c>
      <c r="H461" s="148">
        <v>25023.599999999999</v>
      </c>
      <c r="I461" s="149">
        <v>0</v>
      </c>
      <c r="J461" s="149">
        <f>ROUND(I461*H461,2)</f>
        <v>0</v>
      </c>
      <c r="K461" s="146" t="s">
        <v>173</v>
      </c>
      <c r="L461" s="30"/>
      <c r="M461" s="150" t="s">
        <v>1</v>
      </c>
      <c r="N461" s="151" t="s">
        <v>39</v>
      </c>
      <c r="O461" s="152">
        <v>0</v>
      </c>
      <c r="P461" s="152">
        <f>O461*H461</f>
        <v>0</v>
      </c>
      <c r="Q461" s="152">
        <v>0</v>
      </c>
      <c r="R461" s="152">
        <f>Q461*H461</f>
        <v>0</v>
      </c>
      <c r="S461" s="152">
        <v>0</v>
      </c>
      <c r="T461" s="153">
        <f>S461*H461</f>
        <v>0</v>
      </c>
      <c r="AR461" s="154" t="s">
        <v>174</v>
      </c>
      <c r="AT461" s="154" t="s">
        <v>169</v>
      </c>
      <c r="AU461" s="154" t="s">
        <v>83</v>
      </c>
      <c r="AY461" s="16" t="s">
        <v>167</v>
      </c>
      <c r="BE461" s="155">
        <f>IF(N461="základní",J461,0)</f>
        <v>0</v>
      </c>
      <c r="BF461" s="155">
        <f>IF(N461="snížená",J461,0)</f>
        <v>0</v>
      </c>
      <c r="BG461" s="155">
        <f>IF(N461="zákl. přenesená",J461,0)</f>
        <v>0</v>
      </c>
      <c r="BH461" s="155">
        <f>IF(N461="sníž. přenesená",J461,0)</f>
        <v>0</v>
      </c>
      <c r="BI461" s="155">
        <f>IF(N461="nulová",J461,0)</f>
        <v>0</v>
      </c>
      <c r="BJ461" s="16" t="s">
        <v>81</v>
      </c>
      <c r="BK461" s="155">
        <f>ROUND(I461*H461,2)</f>
        <v>0</v>
      </c>
      <c r="BL461" s="16" t="s">
        <v>174</v>
      </c>
      <c r="BM461" s="154" t="s">
        <v>637</v>
      </c>
    </row>
    <row r="462" spans="2:65" s="12" customFormat="1" ht="11.25">
      <c r="B462" s="156"/>
      <c r="D462" s="157" t="s">
        <v>176</v>
      </c>
      <c r="F462" s="159" t="s">
        <v>638</v>
      </c>
      <c r="H462" s="160">
        <v>25023.599999999999</v>
      </c>
      <c r="L462" s="156"/>
      <c r="M462" s="161"/>
      <c r="N462" s="162"/>
      <c r="O462" s="162"/>
      <c r="P462" s="162"/>
      <c r="Q462" s="162"/>
      <c r="R462" s="162"/>
      <c r="S462" s="162"/>
      <c r="T462" s="163"/>
      <c r="AT462" s="158" t="s">
        <v>176</v>
      </c>
      <c r="AU462" s="158" t="s">
        <v>83</v>
      </c>
      <c r="AV462" s="12" t="s">
        <v>83</v>
      </c>
      <c r="AW462" s="12" t="s">
        <v>3</v>
      </c>
      <c r="AX462" s="12" t="s">
        <v>81</v>
      </c>
      <c r="AY462" s="158" t="s">
        <v>167</v>
      </c>
    </row>
    <row r="463" spans="2:65" s="1" customFormat="1" ht="24" customHeight="1">
      <c r="B463" s="143"/>
      <c r="C463" s="144" t="s">
        <v>639</v>
      </c>
      <c r="D463" s="144" t="s">
        <v>169</v>
      </c>
      <c r="E463" s="145" t="s">
        <v>640</v>
      </c>
      <c r="F463" s="146" t="s">
        <v>641</v>
      </c>
      <c r="G463" s="147" t="s">
        <v>249</v>
      </c>
      <c r="H463" s="148">
        <v>834.12</v>
      </c>
      <c r="I463" s="149">
        <v>0</v>
      </c>
      <c r="J463" s="149">
        <f>ROUND(I463*H463,2)</f>
        <v>0</v>
      </c>
      <c r="K463" s="146" t="s">
        <v>173</v>
      </c>
      <c r="L463" s="30"/>
      <c r="M463" s="150" t="s">
        <v>1</v>
      </c>
      <c r="N463" s="151" t="s">
        <v>39</v>
      </c>
      <c r="O463" s="152">
        <v>0.1</v>
      </c>
      <c r="P463" s="152">
        <f>O463*H463</f>
        <v>83.412000000000006</v>
      </c>
      <c r="Q463" s="152">
        <v>0</v>
      </c>
      <c r="R463" s="152">
        <f>Q463*H463</f>
        <v>0</v>
      </c>
      <c r="S463" s="152">
        <v>0</v>
      </c>
      <c r="T463" s="153">
        <f>S463*H463</f>
        <v>0</v>
      </c>
      <c r="AR463" s="154" t="s">
        <v>174</v>
      </c>
      <c r="AT463" s="154" t="s">
        <v>169</v>
      </c>
      <c r="AU463" s="154" t="s">
        <v>83</v>
      </c>
      <c r="AY463" s="16" t="s">
        <v>167</v>
      </c>
      <c r="BE463" s="155">
        <f>IF(N463="základní",J463,0)</f>
        <v>0</v>
      </c>
      <c r="BF463" s="155">
        <f>IF(N463="snížená",J463,0)</f>
        <v>0</v>
      </c>
      <c r="BG463" s="155">
        <f>IF(N463="zákl. přenesená",J463,0)</f>
        <v>0</v>
      </c>
      <c r="BH463" s="155">
        <f>IF(N463="sníž. přenesená",J463,0)</f>
        <v>0</v>
      </c>
      <c r="BI463" s="155">
        <f>IF(N463="nulová",J463,0)</f>
        <v>0</v>
      </c>
      <c r="BJ463" s="16" t="s">
        <v>81</v>
      </c>
      <c r="BK463" s="155">
        <f>ROUND(I463*H463,2)</f>
        <v>0</v>
      </c>
      <c r="BL463" s="16" t="s">
        <v>174</v>
      </c>
      <c r="BM463" s="154" t="s">
        <v>642</v>
      </c>
    </row>
    <row r="464" spans="2:65" s="1" customFormat="1" ht="24" customHeight="1">
      <c r="B464" s="143"/>
      <c r="C464" s="144" t="s">
        <v>643</v>
      </c>
      <c r="D464" s="144" t="s">
        <v>169</v>
      </c>
      <c r="E464" s="145" t="s">
        <v>644</v>
      </c>
      <c r="F464" s="146" t="s">
        <v>645</v>
      </c>
      <c r="G464" s="147" t="s">
        <v>249</v>
      </c>
      <c r="H464" s="148">
        <v>1020.2</v>
      </c>
      <c r="I464" s="149">
        <v>0</v>
      </c>
      <c r="J464" s="149">
        <f>ROUND(I464*H464,2)</f>
        <v>0</v>
      </c>
      <c r="K464" s="146" t="s">
        <v>173</v>
      </c>
      <c r="L464" s="30"/>
      <c r="M464" s="150" t="s">
        <v>1</v>
      </c>
      <c r="N464" s="151" t="s">
        <v>39</v>
      </c>
      <c r="O464" s="152">
        <v>0.105</v>
      </c>
      <c r="P464" s="152">
        <f>O464*H464</f>
        <v>107.121</v>
      </c>
      <c r="Q464" s="152">
        <v>1.2999999999999999E-4</v>
      </c>
      <c r="R464" s="152">
        <f>Q464*H464</f>
        <v>0.13262599999999999</v>
      </c>
      <c r="S464" s="152">
        <v>0</v>
      </c>
      <c r="T464" s="153">
        <f>S464*H464</f>
        <v>0</v>
      </c>
      <c r="AR464" s="154" t="s">
        <v>174</v>
      </c>
      <c r="AT464" s="154" t="s">
        <v>169</v>
      </c>
      <c r="AU464" s="154" t="s">
        <v>83</v>
      </c>
      <c r="AY464" s="16" t="s">
        <v>167</v>
      </c>
      <c r="BE464" s="155">
        <f>IF(N464="základní",J464,0)</f>
        <v>0</v>
      </c>
      <c r="BF464" s="155">
        <f>IF(N464="snížená",J464,0)</f>
        <v>0</v>
      </c>
      <c r="BG464" s="155">
        <f>IF(N464="zákl. přenesená",J464,0)</f>
        <v>0</v>
      </c>
      <c r="BH464" s="155">
        <f>IF(N464="sníž. přenesená",J464,0)</f>
        <v>0</v>
      </c>
      <c r="BI464" s="155">
        <f>IF(N464="nulová",J464,0)</f>
        <v>0</v>
      </c>
      <c r="BJ464" s="16" t="s">
        <v>81</v>
      </c>
      <c r="BK464" s="155">
        <f>ROUND(I464*H464,2)</f>
        <v>0</v>
      </c>
      <c r="BL464" s="16" t="s">
        <v>174</v>
      </c>
      <c r="BM464" s="154" t="s">
        <v>646</v>
      </c>
    </row>
    <row r="465" spans="2:65" s="12" customFormat="1" ht="11.25">
      <c r="B465" s="156"/>
      <c r="D465" s="157" t="s">
        <v>176</v>
      </c>
      <c r="E465" s="158" t="s">
        <v>1</v>
      </c>
      <c r="F465" s="159" t="s">
        <v>647</v>
      </c>
      <c r="H465" s="160">
        <v>1020.2</v>
      </c>
      <c r="L465" s="156"/>
      <c r="M465" s="161"/>
      <c r="N465" s="162"/>
      <c r="O465" s="162"/>
      <c r="P465" s="162"/>
      <c r="Q465" s="162"/>
      <c r="R465" s="162"/>
      <c r="S465" s="162"/>
      <c r="T465" s="163"/>
      <c r="AT465" s="158" t="s">
        <v>176</v>
      </c>
      <c r="AU465" s="158" t="s">
        <v>83</v>
      </c>
      <c r="AV465" s="12" t="s">
        <v>83</v>
      </c>
      <c r="AW465" s="12" t="s">
        <v>28</v>
      </c>
      <c r="AX465" s="12" t="s">
        <v>74</v>
      </c>
      <c r="AY465" s="158" t="s">
        <v>167</v>
      </c>
    </row>
    <row r="466" spans="2:65" s="13" customFormat="1" ht="11.25">
      <c r="B466" s="164"/>
      <c r="D466" s="157" t="s">
        <v>176</v>
      </c>
      <c r="E466" s="165" t="s">
        <v>1</v>
      </c>
      <c r="F466" s="166" t="s">
        <v>187</v>
      </c>
      <c r="H466" s="167">
        <v>1020.2</v>
      </c>
      <c r="L466" s="164"/>
      <c r="M466" s="168"/>
      <c r="N466" s="169"/>
      <c r="O466" s="169"/>
      <c r="P466" s="169"/>
      <c r="Q466" s="169"/>
      <c r="R466" s="169"/>
      <c r="S466" s="169"/>
      <c r="T466" s="170"/>
      <c r="AT466" s="165" t="s">
        <v>176</v>
      </c>
      <c r="AU466" s="165" t="s">
        <v>83</v>
      </c>
      <c r="AV466" s="13" t="s">
        <v>174</v>
      </c>
      <c r="AW466" s="13" t="s">
        <v>28</v>
      </c>
      <c r="AX466" s="13" t="s">
        <v>81</v>
      </c>
      <c r="AY466" s="165" t="s">
        <v>167</v>
      </c>
    </row>
    <row r="467" spans="2:65" s="1" customFormat="1" ht="24" customHeight="1">
      <c r="B467" s="143"/>
      <c r="C467" s="144" t="s">
        <v>648</v>
      </c>
      <c r="D467" s="144" t="s">
        <v>169</v>
      </c>
      <c r="E467" s="145" t="s">
        <v>649</v>
      </c>
      <c r="F467" s="146" t="s">
        <v>650</v>
      </c>
      <c r="G467" s="147" t="s">
        <v>249</v>
      </c>
      <c r="H467" s="148">
        <v>1020.2</v>
      </c>
      <c r="I467" s="149">
        <v>0</v>
      </c>
      <c r="J467" s="149">
        <f>ROUND(I467*H467,2)</f>
        <v>0</v>
      </c>
      <c r="K467" s="146" t="s">
        <v>173</v>
      </c>
      <c r="L467" s="30"/>
      <c r="M467" s="150" t="s">
        <v>1</v>
      </c>
      <c r="N467" s="151" t="s">
        <v>39</v>
      </c>
      <c r="O467" s="152">
        <v>0.308</v>
      </c>
      <c r="P467" s="152">
        <f>O467*H467</f>
        <v>314.22160000000002</v>
      </c>
      <c r="Q467" s="152">
        <v>4.0000000000000003E-5</v>
      </c>
      <c r="R467" s="152">
        <f>Q467*H467</f>
        <v>4.0808000000000004E-2</v>
      </c>
      <c r="S467" s="152">
        <v>0</v>
      </c>
      <c r="T467" s="153">
        <f>S467*H467</f>
        <v>0</v>
      </c>
      <c r="AR467" s="154" t="s">
        <v>174</v>
      </c>
      <c r="AT467" s="154" t="s">
        <v>169</v>
      </c>
      <c r="AU467" s="154" t="s">
        <v>83</v>
      </c>
      <c r="AY467" s="16" t="s">
        <v>167</v>
      </c>
      <c r="BE467" s="155">
        <f>IF(N467="základní",J467,0)</f>
        <v>0</v>
      </c>
      <c r="BF467" s="155">
        <f>IF(N467="snížená",J467,0)</f>
        <v>0</v>
      </c>
      <c r="BG467" s="155">
        <f>IF(N467="zákl. přenesená",J467,0)</f>
        <v>0</v>
      </c>
      <c r="BH467" s="155">
        <f>IF(N467="sníž. přenesená",J467,0)</f>
        <v>0</v>
      </c>
      <c r="BI467" s="155">
        <f>IF(N467="nulová",J467,0)</f>
        <v>0</v>
      </c>
      <c r="BJ467" s="16" t="s">
        <v>81</v>
      </c>
      <c r="BK467" s="155">
        <f>ROUND(I467*H467,2)</f>
        <v>0</v>
      </c>
      <c r="BL467" s="16" t="s">
        <v>174</v>
      </c>
      <c r="BM467" s="154" t="s">
        <v>651</v>
      </c>
    </row>
    <row r="468" spans="2:65" s="1" customFormat="1" ht="16.5" customHeight="1">
      <c r="B468" s="143"/>
      <c r="C468" s="144" t="s">
        <v>652</v>
      </c>
      <c r="D468" s="144" t="s">
        <v>169</v>
      </c>
      <c r="E468" s="145" t="s">
        <v>653</v>
      </c>
      <c r="F468" s="146" t="s">
        <v>654</v>
      </c>
      <c r="G468" s="147" t="s">
        <v>249</v>
      </c>
      <c r="H468" s="148">
        <v>109.024</v>
      </c>
      <c r="I468" s="149">
        <v>0</v>
      </c>
      <c r="J468" s="149">
        <f>ROUND(I468*H468,2)</f>
        <v>0</v>
      </c>
      <c r="K468" s="146" t="s">
        <v>173</v>
      </c>
      <c r="L468" s="30"/>
      <c r="M468" s="150" t="s">
        <v>1</v>
      </c>
      <c r="N468" s="151" t="s">
        <v>39</v>
      </c>
      <c r="O468" s="152">
        <v>0.245</v>
      </c>
      <c r="P468" s="152">
        <f>O468*H468</f>
        <v>26.71088</v>
      </c>
      <c r="Q468" s="152">
        <v>0</v>
      </c>
      <c r="R468" s="152">
        <f>Q468*H468</f>
        <v>0</v>
      </c>
      <c r="S468" s="152">
        <v>0.13100000000000001</v>
      </c>
      <c r="T468" s="153">
        <f>S468*H468</f>
        <v>14.282144000000001</v>
      </c>
      <c r="AR468" s="154" t="s">
        <v>174</v>
      </c>
      <c r="AT468" s="154" t="s">
        <v>169</v>
      </c>
      <c r="AU468" s="154" t="s">
        <v>83</v>
      </c>
      <c r="AY468" s="16" t="s">
        <v>167</v>
      </c>
      <c r="BE468" s="155">
        <f>IF(N468="základní",J468,0)</f>
        <v>0</v>
      </c>
      <c r="BF468" s="155">
        <f>IF(N468="snížená",J468,0)</f>
        <v>0</v>
      </c>
      <c r="BG468" s="155">
        <f>IF(N468="zákl. přenesená",J468,0)</f>
        <v>0</v>
      </c>
      <c r="BH468" s="155">
        <f>IF(N468="sníž. přenesená",J468,0)</f>
        <v>0</v>
      </c>
      <c r="BI468" s="155">
        <f>IF(N468="nulová",J468,0)</f>
        <v>0</v>
      </c>
      <c r="BJ468" s="16" t="s">
        <v>81</v>
      </c>
      <c r="BK468" s="155">
        <f>ROUND(I468*H468,2)</f>
        <v>0</v>
      </c>
      <c r="BL468" s="16" t="s">
        <v>174</v>
      </c>
      <c r="BM468" s="154" t="s">
        <v>655</v>
      </c>
    </row>
    <row r="469" spans="2:65" s="12" customFormat="1" ht="11.25">
      <c r="B469" s="156"/>
      <c r="D469" s="157" t="s">
        <v>176</v>
      </c>
      <c r="E469" s="158" t="s">
        <v>1</v>
      </c>
      <c r="F469" s="159" t="s">
        <v>656</v>
      </c>
      <c r="H469" s="160">
        <v>12.074999999999999</v>
      </c>
      <c r="L469" s="156"/>
      <c r="M469" s="161"/>
      <c r="N469" s="162"/>
      <c r="O469" s="162"/>
      <c r="P469" s="162"/>
      <c r="Q469" s="162"/>
      <c r="R469" s="162"/>
      <c r="S469" s="162"/>
      <c r="T469" s="163"/>
      <c r="AT469" s="158" t="s">
        <v>176</v>
      </c>
      <c r="AU469" s="158" t="s">
        <v>83</v>
      </c>
      <c r="AV469" s="12" t="s">
        <v>83</v>
      </c>
      <c r="AW469" s="12" t="s">
        <v>28</v>
      </c>
      <c r="AX469" s="12" t="s">
        <v>74</v>
      </c>
      <c r="AY469" s="158" t="s">
        <v>167</v>
      </c>
    </row>
    <row r="470" spans="2:65" s="12" customFormat="1" ht="11.25">
      <c r="B470" s="156"/>
      <c r="D470" s="157" t="s">
        <v>176</v>
      </c>
      <c r="E470" s="158" t="s">
        <v>1</v>
      </c>
      <c r="F470" s="159" t="s">
        <v>657</v>
      </c>
      <c r="H470" s="160">
        <v>6.7869999999999999</v>
      </c>
      <c r="L470" s="156"/>
      <c r="M470" s="161"/>
      <c r="N470" s="162"/>
      <c r="O470" s="162"/>
      <c r="P470" s="162"/>
      <c r="Q470" s="162"/>
      <c r="R470" s="162"/>
      <c r="S470" s="162"/>
      <c r="T470" s="163"/>
      <c r="AT470" s="158" t="s">
        <v>176</v>
      </c>
      <c r="AU470" s="158" t="s">
        <v>83</v>
      </c>
      <c r="AV470" s="12" t="s">
        <v>83</v>
      </c>
      <c r="AW470" s="12" t="s">
        <v>28</v>
      </c>
      <c r="AX470" s="12" t="s">
        <v>74</v>
      </c>
      <c r="AY470" s="158" t="s">
        <v>167</v>
      </c>
    </row>
    <row r="471" spans="2:65" s="12" customFormat="1" ht="11.25">
      <c r="B471" s="156"/>
      <c r="D471" s="157" t="s">
        <v>176</v>
      </c>
      <c r="E471" s="158" t="s">
        <v>1</v>
      </c>
      <c r="F471" s="159" t="s">
        <v>658</v>
      </c>
      <c r="H471" s="160">
        <v>7.181</v>
      </c>
      <c r="L471" s="156"/>
      <c r="M471" s="161"/>
      <c r="N471" s="162"/>
      <c r="O471" s="162"/>
      <c r="P471" s="162"/>
      <c r="Q471" s="162"/>
      <c r="R471" s="162"/>
      <c r="S471" s="162"/>
      <c r="T471" s="163"/>
      <c r="AT471" s="158" t="s">
        <v>176</v>
      </c>
      <c r="AU471" s="158" t="s">
        <v>83</v>
      </c>
      <c r="AV471" s="12" t="s">
        <v>83</v>
      </c>
      <c r="AW471" s="12" t="s">
        <v>28</v>
      </c>
      <c r="AX471" s="12" t="s">
        <v>74</v>
      </c>
      <c r="AY471" s="158" t="s">
        <v>167</v>
      </c>
    </row>
    <row r="472" spans="2:65" s="12" customFormat="1" ht="11.25">
      <c r="B472" s="156"/>
      <c r="D472" s="157" t="s">
        <v>176</v>
      </c>
      <c r="E472" s="158" t="s">
        <v>1</v>
      </c>
      <c r="F472" s="159" t="s">
        <v>659</v>
      </c>
      <c r="H472" s="160">
        <v>15.081</v>
      </c>
      <c r="L472" s="156"/>
      <c r="M472" s="161"/>
      <c r="N472" s="162"/>
      <c r="O472" s="162"/>
      <c r="P472" s="162"/>
      <c r="Q472" s="162"/>
      <c r="R472" s="162"/>
      <c r="S472" s="162"/>
      <c r="T472" s="163"/>
      <c r="AT472" s="158" t="s">
        <v>176</v>
      </c>
      <c r="AU472" s="158" t="s">
        <v>83</v>
      </c>
      <c r="AV472" s="12" t="s">
        <v>83</v>
      </c>
      <c r="AW472" s="12" t="s">
        <v>28</v>
      </c>
      <c r="AX472" s="12" t="s">
        <v>74</v>
      </c>
      <c r="AY472" s="158" t="s">
        <v>167</v>
      </c>
    </row>
    <row r="473" spans="2:65" s="12" customFormat="1" ht="11.25">
      <c r="B473" s="156"/>
      <c r="D473" s="157" t="s">
        <v>176</v>
      </c>
      <c r="E473" s="158" t="s">
        <v>1</v>
      </c>
      <c r="F473" s="159" t="s">
        <v>660</v>
      </c>
      <c r="H473" s="160">
        <v>67.900000000000006</v>
      </c>
      <c r="L473" s="156"/>
      <c r="M473" s="161"/>
      <c r="N473" s="162"/>
      <c r="O473" s="162"/>
      <c r="P473" s="162"/>
      <c r="Q473" s="162"/>
      <c r="R473" s="162"/>
      <c r="S473" s="162"/>
      <c r="T473" s="163"/>
      <c r="AT473" s="158" t="s">
        <v>176</v>
      </c>
      <c r="AU473" s="158" t="s">
        <v>83</v>
      </c>
      <c r="AV473" s="12" t="s">
        <v>83</v>
      </c>
      <c r="AW473" s="12" t="s">
        <v>28</v>
      </c>
      <c r="AX473" s="12" t="s">
        <v>74</v>
      </c>
      <c r="AY473" s="158" t="s">
        <v>167</v>
      </c>
    </row>
    <row r="474" spans="2:65" s="13" customFormat="1" ht="11.25">
      <c r="B474" s="164"/>
      <c r="D474" s="157" t="s">
        <v>176</v>
      </c>
      <c r="E474" s="165" t="s">
        <v>1</v>
      </c>
      <c r="F474" s="166" t="s">
        <v>187</v>
      </c>
      <c r="H474" s="167">
        <v>109.024</v>
      </c>
      <c r="L474" s="164"/>
      <c r="M474" s="168"/>
      <c r="N474" s="169"/>
      <c r="O474" s="169"/>
      <c r="P474" s="169"/>
      <c r="Q474" s="169"/>
      <c r="R474" s="169"/>
      <c r="S474" s="169"/>
      <c r="T474" s="170"/>
      <c r="AT474" s="165" t="s">
        <v>176</v>
      </c>
      <c r="AU474" s="165" t="s">
        <v>83</v>
      </c>
      <c r="AV474" s="13" t="s">
        <v>174</v>
      </c>
      <c r="AW474" s="13" t="s">
        <v>28</v>
      </c>
      <c r="AX474" s="13" t="s">
        <v>81</v>
      </c>
      <c r="AY474" s="165" t="s">
        <v>167</v>
      </c>
    </row>
    <row r="475" spans="2:65" s="1" customFormat="1" ht="16.5" customHeight="1">
      <c r="B475" s="143"/>
      <c r="C475" s="144" t="s">
        <v>661</v>
      </c>
      <c r="D475" s="144" t="s">
        <v>169</v>
      </c>
      <c r="E475" s="145" t="s">
        <v>662</v>
      </c>
      <c r="F475" s="146" t="s">
        <v>663</v>
      </c>
      <c r="G475" s="147" t="s">
        <v>249</v>
      </c>
      <c r="H475" s="148">
        <v>40.241999999999997</v>
      </c>
      <c r="I475" s="149">
        <v>0</v>
      </c>
      <c r="J475" s="149">
        <f>ROUND(I475*H475,2)</f>
        <v>0</v>
      </c>
      <c r="K475" s="146" t="s">
        <v>173</v>
      </c>
      <c r="L475" s="30"/>
      <c r="M475" s="150" t="s">
        <v>1</v>
      </c>
      <c r="N475" s="151" t="s">
        <v>39</v>
      </c>
      <c r="O475" s="152">
        <v>0.28399999999999997</v>
      </c>
      <c r="P475" s="152">
        <f>O475*H475</f>
        <v>11.428727999999998</v>
      </c>
      <c r="Q475" s="152">
        <v>0</v>
      </c>
      <c r="R475" s="152">
        <f>Q475*H475</f>
        <v>0</v>
      </c>
      <c r="S475" s="152">
        <v>0.26100000000000001</v>
      </c>
      <c r="T475" s="153">
        <f>S475*H475</f>
        <v>10.503162</v>
      </c>
      <c r="AR475" s="154" t="s">
        <v>174</v>
      </c>
      <c r="AT475" s="154" t="s">
        <v>169</v>
      </c>
      <c r="AU475" s="154" t="s">
        <v>83</v>
      </c>
      <c r="AY475" s="16" t="s">
        <v>167</v>
      </c>
      <c r="BE475" s="155">
        <f>IF(N475="základní",J475,0)</f>
        <v>0</v>
      </c>
      <c r="BF475" s="155">
        <f>IF(N475="snížená",J475,0)</f>
        <v>0</v>
      </c>
      <c r="BG475" s="155">
        <f>IF(N475="zákl. přenesená",J475,0)</f>
        <v>0</v>
      </c>
      <c r="BH475" s="155">
        <f>IF(N475="sníž. přenesená",J475,0)</f>
        <v>0</v>
      </c>
      <c r="BI475" s="155">
        <f>IF(N475="nulová",J475,0)</f>
        <v>0</v>
      </c>
      <c r="BJ475" s="16" t="s">
        <v>81</v>
      </c>
      <c r="BK475" s="155">
        <f>ROUND(I475*H475,2)</f>
        <v>0</v>
      </c>
      <c r="BL475" s="16" t="s">
        <v>174</v>
      </c>
      <c r="BM475" s="154" t="s">
        <v>664</v>
      </c>
    </row>
    <row r="476" spans="2:65" s="12" customFormat="1" ht="11.25">
      <c r="B476" s="156"/>
      <c r="D476" s="157" t="s">
        <v>176</v>
      </c>
      <c r="E476" s="158" t="s">
        <v>1</v>
      </c>
      <c r="F476" s="159" t="s">
        <v>665</v>
      </c>
      <c r="H476" s="160">
        <v>22.606999999999999</v>
      </c>
      <c r="L476" s="156"/>
      <c r="M476" s="161"/>
      <c r="N476" s="162"/>
      <c r="O476" s="162"/>
      <c r="P476" s="162"/>
      <c r="Q476" s="162"/>
      <c r="R476" s="162"/>
      <c r="S476" s="162"/>
      <c r="T476" s="163"/>
      <c r="AT476" s="158" t="s">
        <v>176</v>
      </c>
      <c r="AU476" s="158" t="s">
        <v>83</v>
      </c>
      <c r="AV476" s="12" t="s">
        <v>83</v>
      </c>
      <c r="AW476" s="12" t="s">
        <v>28</v>
      </c>
      <c r="AX476" s="12" t="s">
        <v>74</v>
      </c>
      <c r="AY476" s="158" t="s">
        <v>167</v>
      </c>
    </row>
    <row r="477" spans="2:65" s="12" customFormat="1" ht="11.25">
      <c r="B477" s="156"/>
      <c r="D477" s="157" t="s">
        <v>176</v>
      </c>
      <c r="E477" s="158" t="s">
        <v>1</v>
      </c>
      <c r="F477" s="159" t="s">
        <v>666</v>
      </c>
      <c r="H477" s="160">
        <v>9.6050000000000004</v>
      </c>
      <c r="L477" s="156"/>
      <c r="M477" s="161"/>
      <c r="N477" s="162"/>
      <c r="O477" s="162"/>
      <c r="P477" s="162"/>
      <c r="Q477" s="162"/>
      <c r="R477" s="162"/>
      <c r="S477" s="162"/>
      <c r="T477" s="163"/>
      <c r="AT477" s="158" t="s">
        <v>176</v>
      </c>
      <c r="AU477" s="158" t="s">
        <v>83</v>
      </c>
      <c r="AV477" s="12" t="s">
        <v>83</v>
      </c>
      <c r="AW477" s="12" t="s">
        <v>28</v>
      </c>
      <c r="AX477" s="12" t="s">
        <v>74</v>
      </c>
      <c r="AY477" s="158" t="s">
        <v>167</v>
      </c>
    </row>
    <row r="478" spans="2:65" s="12" customFormat="1" ht="11.25">
      <c r="B478" s="156"/>
      <c r="D478" s="157" t="s">
        <v>176</v>
      </c>
      <c r="E478" s="158" t="s">
        <v>1</v>
      </c>
      <c r="F478" s="159" t="s">
        <v>667</v>
      </c>
      <c r="H478" s="160">
        <v>8.0299999999999994</v>
      </c>
      <c r="L478" s="156"/>
      <c r="M478" s="161"/>
      <c r="N478" s="162"/>
      <c r="O478" s="162"/>
      <c r="P478" s="162"/>
      <c r="Q478" s="162"/>
      <c r="R478" s="162"/>
      <c r="S478" s="162"/>
      <c r="T478" s="163"/>
      <c r="AT478" s="158" t="s">
        <v>176</v>
      </c>
      <c r="AU478" s="158" t="s">
        <v>83</v>
      </c>
      <c r="AV478" s="12" t="s">
        <v>83</v>
      </c>
      <c r="AW478" s="12" t="s">
        <v>28</v>
      </c>
      <c r="AX478" s="12" t="s">
        <v>74</v>
      </c>
      <c r="AY478" s="158" t="s">
        <v>167</v>
      </c>
    </row>
    <row r="479" spans="2:65" s="13" customFormat="1" ht="11.25">
      <c r="B479" s="164"/>
      <c r="D479" s="157" t="s">
        <v>176</v>
      </c>
      <c r="E479" s="165" t="s">
        <v>1</v>
      </c>
      <c r="F479" s="166" t="s">
        <v>187</v>
      </c>
      <c r="H479" s="167">
        <v>40.241999999999997</v>
      </c>
      <c r="L479" s="164"/>
      <c r="M479" s="168"/>
      <c r="N479" s="169"/>
      <c r="O479" s="169"/>
      <c r="P479" s="169"/>
      <c r="Q479" s="169"/>
      <c r="R479" s="169"/>
      <c r="S479" s="169"/>
      <c r="T479" s="170"/>
      <c r="AT479" s="165" t="s">
        <v>176</v>
      </c>
      <c r="AU479" s="165" t="s">
        <v>83</v>
      </c>
      <c r="AV479" s="13" t="s">
        <v>174</v>
      </c>
      <c r="AW479" s="13" t="s">
        <v>28</v>
      </c>
      <c r="AX479" s="13" t="s">
        <v>81</v>
      </c>
      <c r="AY479" s="165" t="s">
        <v>167</v>
      </c>
    </row>
    <row r="480" spans="2:65" s="1" customFormat="1" ht="24" customHeight="1">
      <c r="B480" s="143"/>
      <c r="C480" s="144" t="s">
        <v>668</v>
      </c>
      <c r="D480" s="144" t="s">
        <v>169</v>
      </c>
      <c r="E480" s="145" t="s">
        <v>669</v>
      </c>
      <c r="F480" s="146" t="s">
        <v>670</v>
      </c>
      <c r="G480" s="147" t="s">
        <v>172</v>
      </c>
      <c r="H480" s="148">
        <v>56.837000000000003</v>
      </c>
      <c r="I480" s="149">
        <v>0</v>
      </c>
      <c r="J480" s="149">
        <f>ROUND(I480*H480,2)</f>
        <v>0</v>
      </c>
      <c r="K480" s="146" t="s">
        <v>173</v>
      </c>
      <c r="L480" s="30"/>
      <c r="M480" s="150" t="s">
        <v>1</v>
      </c>
      <c r="N480" s="151" t="s">
        <v>39</v>
      </c>
      <c r="O480" s="152">
        <v>1.52</v>
      </c>
      <c r="P480" s="152">
        <f>O480*H480</f>
        <v>86.392240000000001</v>
      </c>
      <c r="Q480" s="152">
        <v>0</v>
      </c>
      <c r="R480" s="152">
        <f>Q480*H480</f>
        <v>0</v>
      </c>
      <c r="S480" s="152">
        <v>1.8</v>
      </c>
      <c r="T480" s="153">
        <f>S480*H480</f>
        <v>102.3066</v>
      </c>
      <c r="AR480" s="154" t="s">
        <v>174</v>
      </c>
      <c r="AT480" s="154" t="s">
        <v>169</v>
      </c>
      <c r="AU480" s="154" t="s">
        <v>83</v>
      </c>
      <c r="AY480" s="16" t="s">
        <v>167</v>
      </c>
      <c r="BE480" s="155">
        <f>IF(N480="základní",J480,0)</f>
        <v>0</v>
      </c>
      <c r="BF480" s="155">
        <f>IF(N480="snížená",J480,0)</f>
        <v>0</v>
      </c>
      <c r="BG480" s="155">
        <f>IF(N480="zákl. přenesená",J480,0)</f>
        <v>0</v>
      </c>
      <c r="BH480" s="155">
        <f>IF(N480="sníž. přenesená",J480,0)</f>
        <v>0</v>
      </c>
      <c r="BI480" s="155">
        <f>IF(N480="nulová",J480,0)</f>
        <v>0</v>
      </c>
      <c r="BJ480" s="16" t="s">
        <v>81</v>
      </c>
      <c r="BK480" s="155">
        <f>ROUND(I480*H480,2)</f>
        <v>0</v>
      </c>
      <c r="BL480" s="16" t="s">
        <v>174</v>
      </c>
      <c r="BM480" s="154" t="s">
        <v>671</v>
      </c>
    </row>
    <row r="481" spans="2:65" s="12" customFormat="1" ht="11.25">
      <c r="B481" s="156"/>
      <c r="D481" s="157" t="s">
        <v>176</v>
      </c>
      <c r="E481" s="158" t="s">
        <v>1</v>
      </c>
      <c r="F481" s="159" t="s">
        <v>672</v>
      </c>
      <c r="H481" s="160">
        <v>2.335</v>
      </c>
      <c r="L481" s="156"/>
      <c r="M481" s="161"/>
      <c r="N481" s="162"/>
      <c r="O481" s="162"/>
      <c r="P481" s="162"/>
      <c r="Q481" s="162"/>
      <c r="R481" s="162"/>
      <c r="S481" s="162"/>
      <c r="T481" s="163"/>
      <c r="AT481" s="158" t="s">
        <v>176</v>
      </c>
      <c r="AU481" s="158" t="s">
        <v>83</v>
      </c>
      <c r="AV481" s="12" t="s">
        <v>83</v>
      </c>
      <c r="AW481" s="12" t="s">
        <v>28</v>
      </c>
      <c r="AX481" s="12" t="s">
        <v>74</v>
      </c>
      <c r="AY481" s="158" t="s">
        <v>167</v>
      </c>
    </row>
    <row r="482" spans="2:65" s="12" customFormat="1" ht="11.25">
      <c r="B482" s="156"/>
      <c r="D482" s="157" t="s">
        <v>176</v>
      </c>
      <c r="E482" s="158" t="s">
        <v>1</v>
      </c>
      <c r="F482" s="159" t="s">
        <v>673</v>
      </c>
      <c r="H482" s="160">
        <v>10.8</v>
      </c>
      <c r="L482" s="156"/>
      <c r="M482" s="161"/>
      <c r="N482" s="162"/>
      <c r="O482" s="162"/>
      <c r="P482" s="162"/>
      <c r="Q482" s="162"/>
      <c r="R482" s="162"/>
      <c r="S482" s="162"/>
      <c r="T482" s="163"/>
      <c r="AT482" s="158" t="s">
        <v>176</v>
      </c>
      <c r="AU482" s="158" t="s">
        <v>83</v>
      </c>
      <c r="AV482" s="12" t="s">
        <v>83</v>
      </c>
      <c r="AW482" s="12" t="s">
        <v>28</v>
      </c>
      <c r="AX482" s="12" t="s">
        <v>74</v>
      </c>
      <c r="AY482" s="158" t="s">
        <v>167</v>
      </c>
    </row>
    <row r="483" spans="2:65" s="12" customFormat="1" ht="11.25">
      <c r="B483" s="156"/>
      <c r="D483" s="157" t="s">
        <v>176</v>
      </c>
      <c r="E483" s="158" t="s">
        <v>1</v>
      </c>
      <c r="F483" s="159" t="s">
        <v>674</v>
      </c>
      <c r="H483" s="160">
        <v>5.4340000000000002</v>
      </c>
      <c r="L483" s="156"/>
      <c r="M483" s="161"/>
      <c r="N483" s="162"/>
      <c r="O483" s="162"/>
      <c r="P483" s="162"/>
      <c r="Q483" s="162"/>
      <c r="R483" s="162"/>
      <c r="S483" s="162"/>
      <c r="T483" s="163"/>
      <c r="AT483" s="158" t="s">
        <v>176</v>
      </c>
      <c r="AU483" s="158" t="s">
        <v>83</v>
      </c>
      <c r="AV483" s="12" t="s">
        <v>83</v>
      </c>
      <c r="AW483" s="12" t="s">
        <v>28</v>
      </c>
      <c r="AX483" s="12" t="s">
        <v>74</v>
      </c>
      <c r="AY483" s="158" t="s">
        <v>167</v>
      </c>
    </row>
    <row r="484" spans="2:65" s="12" customFormat="1" ht="11.25">
      <c r="B484" s="156"/>
      <c r="D484" s="157" t="s">
        <v>176</v>
      </c>
      <c r="E484" s="158" t="s">
        <v>1</v>
      </c>
      <c r="F484" s="159" t="s">
        <v>675</v>
      </c>
      <c r="H484" s="160">
        <v>2.2850000000000001</v>
      </c>
      <c r="L484" s="156"/>
      <c r="M484" s="161"/>
      <c r="N484" s="162"/>
      <c r="O484" s="162"/>
      <c r="P484" s="162"/>
      <c r="Q484" s="162"/>
      <c r="R484" s="162"/>
      <c r="S484" s="162"/>
      <c r="T484" s="163"/>
      <c r="AT484" s="158" t="s">
        <v>176</v>
      </c>
      <c r="AU484" s="158" t="s">
        <v>83</v>
      </c>
      <c r="AV484" s="12" t="s">
        <v>83</v>
      </c>
      <c r="AW484" s="12" t="s">
        <v>28</v>
      </c>
      <c r="AX484" s="12" t="s">
        <v>74</v>
      </c>
      <c r="AY484" s="158" t="s">
        <v>167</v>
      </c>
    </row>
    <row r="485" spans="2:65" s="12" customFormat="1" ht="11.25">
      <c r="B485" s="156"/>
      <c r="D485" s="157" t="s">
        <v>176</v>
      </c>
      <c r="E485" s="158" t="s">
        <v>1</v>
      </c>
      <c r="F485" s="159" t="s">
        <v>676</v>
      </c>
      <c r="H485" s="160">
        <v>9.1809999999999992</v>
      </c>
      <c r="L485" s="156"/>
      <c r="M485" s="161"/>
      <c r="N485" s="162"/>
      <c r="O485" s="162"/>
      <c r="P485" s="162"/>
      <c r="Q485" s="162"/>
      <c r="R485" s="162"/>
      <c r="S485" s="162"/>
      <c r="T485" s="163"/>
      <c r="AT485" s="158" t="s">
        <v>176</v>
      </c>
      <c r="AU485" s="158" t="s">
        <v>83</v>
      </c>
      <c r="AV485" s="12" t="s">
        <v>83</v>
      </c>
      <c r="AW485" s="12" t="s">
        <v>28</v>
      </c>
      <c r="AX485" s="12" t="s">
        <v>74</v>
      </c>
      <c r="AY485" s="158" t="s">
        <v>167</v>
      </c>
    </row>
    <row r="486" spans="2:65" s="12" customFormat="1" ht="11.25">
      <c r="B486" s="156"/>
      <c r="D486" s="157" t="s">
        <v>176</v>
      </c>
      <c r="E486" s="158" t="s">
        <v>1</v>
      </c>
      <c r="F486" s="159" t="s">
        <v>677</v>
      </c>
      <c r="H486" s="160">
        <v>2.2269999999999999</v>
      </c>
      <c r="L486" s="156"/>
      <c r="M486" s="161"/>
      <c r="N486" s="162"/>
      <c r="O486" s="162"/>
      <c r="P486" s="162"/>
      <c r="Q486" s="162"/>
      <c r="R486" s="162"/>
      <c r="S486" s="162"/>
      <c r="T486" s="163"/>
      <c r="AT486" s="158" t="s">
        <v>176</v>
      </c>
      <c r="AU486" s="158" t="s">
        <v>83</v>
      </c>
      <c r="AV486" s="12" t="s">
        <v>83</v>
      </c>
      <c r="AW486" s="12" t="s">
        <v>28</v>
      </c>
      <c r="AX486" s="12" t="s">
        <v>74</v>
      </c>
      <c r="AY486" s="158" t="s">
        <v>167</v>
      </c>
    </row>
    <row r="487" spans="2:65" s="12" customFormat="1" ht="11.25">
      <c r="B487" s="156"/>
      <c r="D487" s="157" t="s">
        <v>176</v>
      </c>
      <c r="E487" s="158" t="s">
        <v>1</v>
      </c>
      <c r="F487" s="159" t="s">
        <v>678</v>
      </c>
      <c r="H487" s="160">
        <v>3.472</v>
      </c>
      <c r="L487" s="156"/>
      <c r="M487" s="161"/>
      <c r="N487" s="162"/>
      <c r="O487" s="162"/>
      <c r="P487" s="162"/>
      <c r="Q487" s="162"/>
      <c r="R487" s="162"/>
      <c r="S487" s="162"/>
      <c r="T487" s="163"/>
      <c r="AT487" s="158" t="s">
        <v>176</v>
      </c>
      <c r="AU487" s="158" t="s">
        <v>83</v>
      </c>
      <c r="AV487" s="12" t="s">
        <v>83</v>
      </c>
      <c r="AW487" s="12" t="s">
        <v>28</v>
      </c>
      <c r="AX487" s="12" t="s">
        <v>74</v>
      </c>
      <c r="AY487" s="158" t="s">
        <v>167</v>
      </c>
    </row>
    <row r="488" spans="2:65" s="12" customFormat="1" ht="11.25">
      <c r="B488" s="156"/>
      <c r="D488" s="157" t="s">
        <v>176</v>
      </c>
      <c r="E488" s="158" t="s">
        <v>1</v>
      </c>
      <c r="F488" s="159" t="s">
        <v>679</v>
      </c>
      <c r="H488" s="160">
        <v>9.5749999999999993</v>
      </c>
      <c r="L488" s="156"/>
      <c r="M488" s="161"/>
      <c r="N488" s="162"/>
      <c r="O488" s="162"/>
      <c r="P488" s="162"/>
      <c r="Q488" s="162"/>
      <c r="R488" s="162"/>
      <c r="S488" s="162"/>
      <c r="T488" s="163"/>
      <c r="AT488" s="158" t="s">
        <v>176</v>
      </c>
      <c r="AU488" s="158" t="s">
        <v>83</v>
      </c>
      <c r="AV488" s="12" t="s">
        <v>83</v>
      </c>
      <c r="AW488" s="12" t="s">
        <v>28</v>
      </c>
      <c r="AX488" s="12" t="s">
        <v>74</v>
      </c>
      <c r="AY488" s="158" t="s">
        <v>167</v>
      </c>
    </row>
    <row r="489" spans="2:65" s="12" customFormat="1" ht="11.25">
      <c r="B489" s="156"/>
      <c r="D489" s="157" t="s">
        <v>176</v>
      </c>
      <c r="E489" s="158" t="s">
        <v>1</v>
      </c>
      <c r="F489" s="159" t="s">
        <v>680</v>
      </c>
      <c r="H489" s="160">
        <v>3.5910000000000002</v>
      </c>
      <c r="L489" s="156"/>
      <c r="M489" s="161"/>
      <c r="N489" s="162"/>
      <c r="O489" s="162"/>
      <c r="P489" s="162"/>
      <c r="Q489" s="162"/>
      <c r="R489" s="162"/>
      <c r="S489" s="162"/>
      <c r="T489" s="163"/>
      <c r="AT489" s="158" t="s">
        <v>176</v>
      </c>
      <c r="AU489" s="158" t="s">
        <v>83</v>
      </c>
      <c r="AV489" s="12" t="s">
        <v>83</v>
      </c>
      <c r="AW489" s="12" t="s">
        <v>28</v>
      </c>
      <c r="AX489" s="12" t="s">
        <v>74</v>
      </c>
      <c r="AY489" s="158" t="s">
        <v>167</v>
      </c>
    </row>
    <row r="490" spans="2:65" s="12" customFormat="1" ht="11.25">
      <c r="B490" s="156"/>
      <c r="D490" s="157" t="s">
        <v>176</v>
      </c>
      <c r="E490" s="158" t="s">
        <v>1</v>
      </c>
      <c r="F490" s="159" t="s">
        <v>681</v>
      </c>
      <c r="H490" s="160">
        <v>4.0149999999999997</v>
      </c>
      <c r="L490" s="156"/>
      <c r="M490" s="161"/>
      <c r="N490" s="162"/>
      <c r="O490" s="162"/>
      <c r="P490" s="162"/>
      <c r="Q490" s="162"/>
      <c r="R490" s="162"/>
      <c r="S490" s="162"/>
      <c r="T490" s="163"/>
      <c r="AT490" s="158" t="s">
        <v>176</v>
      </c>
      <c r="AU490" s="158" t="s">
        <v>83</v>
      </c>
      <c r="AV490" s="12" t="s">
        <v>83</v>
      </c>
      <c r="AW490" s="12" t="s">
        <v>28</v>
      </c>
      <c r="AX490" s="12" t="s">
        <v>74</v>
      </c>
      <c r="AY490" s="158" t="s">
        <v>167</v>
      </c>
    </row>
    <row r="491" spans="2:65" s="12" customFormat="1" ht="11.25">
      <c r="B491" s="156"/>
      <c r="D491" s="157" t="s">
        <v>176</v>
      </c>
      <c r="E491" s="158" t="s">
        <v>1</v>
      </c>
      <c r="F491" s="159" t="s">
        <v>682</v>
      </c>
      <c r="H491" s="160">
        <v>3.9220000000000002</v>
      </c>
      <c r="L491" s="156"/>
      <c r="M491" s="161"/>
      <c r="N491" s="162"/>
      <c r="O491" s="162"/>
      <c r="P491" s="162"/>
      <c r="Q491" s="162"/>
      <c r="R491" s="162"/>
      <c r="S491" s="162"/>
      <c r="T491" s="163"/>
      <c r="AT491" s="158" t="s">
        <v>176</v>
      </c>
      <c r="AU491" s="158" t="s">
        <v>83</v>
      </c>
      <c r="AV491" s="12" t="s">
        <v>83</v>
      </c>
      <c r="AW491" s="12" t="s">
        <v>28</v>
      </c>
      <c r="AX491" s="12" t="s">
        <v>74</v>
      </c>
      <c r="AY491" s="158" t="s">
        <v>167</v>
      </c>
    </row>
    <row r="492" spans="2:65" s="13" customFormat="1" ht="11.25">
      <c r="B492" s="164"/>
      <c r="D492" s="157" t="s">
        <v>176</v>
      </c>
      <c r="E492" s="165" t="s">
        <v>1</v>
      </c>
      <c r="F492" s="166" t="s">
        <v>187</v>
      </c>
      <c r="H492" s="167">
        <v>56.837000000000003</v>
      </c>
      <c r="L492" s="164"/>
      <c r="M492" s="168"/>
      <c r="N492" s="169"/>
      <c r="O492" s="169"/>
      <c r="P492" s="169"/>
      <c r="Q492" s="169"/>
      <c r="R492" s="169"/>
      <c r="S492" s="169"/>
      <c r="T492" s="170"/>
      <c r="AT492" s="165" t="s">
        <v>176</v>
      </c>
      <c r="AU492" s="165" t="s">
        <v>83</v>
      </c>
      <c r="AV492" s="13" t="s">
        <v>174</v>
      </c>
      <c r="AW492" s="13" t="s">
        <v>28</v>
      </c>
      <c r="AX492" s="13" t="s">
        <v>81</v>
      </c>
      <c r="AY492" s="165" t="s">
        <v>167</v>
      </c>
    </row>
    <row r="493" spans="2:65" s="1" customFormat="1" ht="24" customHeight="1">
      <c r="B493" s="143"/>
      <c r="C493" s="144" t="s">
        <v>683</v>
      </c>
      <c r="D493" s="144" t="s">
        <v>169</v>
      </c>
      <c r="E493" s="145" t="s">
        <v>684</v>
      </c>
      <c r="F493" s="146" t="s">
        <v>685</v>
      </c>
      <c r="G493" s="147" t="s">
        <v>249</v>
      </c>
      <c r="H493" s="148">
        <v>42.856000000000002</v>
      </c>
      <c r="I493" s="149">
        <v>0</v>
      </c>
      <c r="J493" s="149">
        <f>ROUND(I493*H493,2)</f>
        <v>0</v>
      </c>
      <c r="K493" s="146" t="s">
        <v>173</v>
      </c>
      <c r="L493" s="30"/>
      <c r="M493" s="150" t="s">
        <v>1</v>
      </c>
      <c r="N493" s="151" t="s">
        <v>39</v>
      </c>
      <c r="O493" s="152">
        <v>0.33</v>
      </c>
      <c r="P493" s="152">
        <f>O493*H493</f>
        <v>14.142480000000001</v>
      </c>
      <c r="Q493" s="152">
        <v>0</v>
      </c>
      <c r="R493" s="152">
        <f>Q493*H493</f>
        <v>0</v>
      </c>
      <c r="S493" s="152">
        <v>0.27900000000000003</v>
      </c>
      <c r="T493" s="153">
        <f>S493*H493</f>
        <v>11.956824000000001</v>
      </c>
      <c r="AR493" s="154" t="s">
        <v>174</v>
      </c>
      <c r="AT493" s="154" t="s">
        <v>169</v>
      </c>
      <c r="AU493" s="154" t="s">
        <v>83</v>
      </c>
      <c r="AY493" s="16" t="s">
        <v>167</v>
      </c>
      <c r="BE493" s="155">
        <f>IF(N493="základní",J493,0)</f>
        <v>0</v>
      </c>
      <c r="BF493" s="155">
        <f>IF(N493="snížená",J493,0)</f>
        <v>0</v>
      </c>
      <c r="BG493" s="155">
        <f>IF(N493="zákl. přenesená",J493,0)</f>
        <v>0</v>
      </c>
      <c r="BH493" s="155">
        <f>IF(N493="sníž. přenesená",J493,0)</f>
        <v>0</v>
      </c>
      <c r="BI493" s="155">
        <f>IF(N493="nulová",J493,0)</f>
        <v>0</v>
      </c>
      <c r="BJ493" s="16" t="s">
        <v>81</v>
      </c>
      <c r="BK493" s="155">
        <f>ROUND(I493*H493,2)</f>
        <v>0</v>
      </c>
      <c r="BL493" s="16" t="s">
        <v>174</v>
      </c>
      <c r="BM493" s="154" t="s">
        <v>686</v>
      </c>
    </row>
    <row r="494" spans="2:65" s="12" customFormat="1" ht="11.25">
      <c r="B494" s="156"/>
      <c r="D494" s="157" t="s">
        <v>176</v>
      </c>
      <c r="E494" s="158" t="s">
        <v>1</v>
      </c>
      <c r="F494" s="159" t="s">
        <v>687</v>
      </c>
      <c r="H494" s="160">
        <v>21.756</v>
      </c>
      <c r="L494" s="156"/>
      <c r="M494" s="161"/>
      <c r="N494" s="162"/>
      <c r="O494" s="162"/>
      <c r="P494" s="162"/>
      <c r="Q494" s="162"/>
      <c r="R494" s="162"/>
      <c r="S494" s="162"/>
      <c r="T494" s="163"/>
      <c r="AT494" s="158" t="s">
        <v>176</v>
      </c>
      <c r="AU494" s="158" t="s">
        <v>83</v>
      </c>
      <c r="AV494" s="12" t="s">
        <v>83</v>
      </c>
      <c r="AW494" s="12" t="s">
        <v>28</v>
      </c>
      <c r="AX494" s="12" t="s">
        <v>74</v>
      </c>
      <c r="AY494" s="158" t="s">
        <v>167</v>
      </c>
    </row>
    <row r="495" spans="2:65" s="12" customFormat="1" ht="11.25">
      <c r="B495" s="156"/>
      <c r="D495" s="157" t="s">
        <v>176</v>
      </c>
      <c r="E495" s="158" t="s">
        <v>1</v>
      </c>
      <c r="F495" s="159" t="s">
        <v>688</v>
      </c>
      <c r="H495" s="160">
        <v>21.1</v>
      </c>
      <c r="L495" s="156"/>
      <c r="M495" s="161"/>
      <c r="N495" s="162"/>
      <c r="O495" s="162"/>
      <c r="P495" s="162"/>
      <c r="Q495" s="162"/>
      <c r="R495" s="162"/>
      <c r="S495" s="162"/>
      <c r="T495" s="163"/>
      <c r="AT495" s="158" t="s">
        <v>176</v>
      </c>
      <c r="AU495" s="158" t="s">
        <v>83</v>
      </c>
      <c r="AV495" s="12" t="s">
        <v>83</v>
      </c>
      <c r="AW495" s="12" t="s">
        <v>28</v>
      </c>
      <c r="AX495" s="12" t="s">
        <v>74</v>
      </c>
      <c r="AY495" s="158" t="s">
        <v>167</v>
      </c>
    </row>
    <row r="496" spans="2:65" s="13" customFormat="1" ht="11.25">
      <c r="B496" s="164"/>
      <c r="D496" s="157" t="s">
        <v>176</v>
      </c>
      <c r="E496" s="165" t="s">
        <v>1</v>
      </c>
      <c r="F496" s="166" t="s">
        <v>187</v>
      </c>
      <c r="H496" s="167">
        <v>42.856000000000002</v>
      </c>
      <c r="L496" s="164"/>
      <c r="M496" s="168"/>
      <c r="N496" s="169"/>
      <c r="O496" s="169"/>
      <c r="P496" s="169"/>
      <c r="Q496" s="169"/>
      <c r="R496" s="169"/>
      <c r="S496" s="169"/>
      <c r="T496" s="170"/>
      <c r="AT496" s="165" t="s">
        <v>176</v>
      </c>
      <c r="AU496" s="165" t="s">
        <v>83</v>
      </c>
      <c r="AV496" s="13" t="s">
        <v>174</v>
      </c>
      <c r="AW496" s="13" t="s">
        <v>28</v>
      </c>
      <c r="AX496" s="13" t="s">
        <v>81</v>
      </c>
      <c r="AY496" s="165" t="s">
        <v>167</v>
      </c>
    </row>
    <row r="497" spans="2:65" s="1" customFormat="1" ht="16.5" customHeight="1">
      <c r="B497" s="143"/>
      <c r="C497" s="144" t="s">
        <v>689</v>
      </c>
      <c r="D497" s="144" t="s">
        <v>169</v>
      </c>
      <c r="E497" s="145" t="s">
        <v>690</v>
      </c>
      <c r="F497" s="146" t="s">
        <v>691</v>
      </c>
      <c r="G497" s="147" t="s">
        <v>230</v>
      </c>
      <c r="H497" s="148">
        <v>18.899999999999999</v>
      </c>
      <c r="I497" s="149">
        <v>0</v>
      </c>
      <c r="J497" s="149">
        <f>ROUND(I497*H497,2)</f>
        <v>0</v>
      </c>
      <c r="K497" s="146" t="s">
        <v>173</v>
      </c>
      <c r="L497" s="30"/>
      <c r="M497" s="150" t="s">
        <v>1</v>
      </c>
      <c r="N497" s="151" t="s">
        <v>39</v>
      </c>
      <c r="O497" s="152">
        <v>0.64</v>
      </c>
      <c r="P497" s="152">
        <f>O497*H497</f>
        <v>12.096</v>
      </c>
      <c r="Q497" s="152">
        <v>0</v>
      </c>
      <c r="R497" s="152">
        <f>Q497*H497</f>
        <v>0</v>
      </c>
      <c r="S497" s="152">
        <v>7.0000000000000007E-2</v>
      </c>
      <c r="T497" s="153">
        <f>S497*H497</f>
        <v>1.323</v>
      </c>
      <c r="AR497" s="154" t="s">
        <v>174</v>
      </c>
      <c r="AT497" s="154" t="s">
        <v>169</v>
      </c>
      <c r="AU497" s="154" t="s">
        <v>83</v>
      </c>
      <c r="AY497" s="16" t="s">
        <v>167</v>
      </c>
      <c r="BE497" s="155">
        <f>IF(N497="základní",J497,0)</f>
        <v>0</v>
      </c>
      <c r="BF497" s="155">
        <f>IF(N497="snížená",J497,0)</f>
        <v>0</v>
      </c>
      <c r="BG497" s="155">
        <f>IF(N497="zákl. přenesená",J497,0)</f>
        <v>0</v>
      </c>
      <c r="BH497" s="155">
        <f>IF(N497="sníž. přenesená",J497,0)</f>
        <v>0</v>
      </c>
      <c r="BI497" s="155">
        <f>IF(N497="nulová",J497,0)</f>
        <v>0</v>
      </c>
      <c r="BJ497" s="16" t="s">
        <v>81</v>
      </c>
      <c r="BK497" s="155">
        <f>ROUND(I497*H497,2)</f>
        <v>0</v>
      </c>
      <c r="BL497" s="16" t="s">
        <v>174</v>
      </c>
      <c r="BM497" s="154" t="s">
        <v>692</v>
      </c>
    </row>
    <row r="498" spans="2:65" s="12" customFormat="1" ht="11.25">
      <c r="B498" s="156"/>
      <c r="D498" s="157" t="s">
        <v>176</v>
      </c>
      <c r="E498" s="158" t="s">
        <v>1</v>
      </c>
      <c r="F498" s="159" t="s">
        <v>693</v>
      </c>
      <c r="H498" s="160">
        <v>18.899999999999999</v>
      </c>
      <c r="L498" s="156"/>
      <c r="M498" s="161"/>
      <c r="N498" s="162"/>
      <c r="O498" s="162"/>
      <c r="P498" s="162"/>
      <c r="Q498" s="162"/>
      <c r="R498" s="162"/>
      <c r="S498" s="162"/>
      <c r="T498" s="163"/>
      <c r="AT498" s="158" t="s">
        <v>176</v>
      </c>
      <c r="AU498" s="158" t="s">
        <v>83</v>
      </c>
      <c r="AV498" s="12" t="s">
        <v>83</v>
      </c>
      <c r="AW498" s="12" t="s">
        <v>28</v>
      </c>
      <c r="AX498" s="12" t="s">
        <v>74</v>
      </c>
      <c r="AY498" s="158" t="s">
        <v>167</v>
      </c>
    </row>
    <row r="499" spans="2:65" s="13" customFormat="1" ht="11.25">
      <c r="B499" s="164"/>
      <c r="D499" s="157" t="s">
        <v>176</v>
      </c>
      <c r="E499" s="165" t="s">
        <v>1</v>
      </c>
      <c r="F499" s="166" t="s">
        <v>187</v>
      </c>
      <c r="H499" s="167">
        <v>18.899999999999999</v>
      </c>
      <c r="L499" s="164"/>
      <c r="M499" s="168"/>
      <c r="N499" s="169"/>
      <c r="O499" s="169"/>
      <c r="P499" s="169"/>
      <c r="Q499" s="169"/>
      <c r="R499" s="169"/>
      <c r="S499" s="169"/>
      <c r="T499" s="170"/>
      <c r="AT499" s="165" t="s">
        <v>176</v>
      </c>
      <c r="AU499" s="165" t="s">
        <v>83</v>
      </c>
      <c r="AV499" s="13" t="s">
        <v>174</v>
      </c>
      <c r="AW499" s="13" t="s">
        <v>28</v>
      </c>
      <c r="AX499" s="13" t="s">
        <v>81</v>
      </c>
      <c r="AY499" s="165" t="s">
        <v>167</v>
      </c>
    </row>
    <row r="500" spans="2:65" s="1" customFormat="1" ht="36" customHeight="1">
      <c r="B500" s="143"/>
      <c r="C500" s="144" t="s">
        <v>694</v>
      </c>
      <c r="D500" s="144" t="s">
        <v>169</v>
      </c>
      <c r="E500" s="145" t="s">
        <v>695</v>
      </c>
      <c r="F500" s="146" t="s">
        <v>696</v>
      </c>
      <c r="G500" s="147" t="s">
        <v>172</v>
      </c>
      <c r="H500" s="148">
        <v>8.89</v>
      </c>
      <c r="I500" s="149">
        <v>0</v>
      </c>
      <c r="J500" s="149">
        <f>ROUND(I500*H500,2)</f>
        <v>0</v>
      </c>
      <c r="K500" s="146" t="s">
        <v>173</v>
      </c>
      <c r="L500" s="30"/>
      <c r="M500" s="150" t="s">
        <v>1</v>
      </c>
      <c r="N500" s="151" t="s">
        <v>39</v>
      </c>
      <c r="O500" s="152">
        <v>10.88</v>
      </c>
      <c r="P500" s="152">
        <f>O500*H500</f>
        <v>96.72320000000002</v>
      </c>
      <c r="Q500" s="152">
        <v>0</v>
      </c>
      <c r="R500" s="152">
        <f>Q500*H500</f>
        <v>0</v>
      </c>
      <c r="S500" s="152">
        <v>2.2000000000000002</v>
      </c>
      <c r="T500" s="153">
        <f>S500*H500</f>
        <v>19.558000000000003</v>
      </c>
      <c r="AR500" s="154" t="s">
        <v>174</v>
      </c>
      <c r="AT500" s="154" t="s">
        <v>169</v>
      </c>
      <c r="AU500" s="154" t="s">
        <v>83</v>
      </c>
      <c r="AY500" s="16" t="s">
        <v>167</v>
      </c>
      <c r="BE500" s="155">
        <f>IF(N500="základní",J500,0)</f>
        <v>0</v>
      </c>
      <c r="BF500" s="155">
        <f>IF(N500="snížená",J500,0)</f>
        <v>0</v>
      </c>
      <c r="BG500" s="155">
        <f>IF(N500="zákl. přenesená",J500,0)</f>
        <v>0</v>
      </c>
      <c r="BH500" s="155">
        <f>IF(N500="sníž. přenesená",J500,0)</f>
        <v>0</v>
      </c>
      <c r="BI500" s="155">
        <f>IF(N500="nulová",J500,0)</f>
        <v>0</v>
      </c>
      <c r="BJ500" s="16" t="s">
        <v>81</v>
      </c>
      <c r="BK500" s="155">
        <f>ROUND(I500*H500,2)</f>
        <v>0</v>
      </c>
      <c r="BL500" s="16" t="s">
        <v>174</v>
      </c>
      <c r="BM500" s="154" t="s">
        <v>697</v>
      </c>
    </row>
    <row r="501" spans="2:65" s="12" customFormat="1" ht="11.25">
      <c r="B501" s="156"/>
      <c r="D501" s="157" t="s">
        <v>176</v>
      </c>
      <c r="E501" s="158" t="s">
        <v>1</v>
      </c>
      <c r="F501" s="159" t="s">
        <v>698</v>
      </c>
      <c r="H501" s="160">
        <v>1.982</v>
      </c>
      <c r="L501" s="156"/>
      <c r="M501" s="161"/>
      <c r="N501" s="162"/>
      <c r="O501" s="162"/>
      <c r="P501" s="162"/>
      <c r="Q501" s="162"/>
      <c r="R501" s="162"/>
      <c r="S501" s="162"/>
      <c r="T501" s="163"/>
      <c r="AT501" s="158" t="s">
        <v>176</v>
      </c>
      <c r="AU501" s="158" t="s">
        <v>83</v>
      </c>
      <c r="AV501" s="12" t="s">
        <v>83</v>
      </c>
      <c r="AW501" s="12" t="s">
        <v>28</v>
      </c>
      <c r="AX501" s="12" t="s">
        <v>74</v>
      </c>
      <c r="AY501" s="158" t="s">
        <v>167</v>
      </c>
    </row>
    <row r="502" spans="2:65" s="12" customFormat="1" ht="11.25">
      <c r="B502" s="156"/>
      <c r="D502" s="157" t="s">
        <v>176</v>
      </c>
      <c r="E502" s="158" t="s">
        <v>1</v>
      </c>
      <c r="F502" s="159" t="s">
        <v>699</v>
      </c>
      <c r="H502" s="160">
        <v>1.639</v>
      </c>
      <c r="L502" s="156"/>
      <c r="M502" s="161"/>
      <c r="N502" s="162"/>
      <c r="O502" s="162"/>
      <c r="P502" s="162"/>
      <c r="Q502" s="162"/>
      <c r="R502" s="162"/>
      <c r="S502" s="162"/>
      <c r="T502" s="163"/>
      <c r="AT502" s="158" t="s">
        <v>176</v>
      </c>
      <c r="AU502" s="158" t="s">
        <v>83</v>
      </c>
      <c r="AV502" s="12" t="s">
        <v>83</v>
      </c>
      <c r="AW502" s="12" t="s">
        <v>28</v>
      </c>
      <c r="AX502" s="12" t="s">
        <v>74</v>
      </c>
      <c r="AY502" s="158" t="s">
        <v>167</v>
      </c>
    </row>
    <row r="503" spans="2:65" s="12" customFormat="1" ht="11.25">
      <c r="B503" s="156"/>
      <c r="D503" s="157" t="s">
        <v>176</v>
      </c>
      <c r="E503" s="158" t="s">
        <v>1</v>
      </c>
      <c r="F503" s="159" t="s">
        <v>700</v>
      </c>
      <c r="H503" s="160">
        <v>0.54600000000000004</v>
      </c>
      <c r="L503" s="156"/>
      <c r="M503" s="161"/>
      <c r="N503" s="162"/>
      <c r="O503" s="162"/>
      <c r="P503" s="162"/>
      <c r="Q503" s="162"/>
      <c r="R503" s="162"/>
      <c r="S503" s="162"/>
      <c r="T503" s="163"/>
      <c r="AT503" s="158" t="s">
        <v>176</v>
      </c>
      <c r="AU503" s="158" t="s">
        <v>83</v>
      </c>
      <c r="AV503" s="12" t="s">
        <v>83</v>
      </c>
      <c r="AW503" s="12" t="s">
        <v>28</v>
      </c>
      <c r="AX503" s="12" t="s">
        <v>74</v>
      </c>
      <c r="AY503" s="158" t="s">
        <v>167</v>
      </c>
    </row>
    <row r="504" spans="2:65" s="12" customFormat="1" ht="11.25">
      <c r="B504" s="156"/>
      <c r="D504" s="157" t="s">
        <v>176</v>
      </c>
      <c r="E504" s="158" t="s">
        <v>1</v>
      </c>
      <c r="F504" s="159" t="s">
        <v>701</v>
      </c>
      <c r="H504" s="160">
        <v>4.2069999999999999</v>
      </c>
      <c r="L504" s="156"/>
      <c r="M504" s="161"/>
      <c r="N504" s="162"/>
      <c r="O504" s="162"/>
      <c r="P504" s="162"/>
      <c r="Q504" s="162"/>
      <c r="R504" s="162"/>
      <c r="S504" s="162"/>
      <c r="T504" s="163"/>
      <c r="AT504" s="158" t="s">
        <v>176</v>
      </c>
      <c r="AU504" s="158" t="s">
        <v>83</v>
      </c>
      <c r="AV504" s="12" t="s">
        <v>83</v>
      </c>
      <c r="AW504" s="12" t="s">
        <v>28</v>
      </c>
      <c r="AX504" s="12" t="s">
        <v>74</v>
      </c>
      <c r="AY504" s="158" t="s">
        <v>167</v>
      </c>
    </row>
    <row r="505" spans="2:65" s="12" customFormat="1" ht="11.25">
      <c r="B505" s="156"/>
      <c r="D505" s="157" t="s">
        <v>176</v>
      </c>
      <c r="E505" s="158" t="s">
        <v>1</v>
      </c>
      <c r="F505" s="159" t="s">
        <v>702</v>
      </c>
      <c r="H505" s="160">
        <v>0.314</v>
      </c>
      <c r="L505" s="156"/>
      <c r="M505" s="161"/>
      <c r="N505" s="162"/>
      <c r="O505" s="162"/>
      <c r="P505" s="162"/>
      <c r="Q505" s="162"/>
      <c r="R505" s="162"/>
      <c r="S505" s="162"/>
      <c r="T505" s="163"/>
      <c r="AT505" s="158" t="s">
        <v>176</v>
      </c>
      <c r="AU505" s="158" t="s">
        <v>83</v>
      </c>
      <c r="AV505" s="12" t="s">
        <v>83</v>
      </c>
      <c r="AW505" s="12" t="s">
        <v>28</v>
      </c>
      <c r="AX505" s="12" t="s">
        <v>74</v>
      </c>
      <c r="AY505" s="158" t="s">
        <v>167</v>
      </c>
    </row>
    <row r="506" spans="2:65" s="12" customFormat="1" ht="11.25">
      <c r="B506" s="156"/>
      <c r="D506" s="157" t="s">
        <v>176</v>
      </c>
      <c r="E506" s="158" t="s">
        <v>1</v>
      </c>
      <c r="F506" s="159" t="s">
        <v>703</v>
      </c>
      <c r="H506" s="160">
        <v>0.20200000000000001</v>
      </c>
      <c r="L506" s="156"/>
      <c r="M506" s="161"/>
      <c r="N506" s="162"/>
      <c r="O506" s="162"/>
      <c r="P506" s="162"/>
      <c r="Q506" s="162"/>
      <c r="R506" s="162"/>
      <c r="S506" s="162"/>
      <c r="T506" s="163"/>
      <c r="AT506" s="158" t="s">
        <v>176</v>
      </c>
      <c r="AU506" s="158" t="s">
        <v>83</v>
      </c>
      <c r="AV506" s="12" t="s">
        <v>83</v>
      </c>
      <c r="AW506" s="12" t="s">
        <v>28</v>
      </c>
      <c r="AX506" s="12" t="s">
        <v>74</v>
      </c>
      <c r="AY506" s="158" t="s">
        <v>167</v>
      </c>
    </row>
    <row r="507" spans="2:65" s="13" customFormat="1" ht="11.25">
      <c r="B507" s="164"/>
      <c r="D507" s="157" t="s">
        <v>176</v>
      </c>
      <c r="E507" s="165" t="s">
        <v>1</v>
      </c>
      <c r="F507" s="166" t="s">
        <v>187</v>
      </c>
      <c r="H507" s="167">
        <v>8.89</v>
      </c>
      <c r="L507" s="164"/>
      <c r="M507" s="168"/>
      <c r="N507" s="169"/>
      <c r="O507" s="169"/>
      <c r="P507" s="169"/>
      <c r="Q507" s="169"/>
      <c r="R507" s="169"/>
      <c r="S507" s="169"/>
      <c r="T507" s="170"/>
      <c r="AT507" s="165" t="s">
        <v>176</v>
      </c>
      <c r="AU507" s="165" t="s">
        <v>83</v>
      </c>
      <c r="AV507" s="13" t="s">
        <v>174</v>
      </c>
      <c r="AW507" s="13" t="s">
        <v>28</v>
      </c>
      <c r="AX507" s="13" t="s">
        <v>81</v>
      </c>
      <c r="AY507" s="165" t="s">
        <v>167</v>
      </c>
    </row>
    <row r="508" spans="2:65" s="1" customFormat="1" ht="24" customHeight="1">
      <c r="B508" s="143"/>
      <c r="C508" s="144" t="s">
        <v>704</v>
      </c>
      <c r="D508" s="144" t="s">
        <v>169</v>
      </c>
      <c r="E508" s="145" t="s">
        <v>705</v>
      </c>
      <c r="F508" s="146" t="s">
        <v>706</v>
      </c>
      <c r="G508" s="147" t="s">
        <v>172</v>
      </c>
      <c r="H508" s="148">
        <v>66.054000000000002</v>
      </c>
      <c r="I508" s="149">
        <v>0</v>
      </c>
      <c r="J508" s="149">
        <f>ROUND(I508*H508,2)</f>
        <v>0</v>
      </c>
      <c r="K508" s="146" t="s">
        <v>173</v>
      </c>
      <c r="L508" s="30"/>
      <c r="M508" s="150" t="s">
        <v>1</v>
      </c>
      <c r="N508" s="151" t="s">
        <v>39</v>
      </c>
      <c r="O508" s="152">
        <v>1.35</v>
      </c>
      <c r="P508" s="152">
        <f>O508*H508</f>
        <v>89.172900000000013</v>
      </c>
      <c r="Q508" s="152">
        <v>0</v>
      </c>
      <c r="R508" s="152">
        <f>Q508*H508</f>
        <v>0</v>
      </c>
      <c r="S508" s="152">
        <v>1.4</v>
      </c>
      <c r="T508" s="153">
        <f>S508*H508</f>
        <v>92.4756</v>
      </c>
      <c r="AR508" s="154" t="s">
        <v>174</v>
      </c>
      <c r="AT508" s="154" t="s">
        <v>169</v>
      </c>
      <c r="AU508" s="154" t="s">
        <v>83</v>
      </c>
      <c r="AY508" s="16" t="s">
        <v>167</v>
      </c>
      <c r="BE508" s="155">
        <f>IF(N508="základní",J508,0)</f>
        <v>0</v>
      </c>
      <c r="BF508" s="155">
        <f>IF(N508="snížená",J508,0)</f>
        <v>0</v>
      </c>
      <c r="BG508" s="155">
        <f>IF(N508="zákl. přenesená",J508,0)</f>
        <v>0</v>
      </c>
      <c r="BH508" s="155">
        <f>IF(N508="sníž. přenesená",J508,0)</f>
        <v>0</v>
      </c>
      <c r="BI508" s="155">
        <f>IF(N508="nulová",J508,0)</f>
        <v>0</v>
      </c>
      <c r="BJ508" s="16" t="s">
        <v>81</v>
      </c>
      <c r="BK508" s="155">
        <f>ROUND(I508*H508,2)</f>
        <v>0</v>
      </c>
      <c r="BL508" s="16" t="s">
        <v>174</v>
      </c>
      <c r="BM508" s="154" t="s">
        <v>707</v>
      </c>
    </row>
    <row r="509" spans="2:65" s="12" customFormat="1" ht="11.25">
      <c r="B509" s="156"/>
      <c r="D509" s="157" t="s">
        <v>176</v>
      </c>
      <c r="E509" s="158" t="s">
        <v>1</v>
      </c>
      <c r="F509" s="159" t="s">
        <v>708</v>
      </c>
      <c r="H509" s="160">
        <v>66.054000000000002</v>
      </c>
      <c r="L509" s="156"/>
      <c r="M509" s="161"/>
      <c r="N509" s="162"/>
      <c r="O509" s="162"/>
      <c r="P509" s="162"/>
      <c r="Q509" s="162"/>
      <c r="R509" s="162"/>
      <c r="S509" s="162"/>
      <c r="T509" s="163"/>
      <c r="AT509" s="158" t="s">
        <v>176</v>
      </c>
      <c r="AU509" s="158" t="s">
        <v>83</v>
      </c>
      <c r="AV509" s="12" t="s">
        <v>83</v>
      </c>
      <c r="AW509" s="12" t="s">
        <v>28</v>
      </c>
      <c r="AX509" s="12" t="s">
        <v>74</v>
      </c>
      <c r="AY509" s="158" t="s">
        <v>167</v>
      </c>
    </row>
    <row r="510" spans="2:65" s="13" customFormat="1" ht="11.25">
      <c r="B510" s="164"/>
      <c r="D510" s="157" t="s">
        <v>176</v>
      </c>
      <c r="E510" s="165" t="s">
        <v>1</v>
      </c>
      <c r="F510" s="166" t="s">
        <v>187</v>
      </c>
      <c r="H510" s="167">
        <v>66.054000000000002</v>
      </c>
      <c r="L510" s="164"/>
      <c r="M510" s="168"/>
      <c r="N510" s="169"/>
      <c r="O510" s="169"/>
      <c r="P510" s="169"/>
      <c r="Q510" s="169"/>
      <c r="R510" s="169"/>
      <c r="S510" s="169"/>
      <c r="T510" s="170"/>
      <c r="AT510" s="165" t="s">
        <v>176</v>
      </c>
      <c r="AU510" s="165" t="s">
        <v>83</v>
      </c>
      <c r="AV510" s="13" t="s">
        <v>174</v>
      </c>
      <c r="AW510" s="13" t="s">
        <v>28</v>
      </c>
      <c r="AX510" s="13" t="s">
        <v>81</v>
      </c>
      <c r="AY510" s="165" t="s">
        <v>167</v>
      </c>
    </row>
    <row r="511" spans="2:65" s="1" customFormat="1" ht="24" customHeight="1">
      <c r="B511" s="143"/>
      <c r="C511" s="144" t="s">
        <v>709</v>
      </c>
      <c r="D511" s="144" t="s">
        <v>169</v>
      </c>
      <c r="E511" s="145" t="s">
        <v>710</v>
      </c>
      <c r="F511" s="146" t="s">
        <v>711</v>
      </c>
      <c r="G511" s="147" t="s">
        <v>172</v>
      </c>
      <c r="H511" s="148">
        <v>5.3230000000000004</v>
      </c>
      <c r="I511" s="149">
        <v>0</v>
      </c>
      <c r="J511" s="149">
        <f>ROUND(I511*H511,2)</f>
        <v>0</v>
      </c>
      <c r="K511" s="146" t="s">
        <v>173</v>
      </c>
      <c r="L511" s="30"/>
      <c r="M511" s="150" t="s">
        <v>1</v>
      </c>
      <c r="N511" s="151" t="s">
        <v>39</v>
      </c>
      <c r="O511" s="152">
        <v>3.6080000000000001</v>
      </c>
      <c r="P511" s="152">
        <f>O511*H511</f>
        <v>19.205384000000002</v>
      </c>
      <c r="Q511" s="152">
        <v>0</v>
      </c>
      <c r="R511" s="152">
        <f>Q511*H511</f>
        <v>0</v>
      </c>
      <c r="S511" s="152">
        <v>1.8</v>
      </c>
      <c r="T511" s="153">
        <f>S511*H511</f>
        <v>9.5814000000000004</v>
      </c>
      <c r="AR511" s="154" t="s">
        <v>174</v>
      </c>
      <c r="AT511" s="154" t="s">
        <v>169</v>
      </c>
      <c r="AU511" s="154" t="s">
        <v>83</v>
      </c>
      <c r="AY511" s="16" t="s">
        <v>167</v>
      </c>
      <c r="BE511" s="155">
        <f>IF(N511="základní",J511,0)</f>
        <v>0</v>
      </c>
      <c r="BF511" s="155">
        <f>IF(N511="snížená",J511,0)</f>
        <v>0</v>
      </c>
      <c r="BG511" s="155">
        <f>IF(N511="zákl. přenesená",J511,0)</f>
        <v>0</v>
      </c>
      <c r="BH511" s="155">
        <f>IF(N511="sníž. přenesená",J511,0)</f>
        <v>0</v>
      </c>
      <c r="BI511" s="155">
        <f>IF(N511="nulová",J511,0)</f>
        <v>0</v>
      </c>
      <c r="BJ511" s="16" t="s">
        <v>81</v>
      </c>
      <c r="BK511" s="155">
        <f>ROUND(I511*H511,2)</f>
        <v>0</v>
      </c>
      <c r="BL511" s="16" t="s">
        <v>174</v>
      </c>
      <c r="BM511" s="154" t="s">
        <v>712</v>
      </c>
    </row>
    <row r="512" spans="2:65" s="12" customFormat="1" ht="11.25">
      <c r="B512" s="156"/>
      <c r="D512" s="157" t="s">
        <v>176</v>
      </c>
      <c r="E512" s="158" t="s">
        <v>1</v>
      </c>
      <c r="F512" s="159" t="s">
        <v>713</v>
      </c>
      <c r="H512" s="160">
        <v>5.3230000000000004</v>
      </c>
      <c r="L512" s="156"/>
      <c r="M512" s="161"/>
      <c r="N512" s="162"/>
      <c r="O512" s="162"/>
      <c r="P512" s="162"/>
      <c r="Q512" s="162"/>
      <c r="R512" s="162"/>
      <c r="S512" s="162"/>
      <c r="T512" s="163"/>
      <c r="AT512" s="158" t="s">
        <v>176</v>
      </c>
      <c r="AU512" s="158" t="s">
        <v>83</v>
      </c>
      <c r="AV512" s="12" t="s">
        <v>83</v>
      </c>
      <c r="AW512" s="12" t="s">
        <v>28</v>
      </c>
      <c r="AX512" s="12" t="s">
        <v>74</v>
      </c>
      <c r="AY512" s="158" t="s">
        <v>167</v>
      </c>
    </row>
    <row r="513" spans="2:65" s="13" customFormat="1" ht="11.25">
      <c r="B513" s="164"/>
      <c r="D513" s="157" t="s">
        <v>176</v>
      </c>
      <c r="E513" s="165" t="s">
        <v>1</v>
      </c>
      <c r="F513" s="166" t="s">
        <v>187</v>
      </c>
      <c r="H513" s="167">
        <v>5.3230000000000004</v>
      </c>
      <c r="L513" s="164"/>
      <c r="M513" s="168"/>
      <c r="N513" s="169"/>
      <c r="O513" s="169"/>
      <c r="P513" s="169"/>
      <c r="Q513" s="169"/>
      <c r="R513" s="169"/>
      <c r="S513" s="169"/>
      <c r="T513" s="170"/>
      <c r="AT513" s="165" t="s">
        <v>176</v>
      </c>
      <c r="AU513" s="165" t="s">
        <v>83</v>
      </c>
      <c r="AV513" s="13" t="s">
        <v>174</v>
      </c>
      <c r="AW513" s="13" t="s">
        <v>28</v>
      </c>
      <c r="AX513" s="13" t="s">
        <v>81</v>
      </c>
      <c r="AY513" s="165" t="s">
        <v>167</v>
      </c>
    </row>
    <row r="514" spans="2:65" s="1" customFormat="1" ht="16.5" customHeight="1">
      <c r="B514" s="143"/>
      <c r="C514" s="144" t="s">
        <v>714</v>
      </c>
      <c r="D514" s="144" t="s">
        <v>169</v>
      </c>
      <c r="E514" s="145" t="s">
        <v>715</v>
      </c>
      <c r="F514" s="146" t="s">
        <v>716</v>
      </c>
      <c r="G514" s="147" t="s">
        <v>230</v>
      </c>
      <c r="H514" s="148">
        <v>55.9</v>
      </c>
      <c r="I514" s="149">
        <v>0</v>
      </c>
      <c r="J514" s="149">
        <f>ROUND(I514*H514,2)</f>
        <v>0</v>
      </c>
      <c r="K514" s="146" t="s">
        <v>1</v>
      </c>
      <c r="L514" s="30"/>
      <c r="M514" s="150" t="s">
        <v>1</v>
      </c>
      <c r="N514" s="151" t="s">
        <v>39</v>
      </c>
      <c r="O514" s="152">
        <v>0.4</v>
      </c>
      <c r="P514" s="152">
        <f>O514*H514</f>
        <v>22.36</v>
      </c>
      <c r="Q514" s="152">
        <v>0</v>
      </c>
      <c r="R514" s="152">
        <f>Q514*H514</f>
        <v>0</v>
      </c>
      <c r="S514" s="152">
        <v>0.112</v>
      </c>
      <c r="T514" s="153">
        <f>S514*H514</f>
        <v>6.2607999999999997</v>
      </c>
      <c r="AR514" s="154" t="s">
        <v>174</v>
      </c>
      <c r="AT514" s="154" t="s">
        <v>169</v>
      </c>
      <c r="AU514" s="154" t="s">
        <v>83</v>
      </c>
      <c r="AY514" s="16" t="s">
        <v>167</v>
      </c>
      <c r="BE514" s="155">
        <f>IF(N514="základní",J514,0)</f>
        <v>0</v>
      </c>
      <c r="BF514" s="155">
        <f>IF(N514="snížená",J514,0)</f>
        <v>0</v>
      </c>
      <c r="BG514" s="155">
        <f>IF(N514="zákl. přenesená",J514,0)</f>
        <v>0</v>
      </c>
      <c r="BH514" s="155">
        <f>IF(N514="sníž. přenesená",J514,0)</f>
        <v>0</v>
      </c>
      <c r="BI514" s="155">
        <f>IF(N514="nulová",J514,0)</f>
        <v>0</v>
      </c>
      <c r="BJ514" s="16" t="s">
        <v>81</v>
      </c>
      <c r="BK514" s="155">
        <f>ROUND(I514*H514,2)</f>
        <v>0</v>
      </c>
      <c r="BL514" s="16" t="s">
        <v>174</v>
      </c>
      <c r="BM514" s="154" t="s">
        <v>717</v>
      </c>
    </row>
    <row r="515" spans="2:65" s="12" customFormat="1" ht="11.25">
      <c r="B515" s="156"/>
      <c r="D515" s="157" t="s">
        <v>176</v>
      </c>
      <c r="E515" s="158" t="s">
        <v>1</v>
      </c>
      <c r="F515" s="159" t="s">
        <v>718</v>
      </c>
      <c r="H515" s="160">
        <v>55.9</v>
      </c>
      <c r="L515" s="156"/>
      <c r="M515" s="161"/>
      <c r="N515" s="162"/>
      <c r="O515" s="162"/>
      <c r="P515" s="162"/>
      <c r="Q515" s="162"/>
      <c r="R515" s="162"/>
      <c r="S515" s="162"/>
      <c r="T515" s="163"/>
      <c r="AT515" s="158" t="s">
        <v>176</v>
      </c>
      <c r="AU515" s="158" t="s">
        <v>83</v>
      </c>
      <c r="AV515" s="12" t="s">
        <v>83</v>
      </c>
      <c r="AW515" s="12" t="s">
        <v>28</v>
      </c>
      <c r="AX515" s="12" t="s">
        <v>74</v>
      </c>
      <c r="AY515" s="158" t="s">
        <v>167</v>
      </c>
    </row>
    <row r="516" spans="2:65" s="13" customFormat="1" ht="11.25">
      <c r="B516" s="164"/>
      <c r="D516" s="157" t="s">
        <v>176</v>
      </c>
      <c r="E516" s="165" t="s">
        <v>1</v>
      </c>
      <c r="F516" s="166" t="s">
        <v>187</v>
      </c>
      <c r="H516" s="167">
        <v>55.9</v>
      </c>
      <c r="L516" s="164"/>
      <c r="M516" s="168"/>
      <c r="N516" s="169"/>
      <c r="O516" s="169"/>
      <c r="P516" s="169"/>
      <c r="Q516" s="169"/>
      <c r="R516" s="169"/>
      <c r="S516" s="169"/>
      <c r="T516" s="170"/>
      <c r="AT516" s="165" t="s">
        <v>176</v>
      </c>
      <c r="AU516" s="165" t="s">
        <v>83</v>
      </c>
      <c r="AV516" s="13" t="s">
        <v>174</v>
      </c>
      <c r="AW516" s="13" t="s">
        <v>28</v>
      </c>
      <c r="AX516" s="13" t="s">
        <v>81</v>
      </c>
      <c r="AY516" s="165" t="s">
        <v>167</v>
      </c>
    </row>
    <row r="517" spans="2:65" s="1" customFormat="1" ht="24" customHeight="1">
      <c r="B517" s="143"/>
      <c r="C517" s="144" t="s">
        <v>719</v>
      </c>
      <c r="D517" s="144" t="s">
        <v>169</v>
      </c>
      <c r="E517" s="145" t="s">
        <v>720</v>
      </c>
      <c r="F517" s="146" t="s">
        <v>721</v>
      </c>
      <c r="G517" s="147" t="s">
        <v>230</v>
      </c>
      <c r="H517" s="148">
        <v>156.69999999999999</v>
      </c>
      <c r="I517" s="149">
        <v>0</v>
      </c>
      <c r="J517" s="149">
        <f>ROUND(I517*H517,2)</f>
        <v>0</v>
      </c>
      <c r="K517" s="146" t="s">
        <v>173</v>
      </c>
      <c r="L517" s="30"/>
      <c r="M517" s="150" t="s">
        <v>1</v>
      </c>
      <c r="N517" s="151" t="s">
        <v>39</v>
      </c>
      <c r="O517" s="152">
        <v>0.378</v>
      </c>
      <c r="P517" s="152">
        <f>O517*H517</f>
        <v>59.232599999999998</v>
      </c>
      <c r="Q517" s="152">
        <v>0</v>
      </c>
      <c r="R517" s="152">
        <f>Q517*H517</f>
        <v>0</v>
      </c>
      <c r="S517" s="152">
        <v>0</v>
      </c>
      <c r="T517" s="153">
        <f>S517*H517</f>
        <v>0</v>
      </c>
      <c r="AR517" s="154" t="s">
        <v>174</v>
      </c>
      <c r="AT517" s="154" t="s">
        <v>169</v>
      </c>
      <c r="AU517" s="154" t="s">
        <v>83</v>
      </c>
      <c r="AY517" s="16" t="s">
        <v>167</v>
      </c>
      <c r="BE517" s="155">
        <f>IF(N517="základní",J517,0)</f>
        <v>0</v>
      </c>
      <c r="BF517" s="155">
        <f>IF(N517="snížená",J517,0)</f>
        <v>0</v>
      </c>
      <c r="BG517" s="155">
        <f>IF(N517="zákl. přenesená",J517,0)</f>
        <v>0</v>
      </c>
      <c r="BH517" s="155">
        <f>IF(N517="sníž. přenesená",J517,0)</f>
        <v>0</v>
      </c>
      <c r="BI517" s="155">
        <f>IF(N517="nulová",J517,0)</f>
        <v>0</v>
      </c>
      <c r="BJ517" s="16" t="s">
        <v>81</v>
      </c>
      <c r="BK517" s="155">
        <f>ROUND(I517*H517,2)</f>
        <v>0</v>
      </c>
      <c r="BL517" s="16" t="s">
        <v>174</v>
      </c>
      <c r="BM517" s="154" t="s">
        <v>722</v>
      </c>
    </row>
    <row r="518" spans="2:65" s="12" customFormat="1" ht="11.25">
      <c r="B518" s="156"/>
      <c r="D518" s="157" t="s">
        <v>176</v>
      </c>
      <c r="E518" s="158" t="s">
        <v>1</v>
      </c>
      <c r="F518" s="159" t="s">
        <v>723</v>
      </c>
      <c r="H518" s="160">
        <v>156.69999999999999</v>
      </c>
      <c r="L518" s="156"/>
      <c r="M518" s="161"/>
      <c r="N518" s="162"/>
      <c r="O518" s="162"/>
      <c r="P518" s="162"/>
      <c r="Q518" s="162"/>
      <c r="R518" s="162"/>
      <c r="S518" s="162"/>
      <c r="T518" s="163"/>
      <c r="AT518" s="158" t="s">
        <v>176</v>
      </c>
      <c r="AU518" s="158" t="s">
        <v>83</v>
      </c>
      <c r="AV518" s="12" t="s">
        <v>83</v>
      </c>
      <c r="AW518" s="12" t="s">
        <v>28</v>
      </c>
      <c r="AX518" s="12" t="s">
        <v>74</v>
      </c>
      <c r="AY518" s="158" t="s">
        <v>167</v>
      </c>
    </row>
    <row r="519" spans="2:65" s="13" customFormat="1" ht="11.25">
      <c r="B519" s="164"/>
      <c r="D519" s="157" t="s">
        <v>176</v>
      </c>
      <c r="E519" s="165" t="s">
        <v>1</v>
      </c>
      <c r="F519" s="166" t="s">
        <v>187</v>
      </c>
      <c r="H519" s="167">
        <v>156.69999999999999</v>
      </c>
      <c r="L519" s="164"/>
      <c r="M519" s="168"/>
      <c r="N519" s="169"/>
      <c r="O519" s="169"/>
      <c r="P519" s="169"/>
      <c r="Q519" s="169"/>
      <c r="R519" s="169"/>
      <c r="S519" s="169"/>
      <c r="T519" s="170"/>
      <c r="AT519" s="165" t="s">
        <v>176</v>
      </c>
      <c r="AU519" s="165" t="s">
        <v>83</v>
      </c>
      <c r="AV519" s="13" t="s">
        <v>174</v>
      </c>
      <c r="AW519" s="13" t="s">
        <v>28</v>
      </c>
      <c r="AX519" s="13" t="s">
        <v>81</v>
      </c>
      <c r="AY519" s="165" t="s">
        <v>167</v>
      </c>
    </row>
    <row r="520" spans="2:65" s="1" customFormat="1" ht="24" customHeight="1">
      <c r="B520" s="143"/>
      <c r="C520" s="144" t="s">
        <v>724</v>
      </c>
      <c r="D520" s="144" t="s">
        <v>169</v>
      </c>
      <c r="E520" s="145" t="s">
        <v>725</v>
      </c>
      <c r="F520" s="146" t="s">
        <v>726</v>
      </c>
      <c r="G520" s="147" t="s">
        <v>249</v>
      </c>
      <c r="H520" s="148">
        <v>290.90600000000001</v>
      </c>
      <c r="I520" s="149">
        <v>0</v>
      </c>
      <c r="J520" s="149">
        <f>ROUND(I520*H520,2)</f>
        <v>0</v>
      </c>
      <c r="K520" s="146" t="s">
        <v>173</v>
      </c>
      <c r="L520" s="30"/>
      <c r="M520" s="150" t="s">
        <v>1</v>
      </c>
      <c r="N520" s="151" t="s">
        <v>39</v>
      </c>
      <c r="O520" s="152">
        <v>0.26</v>
      </c>
      <c r="P520" s="152">
        <f>O520*H520</f>
        <v>75.635559999999998</v>
      </c>
      <c r="Q520" s="152">
        <v>0</v>
      </c>
      <c r="R520" s="152">
        <f>Q520*H520</f>
        <v>0</v>
      </c>
      <c r="S520" s="152">
        <v>4.5999999999999999E-2</v>
      </c>
      <c r="T520" s="153">
        <f>S520*H520</f>
        <v>13.381676000000001</v>
      </c>
      <c r="AR520" s="154" t="s">
        <v>174</v>
      </c>
      <c r="AT520" s="154" t="s">
        <v>169</v>
      </c>
      <c r="AU520" s="154" t="s">
        <v>83</v>
      </c>
      <c r="AY520" s="16" t="s">
        <v>167</v>
      </c>
      <c r="BE520" s="155">
        <f>IF(N520="základní",J520,0)</f>
        <v>0</v>
      </c>
      <c r="BF520" s="155">
        <f>IF(N520="snížená",J520,0)</f>
        <v>0</v>
      </c>
      <c r="BG520" s="155">
        <f>IF(N520="zákl. přenesená",J520,0)</f>
        <v>0</v>
      </c>
      <c r="BH520" s="155">
        <f>IF(N520="sníž. přenesená",J520,0)</f>
        <v>0</v>
      </c>
      <c r="BI520" s="155">
        <f>IF(N520="nulová",J520,0)</f>
        <v>0</v>
      </c>
      <c r="BJ520" s="16" t="s">
        <v>81</v>
      </c>
      <c r="BK520" s="155">
        <f>ROUND(I520*H520,2)</f>
        <v>0</v>
      </c>
      <c r="BL520" s="16" t="s">
        <v>174</v>
      </c>
      <c r="BM520" s="154" t="s">
        <v>727</v>
      </c>
    </row>
    <row r="521" spans="2:65" s="12" customFormat="1" ht="11.25">
      <c r="B521" s="156"/>
      <c r="D521" s="157" t="s">
        <v>176</v>
      </c>
      <c r="E521" s="158" t="s">
        <v>1</v>
      </c>
      <c r="F521" s="159" t="s">
        <v>728</v>
      </c>
      <c r="H521" s="160">
        <v>51.66</v>
      </c>
      <c r="L521" s="156"/>
      <c r="M521" s="161"/>
      <c r="N521" s="162"/>
      <c r="O521" s="162"/>
      <c r="P521" s="162"/>
      <c r="Q521" s="162"/>
      <c r="R521" s="162"/>
      <c r="S521" s="162"/>
      <c r="T521" s="163"/>
      <c r="AT521" s="158" t="s">
        <v>176</v>
      </c>
      <c r="AU521" s="158" t="s">
        <v>83</v>
      </c>
      <c r="AV521" s="12" t="s">
        <v>83</v>
      </c>
      <c r="AW521" s="12" t="s">
        <v>28</v>
      </c>
      <c r="AX521" s="12" t="s">
        <v>74</v>
      </c>
      <c r="AY521" s="158" t="s">
        <v>167</v>
      </c>
    </row>
    <row r="522" spans="2:65" s="12" customFormat="1" ht="11.25">
      <c r="B522" s="156"/>
      <c r="D522" s="157" t="s">
        <v>176</v>
      </c>
      <c r="E522" s="158" t="s">
        <v>1</v>
      </c>
      <c r="F522" s="159" t="s">
        <v>729</v>
      </c>
      <c r="H522" s="160">
        <v>10.178000000000001</v>
      </c>
      <c r="L522" s="156"/>
      <c r="M522" s="161"/>
      <c r="N522" s="162"/>
      <c r="O522" s="162"/>
      <c r="P522" s="162"/>
      <c r="Q522" s="162"/>
      <c r="R522" s="162"/>
      <c r="S522" s="162"/>
      <c r="T522" s="163"/>
      <c r="AT522" s="158" t="s">
        <v>176</v>
      </c>
      <c r="AU522" s="158" t="s">
        <v>83</v>
      </c>
      <c r="AV522" s="12" t="s">
        <v>83</v>
      </c>
      <c r="AW522" s="12" t="s">
        <v>28</v>
      </c>
      <c r="AX522" s="12" t="s">
        <v>74</v>
      </c>
      <c r="AY522" s="158" t="s">
        <v>167</v>
      </c>
    </row>
    <row r="523" spans="2:65" s="12" customFormat="1" ht="11.25">
      <c r="B523" s="156"/>
      <c r="D523" s="157" t="s">
        <v>176</v>
      </c>
      <c r="E523" s="158" t="s">
        <v>1</v>
      </c>
      <c r="F523" s="159" t="s">
        <v>730</v>
      </c>
      <c r="H523" s="160">
        <v>41.064</v>
      </c>
      <c r="L523" s="156"/>
      <c r="M523" s="161"/>
      <c r="N523" s="162"/>
      <c r="O523" s="162"/>
      <c r="P523" s="162"/>
      <c r="Q523" s="162"/>
      <c r="R523" s="162"/>
      <c r="S523" s="162"/>
      <c r="T523" s="163"/>
      <c r="AT523" s="158" t="s">
        <v>176</v>
      </c>
      <c r="AU523" s="158" t="s">
        <v>83</v>
      </c>
      <c r="AV523" s="12" t="s">
        <v>83</v>
      </c>
      <c r="AW523" s="12" t="s">
        <v>28</v>
      </c>
      <c r="AX523" s="12" t="s">
        <v>74</v>
      </c>
      <c r="AY523" s="158" t="s">
        <v>167</v>
      </c>
    </row>
    <row r="524" spans="2:65" s="12" customFormat="1" ht="11.25">
      <c r="B524" s="156"/>
      <c r="D524" s="157" t="s">
        <v>176</v>
      </c>
      <c r="E524" s="158" t="s">
        <v>1</v>
      </c>
      <c r="F524" s="159" t="s">
        <v>731</v>
      </c>
      <c r="H524" s="160">
        <v>18.614999999999998</v>
      </c>
      <c r="L524" s="156"/>
      <c r="M524" s="161"/>
      <c r="N524" s="162"/>
      <c r="O524" s="162"/>
      <c r="P524" s="162"/>
      <c r="Q524" s="162"/>
      <c r="R524" s="162"/>
      <c r="S524" s="162"/>
      <c r="T524" s="163"/>
      <c r="AT524" s="158" t="s">
        <v>176</v>
      </c>
      <c r="AU524" s="158" t="s">
        <v>83</v>
      </c>
      <c r="AV524" s="12" t="s">
        <v>83</v>
      </c>
      <c r="AW524" s="12" t="s">
        <v>28</v>
      </c>
      <c r="AX524" s="12" t="s">
        <v>74</v>
      </c>
      <c r="AY524" s="158" t="s">
        <v>167</v>
      </c>
    </row>
    <row r="525" spans="2:65" s="12" customFormat="1" ht="11.25">
      <c r="B525" s="156"/>
      <c r="D525" s="157" t="s">
        <v>176</v>
      </c>
      <c r="E525" s="158" t="s">
        <v>1</v>
      </c>
      <c r="F525" s="159" t="s">
        <v>732</v>
      </c>
      <c r="H525" s="160">
        <v>71.98</v>
      </c>
      <c r="L525" s="156"/>
      <c r="M525" s="161"/>
      <c r="N525" s="162"/>
      <c r="O525" s="162"/>
      <c r="P525" s="162"/>
      <c r="Q525" s="162"/>
      <c r="R525" s="162"/>
      <c r="S525" s="162"/>
      <c r="T525" s="163"/>
      <c r="AT525" s="158" t="s">
        <v>176</v>
      </c>
      <c r="AU525" s="158" t="s">
        <v>83</v>
      </c>
      <c r="AV525" s="12" t="s">
        <v>83</v>
      </c>
      <c r="AW525" s="12" t="s">
        <v>28</v>
      </c>
      <c r="AX525" s="12" t="s">
        <v>74</v>
      </c>
      <c r="AY525" s="158" t="s">
        <v>167</v>
      </c>
    </row>
    <row r="526" spans="2:65" s="12" customFormat="1" ht="11.25">
      <c r="B526" s="156"/>
      <c r="D526" s="157" t="s">
        <v>176</v>
      </c>
      <c r="E526" s="158" t="s">
        <v>1</v>
      </c>
      <c r="F526" s="159" t="s">
        <v>733</v>
      </c>
      <c r="H526" s="160">
        <v>25.074999999999999</v>
      </c>
      <c r="L526" s="156"/>
      <c r="M526" s="161"/>
      <c r="N526" s="162"/>
      <c r="O526" s="162"/>
      <c r="P526" s="162"/>
      <c r="Q526" s="162"/>
      <c r="R526" s="162"/>
      <c r="S526" s="162"/>
      <c r="T526" s="163"/>
      <c r="AT526" s="158" t="s">
        <v>176</v>
      </c>
      <c r="AU526" s="158" t="s">
        <v>83</v>
      </c>
      <c r="AV526" s="12" t="s">
        <v>83</v>
      </c>
      <c r="AW526" s="12" t="s">
        <v>28</v>
      </c>
      <c r="AX526" s="12" t="s">
        <v>74</v>
      </c>
      <c r="AY526" s="158" t="s">
        <v>167</v>
      </c>
    </row>
    <row r="527" spans="2:65" s="12" customFormat="1" ht="11.25">
      <c r="B527" s="156"/>
      <c r="D527" s="157" t="s">
        <v>176</v>
      </c>
      <c r="E527" s="158" t="s">
        <v>1</v>
      </c>
      <c r="F527" s="159" t="s">
        <v>734</v>
      </c>
      <c r="H527" s="160">
        <v>46.02</v>
      </c>
      <c r="L527" s="156"/>
      <c r="M527" s="161"/>
      <c r="N527" s="162"/>
      <c r="O527" s="162"/>
      <c r="P527" s="162"/>
      <c r="Q527" s="162"/>
      <c r="R527" s="162"/>
      <c r="S527" s="162"/>
      <c r="T527" s="163"/>
      <c r="AT527" s="158" t="s">
        <v>176</v>
      </c>
      <c r="AU527" s="158" t="s">
        <v>83</v>
      </c>
      <c r="AV527" s="12" t="s">
        <v>83</v>
      </c>
      <c r="AW527" s="12" t="s">
        <v>28</v>
      </c>
      <c r="AX527" s="12" t="s">
        <v>74</v>
      </c>
      <c r="AY527" s="158" t="s">
        <v>167</v>
      </c>
    </row>
    <row r="528" spans="2:65" s="12" customFormat="1" ht="11.25">
      <c r="B528" s="156"/>
      <c r="D528" s="157" t="s">
        <v>176</v>
      </c>
      <c r="E528" s="158" t="s">
        <v>1</v>
      </c>
      <c r="F528" s="159" t="s">
        <v>735</v>
      </c>
      <c r="H528" s="160">
        <v>26.314</v>
      </c>
      <c r="L528" s="156"/>
      <c r="M528" s="161"/>
      <c r="N528" s="162"/>
      <c r="O528" s="162"/>
      <c r="P528" s="162"/>
      <c r="Q528" s="162"/>
      <c r="R528" s="162"/>
      <c r="S528" s="162"/>
      <c r="T528" s="163"/>
      <c r="AT528" s="158" t="s">
        <v>176</v>
      </c>
      <c r="AU528" s="158" t="s">
        <v>83</v>
      </c>
      <c r="AV528" s="12" t="s">
        <v>83</v>
      </c>
      <c r="AW528" s="12" t="s">
        <v>28</v>
      </c>
      <c r="AX528" s="12" t="s">
        <v>74</v>
      </c>
      <c r="AY528" s="158" t="s">
        <v>167</v>
      </c>
    </row>
    <row r="529" spans="2:65" s="13" customFormat="1" ht="11.25">
      <c r="B529" s="164"/>
      <c r="D529" s="157" t="s">
        <v>176</v>
      </c>
      <c r="E529" s="165" t="s">
        <v>1</v>
      </c>
      <c r="F529" s="166" t="s">
        <v>187</v>
      </c>
      <c r="H529" s="167">
        <v>290.90600000000001</v>
      </c>
      <c r="L529" s="164"/>
      <c r="M529" s="168"/>
      <c r="N529" s="169"/>
      <c r="O529" s="169"/>
      <c r="P529" s="169"/>
      <c r="Q529" s="169"/>
      <c r="R529" s="169"/>
      <c r="S529" s="169"/>
      <c r="T529" s="170"/>
      <c r="AT529" s="165" t="s">
        <v>176</v>
      </c>
      <c r="AU529" s="165" t="s">
        <v>83</v>
      </c>
      <c r="AV529" s="13" t="s">
        <v>174</v>
      </c>
      <c r="AW529" s="13" t="s">
        <v>28</v>
      </c>
      <c r="AX529" s="13" t="s">
        <v>81</v>
      </c>
      <c r="AY529" s="165" t="s">
        <v>167</v>
      </c>
    </row>
    <row r="530" spans="2:65" s="1" customFormat="1" ht="36" customHeight="1">
      <c r="B530" s="143"/>
      <c r="C530" s="144" t="s">
        <v>736</v>
      </c>
      <c r="D530" s="144" t="s">
        <v>169</v>
      </c>
      <c r="E530" s="145" t="s">
        <v>737</v>
      </c>
      <c r="F530" s="146" t="s">
        <v>738</v>
      </c>
      <c r="G530" s="147" t="s">
        <v>249</v>
      </c>
      <c r="H530" s="148">
        <v>416.03</v>
      </c>
      <c r="I530" s="149">
        <v>0</v>
      </c>
      <c r="J530" s="149">
        <f>ROUND(I530*H530,2)</f>
        <v>0</v>
      </c>
      <c r="K530" s="146" t="s">
        <v>173</v>
      </c>
      <c r="L530" s="30"/>
      <c r="M530" s="150" t="s">
        <v>1</v>
      </c>
      <c r="N530" s="151" t="s">
        <v>39</v>
      </c>
      <c r="O530" s="152">
        <v>0.35199999999999998</v>
      </c>
      <c r="P530" s="152">
        <f>O530*H530</f>
        <v>146.44255999999999</v>
      </c>
      <c r="Q530" s="152">
        <v>0</v>
      </c>
      <c r="R530" s="152">
        <f>Q530*H530</f>
        <v>0</v>
      </c>
      <c r="S530" s="152">
        <v>7.1999999999999995E-2</v>
      </c>
      <c r="T530" s="153">
        <f>S530*H530</f>
        <v>29.954159999999995</v>
      </c>
      <c r="AR530" s="154" t="s">
        <v>258</v>
      </c>
      <c r="AT530" s="154" t="s">
        <v>169</v>
      </c>
      <c r="AU530" s="154" t="s">
        <v>83</v>
      </c>
      <c r="AY530" s="16" t="s">
        <v>167</v>
      </c>
      <c r="BE530" s="155">
        <f>IF(N530="základní",J530,0)</f>
        <v>0</v>
      </c>
      <c r="BF530" s="155">
        <f>IF(N530="snížená",J530,0)</f>
        <v>0</v>
      </c>
      <c r="BG530" s="155">
        <f>IF(N530="zákl. přenesená",J530,0)</f>
        <v>0</v>
      </c>
      <c r="BH530" s="155">
        <f>IF(N530="sníž. přenesená",J530,0)</f>
        <v>0</v>
      </c>
      <c r="BI530" s="155">
        <f>IF(N530="nulová",J530,0)</f>
        <v>0</v>
      </c>
      <c r="BJ530" s="16" t="s">
        <v>81</v>
      </c>
      <c r="BK530" s="155">
        <f>ROUND(I530*H530,2)</f>
        <v>0</v>
      </c>
      <c r="BL530" s="16" t="s">
        <v>258</v>
      </c>
      <c r="BM530" s="154" t="s">
        <v>739</v>
      </c>
    </row>
    <row r="531" spans="2:65" s="11" customFormat="1" ht="22.9" customHeight="1">
      <c r="B531" s="131"/>
      <c r="D531" s="132" t="s">
        <v>73</v>
      </c>
      <c r="E531" s="141" t="s">
        <v>740</v>
      </c>
      <c r="F531" s="141" t="s">
        <v>741</v>
      </c>
      <c r="J531" s="142">
        <f>BK531</f>
        <v>0</v>
      </c>
      <c r="L531" s="131"/>
      <c r="M531" s="135"/>
      <c r="N531" s="136"/>
      <c r="O531" s="136"/>
      <c r="P531" s="137">
        <f>SUM(P532:P534)</f>
        <v>530.47142399999996</v>
      </c>
      <c r="Q531" s="136"/>
      <c r="R531" s="137">
        <f>SUM(R532:R534)</f>
        <v>0</v>
      </c>
      <c r="S531" s="136"/>
      <c r="T531" s="138">
        <f>SUM(T532:T534)</f>
        <v>0</v>
      </c>
      <c r="AR531" s="132" t="s">
        <v>81</v>
      </c>
      <c r="AT531" s="139" t="s">
        <v>73</v>
      </c>
      <c r="AU531" s="139" t="s">
        <v>81</v>
      </c>
      <c r="AY531" s="132" t="s">
        <v>167</v>
      </c>
      <c r="BK531" s="140">
        <f>SUM(BK532:BK534)</f>
        <v>0</v>
      </c>
    </row>
    <row r="532" spans="2:65" s="1" customFormat="1" ht="24" customHeight="1">
      <c r="B532" s="143"/>
      <c r="C532" s="144" t="s">
        <v>742</v>
      </c>
      <c r="D532" s="144" t="s">
        <v>169</v>
      </c>
      <c r="E532" s="145" t="s">
        <v>743</v>
      </c>
      <c r="F532" s="146" t="s">
        <v>744</v>
      </c>
      <c r="G532" s="147" t="s">
        <v>399</v>
      </c>
      <c r="H532" s="148">
        <v>345.35899999999998</v>
      </c>
      <c r="I532" s="149">
        <v>0</v>
      </c>
      <c r="J532" s="149">
        <f>ROUND(I532*H532,2)</f>
        <v>0</v>
      </c>
      <c r="K532" s="146" t="s">
        <v>173</v>
      </c>
      <c r="L532" s="30"/>
      <c r="M532" s="150" t="s">
        <v>1</v>
      </c>
      <c r="N532" s="151" t="s">
        <v>39</v>
      </c>
      <c r="O532" s="152">
        <v>1.411</v>
      </c>
      <c r="P532" s="152">
        <f>O532*H532</f>
        <v>487.30154899999997</v>
      </c>
      <c r="Q532" s="152">
        <v>0</v>
      </c>
      <c r="R532" s="152">
        <f>Q532*H532</f>
        <v>0</v>
      </c>
      <c r="S532" s="152">
        <v>0</v>
      </c>
      <c r="T532" s="153">
        <f>S532*H532</f>
        <v>0</v>
      </c>
      <c r="AR532" s="154" t="s">
        <v>174</v>
      </c>
      <c r="AT532" s="154" t="s">
        <v>169</v>
      </c>
      <c r="AU532" s="154" t="s">
        <v>83</v>
      </c>
      <c r="AY532" s="16" t="s">
        <v>167</v>
      </c>
      <c r="BE532" s="155">
        <f>IF(N532="základní",J532,0)</f>
        <v>0</v>
      </c>
      <c r="BF532" s="155">
        <f>IF(N532="snížená",J532,0)</f>
        <v>0</v>
      </c>
      <c r="BG532" s="155">
        <f>IF(N532="zákl. přenesená",J532,0)</f>
        <v>0</v>
      </c>
      <c r="BH532" s="155">
        <f>IF(N532="sníž. přenesená",J532,0)</f>
        <v>0</v>
      </c>
      <c r="BI532" s="155">
        <f>IF(N532="nulová",J532,0)</f>
        <v>0</v>
      </c>
      <c r="BJ532" s="16" t="s">
        <v>81</v>
      </c>
      <c r="BK532" s="155">
        <f>ROUND(I532*H532,2)</f>
        <v>0</v>
      </c>
      <c r="BL532" s="16" t="s">
        <v>174</v>
      </c>
      <c r="BM532" s="154" t="s">
        <v>745</v>
      </c>
    </row>
    <row r="533" spans="2:65" s="1" customFormat="1" ht="24" customHeight="1">
      <c r="B533" s="143"/>
      <c r="C533" s="144" t="s">
        <v>746</v>
      </c>
      <c r="D533" s="144" t="s">
        <v>169</v>
      </c>
      <c r="E533" s="145" t="s">
        <v>747</v>
      </c>
      <c r="F533" s="146" t="s">
        <v>748</v>
      </c>
      <c r="G533" s="147" t="s">
        <v>399</v>
      </c>
      <c r="H533" s="148">
        <v>345.35899999999998</v>
      </c>
      <c r="I533" s="149">
        <v>0</v>
      </c>
      <c r="J533" s="149">
        <f>ROUND(I533*H533,2)</f>
        <v>0</v>
      </c>
      <c r="K533" s="146" t="s">
        <v>173</v>
      </c>
      <c r="L533" s="30"/>
      <c r="M533" s="150" t="s">
        <v>1</v>
      </c>
      <c r="N533" s="151" t="s">
        <v>39</v>
      </c>
      <c r="O533" s="152">
        <v>0.125</v>
      </c>
      <c r="P533" s="152">
        <f>O533*H533</f>
        <v>43.169874999999998</v>
      </c>
      <c r="Q533" s="152">
        <v>0</v>
      </c>
      <c r="R533" s="152">
        <f>Q533*H533</f>
        <v>0</v>
      </c>
      <c r="S533" s="152">
        <v>0</v>
      </c>
      <c r="T533" s="153">
        <f>S533*H533</f>
        <v>0</v>
      </c>
      <c r="AR533" s="154" t="s">
        <v>174</v>
      </c>
      <c r="AT533" s="154" t="s">
        <v>169</v>
      </c>
      <c r="AU533" s="154" t="s">
        <v>83</v>
      </c>
      <c r="AY533" s="16" t="s">
        <v>167</v>
      </c>
      <c r="BE533" s="155">
        <f>IF(N533="základní",J533,0)</f>
        <v>0</v>
      </c>
      <c r="BF533" s="155">
        <f>IF(N533="snížená",J533,0)</f>
        <v>0</v>
      </c>
      <c r="BG533" s="155">
        <f>IF(N533="zákl. přenesená",J533,0)</f>
        <v>0</v>
      </c>
      <c r="BH533" s="155">
        <f>IF(N533="sníž. přenesená",J533,0)</f>
        <v>0</v>
      </c>
      <c r="BI533" s="155">
        <f>IF(N533="nulová",J533,0)</f>
        <v>0</v>
      </c>
      <c r="BJ533" s="16" t="s">
        <v>81</v>
      </c>
      <c r="BK533" s="155">
        <f>ROUND(I533*H533,2)</f>
        <v>0</v>
      </c>
      <c r="BL533" s="16" t="s">
        <v>174</v>
      </c>
      <c r="BM533" s="154" t="s">
        <v>749</v>
      </c>
    </row>
    <row r="534" spans="2:65" s="1" customFormat="1" ht="36" customHeight="1">
      <c r="B534" s="143"/>
      <c r="C534" s="144" t="s">
        <v>750</v>
      </c>
      <c r="D534" s="144" t="s">
        <v>169</v>
      </c>
      <c r="E534" s="145" t="s">
        <v>751</v>
      </c>
      <c r="F534" s="146" t="s">
        <v>752</v>
      </c>
      <c r="G534" s="147" t="s">
        <v>399</v>
      </c>
      <c r="H534" s="148">
        <v>16.564</v>
      </c>
      <c r="I534" s="149">
        <v>0</v>
      </c>
      <c r="J534" s="149">
        <f>ROUND(I534*H534,2)</f>
        <v>0</v>
      </c>
      <c r="K534" s="146" t="s">
        <v>173</v>
      </c>
      <c r="L534" s="30"/>
      <c r="M534" s="150" t="s">
        <v>1</v>
      </c>
      <c r="N534" s="151" t="s">
        <v>39</v>
      </c>
      <c r="O534" s="152">
        <v>0</v>
      </c>
      <c r="P534" s="152">
        <f>O534*H534</f>
        <v>0</v>
      </c>
      <c r="Q534" s="152">
        <v>0</v>
      </c>
      <c r="R534" s="152">
        <f>Q534*H534</f>
        <v>0</v>
      </c>
      <c r="S534" s="152">
        <v>0</v>
      </c>
      <c r="T534" s="153">
        <f>S534*H534</f>
        <v>0</v>
      </c>
      <c r="AR534" s="154" t="s">
        <v>174</v>
      </c>
      <c r="AT534" s="154" t="s">
        <v>169</v>
      </c>
      <c r="AU534" s="154" t="s">
        <v>83</v>
      </c>
      <c r="AY534" s="16" t="s">
        <v>167</v>
      </c>
      <c r="BE534" s="155">
        <f>IF(N534="základní",J534,0)</f>
        <v>0</v>
      </c>
      <c r="BF534" s="155">
        <f>IF(N534="snížená",J534,0)</f>
        <v>0</v>
      </c>
      <c r="BG534" s="155">
        <f>IF(N534="zákl. přenesená",J534,0)</f>
        <v>0</v>
      </c>
      <c r="BH534" s="155">
        <f>IF(N534="sníž. přenesená",J534,0)</f>
        <v>0</v>
      </c>
      <c r="BI534" s="155">
        <f>IF(N534="nulová",J534,0)</f>
        <v>0</v>
      </c>
      <c r="BJ534" s="16" t="s">
        <v>81</v>
      </c>
      <c r="BK534" s="155">
        <f>ROUND(I534*H534,2)</f>
        <v>0</v>
      </c>
      <c r="BL534" s="16" t="s">
        <v>174</v>
      </c>
      <c r="BM534" s="154" t="s">
        <v>753</v>
      </c>
    </row>
    <row r="535" spans="2:65" s="11" customFormat="1" ht="22.9" customHeight="1">
      <c r="B535" s="131"/>
      <c r="D535" s="132" t="s">
        <v>73</v>
      </c>
      <c r="E535" s="141" t="s">
        <v>754</v>
      </c>
      <c r="F535" s="141" t="s">
        <v>755</v>
      </c>
      <c r="J535" s="142">
        <f>BK535</f>
        <v>0</v>
      </c>
      <c r="L535" s="131"/>
      <c r="M535" s="135"/>
      <c r="N535" s="136"/>
      <c r="O535" s="136"/>
      <c r="P535" s="137">
        <f>P536</f>
        <v>273.94618800000001</v>
      </c>
      <c r="Q535" s="136"/>
      <c r="R535" s="137">
        <f>R536</f>
        <v>0</v>
      </c>
      <c r="S535" s="136"/>
      <c r="T535" s="138">
        <f>T536</f>
        <v>0</v>
      </c>
      <c r="AR535" s="132" t="s">
        <v>81</v>
      </c>
      <c r="AT535" s="139" t="s">
        <v>73</v>
      </c>
      <c r="AU535" s="139" t="s">
        <v>81</v>
      </c>
      <c r="AY535" s="132" t="s">
        <v>167</v>
      </c>
      <c r="BK535" s="140">
        <f>BK536</f>
        <v>0</v>
      </c>
    </row>
    <row r="536" spans="2:65" s="1" customFormat="1" ht="16.5" customHeight="1">
      <c r="B536" s="143"/>
      <c r="C536" s="144" t="s">
        <v>756</v>
      </c>
      <c r="D536" s="144" t="s">
        <v>169</v>
      </c>
      <c r="E536" s="145" t="s">
        <v>757</v>
      </c>
      <c r="F536" s="146" t="s">
        <v>758</v>
      </c>
      <c r="G536" s="147" t="s">
        <v>399</v>
      </c>
      <c r="H536" s="148">
        <v>861.46600000000001</v>
      </c>
      <c r="I536" s="149">
        <v>0</v>
      </c>
      <c r="J536" s="149">
        <f>ROUND(I536*H536,2)</f>
        <v>0</v>
      </c>
      <c r="K536" s="146" t="s">
        <v>173</v>
      </c>
      <c r="L536" s="30"/>
      <c r="M536" s="150" t="s">
        <v>1</v>
      </c>
      <c r="N536" s="151" t="s">
        <v>39</v>
      </c>
      <c r="O536" s="152">
        <v>0.318</v>
      </c>
      <c r="P536" s="152">
        <f>O536*H536</f>
        <v>273.94618800000001</v>
      </c>
      <c r="Q536" s="152">
        <v>0</v>
      </c>
      <c r="R536" s="152">
        <f>Q536*H536</f>
        <v>0</v>
      </c>
      <c r="S536" s="152">
        <v>0</v>
      </c>
      <c r="T536" s="153">
        <f>S536*H536</f>
        <v>0</v>
      </c>
      <c r="AR536" s="154" t="s">
        <v>174</v>
      </c>
      <c r="AT536" s="154" t="s">
        <v>169</v>
      </c>
      <c r="AU536" s="154" t="s">
        <v>83</v>
      </c>
      <c r="AY536" s="16" t="s">
        <v>167</v>
      </c>
      <c r="BE536" s="155">
        <f>IF(N536="základní",J536,0)</f>
        <v>0</v>
      </c>
      <c r="BF536" s="155">
        <f>IF(N536="snížená",J536,0)</f>
        <v>0</v>
      </c>
      <c r="BG536" s="155">
        <f>IF(N536="zákl. přenesená",J536,0)</f>
        <v>0</v>
      </c>
      <c r="BH536" s="155">
        <f>IF(N536="sníž. přenesená",J536,0)</f>
        <v>0</v>
      </c>
      <c r="BI536" s="155">
        <f>IF(N536="nulová",J536,0)</f>
        <v>0</v>
      </c>
      <c r="BJ536" s="16" t="s">
        <v>81</v>
      </c>
      <c r="BK536" s="155">
        <f>ROUND(I536*H536,2)</f>
        <v>0</v>
      </c>
      <c r="BL536" s="16" t="s">
        <v>174</v>
      </c>
      <c r="BM536" s="154" t="s">
        <v>759</v>
      </c>
    </row>
    <row r="537" spans="2:65" s="11" customFormat="1" ht="25.9" customHeight="1">
      <c r="B537" s="131"/>
      <c r="D537" s="132" t="s">
        <v>73</v>
      </c>
      <c r="E537" s="133" t="s">
        <v>760</v>
      </c>
      <c r="F537" s="133" t="s">
        <v>761</v>
      </c>
      <c r="J537" s="134">
        <f>BK537</f>
        <v>0</v>
      </c>
      <c r="L537" s="131"/>
      <c r="M537" s="135"/>
      <c r="N537" s="136"/>
      <c r="O537" s="136"/>
      <c r="P537" s="137">
        <f>P538+P548+P558+P572+P582+P594+P599+P623+P628+P635+P641+P647+P687+P757+P793+P823+P856+P921+P926+P945+P953+P980+P987</f>
        <v>7373.1977859999997</v>
      </c>
      <c r="Q537" s="136"/>
      <c r="R537" s="137">
        <f>R538+R548+R558+R572+R582+R594+R599+R623+R628+R635+R641+R647+R687+R757+R793+R823+R856+R921+R926+R945+R953+R980+R987</f>
        <v>139.28549234000002</v>
      </c>
      <c r="S537" s="136"/>
      <c r="T537" s="138">
        <f>T538+T548+T558+T572+T582+T594+T599+T623+T628+T635+T641+T647+T687+T757+T793+T823+T856+T921+T926+T945+T953+T980+T987</f>
        <v>33.775281</v>
      </c>
      <c r="AR537" s="132" t="s">
        <v>83</v>
      </c>
      <c r="AT537" s="139" t="s">
        <v>73</v>
      </c>
      <c r="AU537" s="139" t="s">
        <v>74</v>
      </c>
      <c r="AY537" s="132" t="s">
        <v>167</v>
      </c>
      <c r="BK537" s="140">
        <f>BK538+BK548+BK558+BK572+BK582+BK594+BK599+BK623+BK628+BK635+BK641+BK647+BK687+BK757+BK793+BK823+BK856+BK921+BK926+BK945+BK953+BK980+BK987</f>
        <v>0</v>
      </c>
    </row>
    <row r="538" spans="2:65" s="11" customFormat="1" ht="22.9" customHeight="1">
      <c r="B538" s="131"/>
      <c r="D538" s="132" t="s">
        <v>73</v>
      </c>
      <c r="E538" s="141" t="s">
        <v>762</v>
      </c>
      <c r="F538" s="141" t="s">
        <v>763</v>
      </c>
      <c r="J538" s="142">
        <f>BK538</f>
        <v>0</v>
      </c>
      <c r="L538" s="131"/>
      <c r="M538" s="135"/>
      <c r="N538" s="136"/>
      <c r="O538" s="136"/>
      <c r="P538" s="137">
        <f>SUM(P539:P547)</f>
        <v>133.630168</v>
      </c>
      <c r="Q538" s="136"/>
      <c r="R538" s="137">
        <f>SUM(R539:R547)</f>
        <v>2.7083122000000004</v>
      </c>
      <c r="S538" s="136"/>
      <c r="T538" s="138">
        <f>SUM(T539:T547)</f>
        <v>0</v>
      </c>
      <c r="AR538" s="132" t="s">
        <v>83</v>
      </c>
      <c r="AT538" s="139" t="s">
        <v>73</v>
      </c>
      <c r="AU538" s="139" t="s">
        <v>81</v>
      </c>
      <c r="AY538" s="132" t="s">
        <v>167</v>
      </c>
      <c r="BK538" s="140">
        <f>SUM(BK539:BK547)</f>
        <v>0</v>
      </c>
    </row>
    <row r="539" spans="2:65" s="1" customFormat="1" ht="24" customHeight="1">
      <c r="B539" s="143"/>
      <c r="C539" s="144" t="s">
        <v>764</v>
      </c>
      <c r="D539" s="144" t="s">
        <v>169</v>
      </c>
      <c r="E539" s="145" t="s">
        <v>765</v>
      </c>
      <c r="F539" s="146" t="s">
        <v>766</v>
      </c>
      <c r="G539" s="147" t="s">
        <v>249</v>
      </c>
      <c r="H539" s="148">
        <v>548.94100000000003</v>
      </c>
      <c r="I539" s="149">
        <v>0</v>
      </c>
      <c r="J539" s="149">
        <f>ROUND(I539*H539,2)</f>
        <v>0</v>
      </c>
      <c r="K539" s="146" t="s">
        <v>173</v>
      </c>
      <c r="L539" s="30"/>
      <c r="M539" s="150" t="s">
        <v>1</v>
      </c>
      <c r="N539" s="151" t="s">
        <v>39</v>
      </c>
      <c r="O539" s="152">
        <v>2.4E-2</v>
      </c>
      <c r="P539" s="152">
        <f>O539*H539</f>
        <v>13.174584000000001</v>
      </c>
      <c r="Q539" s="152">
        <v>0</v>
      </c>
      <c r="R539" s="152">
        <f>Q539*H539</f>
        <v>0</v>
      </c>
      <c r="S539" s="152">
        <v>0</v>
      </c>
      <c r="T539" s="153">
        <f>S539*H539</f>
        <v>0</v>
      </c>
      <c r="AR539" s="154" t="s">
        <v>258</v>
      </c>
      <c r="AT539" s="154" t="s">
        <v>169</v>
      </c>
      <c r="AU539" s="154" t="s">
        <v>83</v>
      </c>
      <c r="AY539" s="16" t="s">
        <v>167</v>
      </c>
      <c r="BE539" s="155">
        <f>IF(N539="základní",J539,0)</f>
        <v>0</v>
      </c>
      <c r="BF539" s="155">
        <f>IF(N539="snížená",J539,0)</f>
        <v>0</v>
      </c>
      <c r="BG539" s="155">
        <f>IF(N539="zákl. přenesená",J539,0)</f>
        <v>0</v>
      </c>
      <c r="BH539" s="155">
        <f>IF(N539="sníž. přenesená",J539,0)</f>
        <v>0</v>
      </c>
      <c r="BI539" s="155">
        <f>IF(N539="nulová",J539,0)</f>
        <v>0</v>
      </c>
      <c r="BJ539" s="16" t="s">
        <v>81</v>
      </c>
      <c r="BK539" s="155">
        <f>ROUND(I539*H539,2)</f>
        <v>0</v>
      </c>
      <c r="BL539" s="16" t="s">
        <v>258</v>
      </c>
      <c r="BM539" s="154" t="s">
        <v>767</v>
      </c>
    </row>
    <row r="540" spans="2:65" s="12" customFormat="1" ht="11.25">
      <c r="B540" s="156"/>
      <c r="D540" s="157" t="s">
        <v>176</v>
      </c>
      <c r="E540" s="158" t="s">
        <v>1</v>
      </c>
      <c r="F540" s="159" t="s">
        <v>768</v>
      </c>
      <c r="H540" s="160">
        <v>548.94100000000003</v>
      </c>
      <c r="L540" s="156"/>
      <c r="M540" s="161"/>
      <c r="N540" s="162"/>
      <c r="O540" s="162"/>
      <c r="P540" s="162"/>
      <c r="Q540" s="162"/>
      <c r="R540" s="162"/>
      <c r="S540" s="162"/>
      <c r="T540" s="163"/>
      <c r="AT540" s="158" t="s">
        <v>176</v>
      </c>
      <c r="AU540" s="158" t="s">
        <v>83</v>
      </c>
      <c r="AV540" s="12" t="s">
        <v>83</v>
      </c>
      <c r="AW540" s="12" t="s">
        <v>28</v>
      </c>
      <c r="AX540" s="12" t="s">
        <v>74</v>
      </c>
      <c r="AY540" s="158" t="s">
        <v>167</v>
      </c>
    </row>
    <row r="541" spans="2:65" s="13" customFormat="1" ht="11.25">
      <c r="B541" s="164"/>
      <c r="D541" s="157" t="s">
        <v>176</v>
      </c>
      <c r="E541" s="165" t="s">
        <v>1</v>
      </c>
      <c r="F541" s="166" t="s">
        <v>187</v>
      </c>
      <c r="H541" s="167">
        <v>548.94100000000003</v>
      </c>
      <c r="L541" s="164"/>
      <c r="M541" s="168"/>
      <c r="N541" s="169"/>
      <c r="O541" s="169"/>
      <c r="P541" s="169"/>
      <c r="Q541" s="169"/>
      <c r="R541" s="169"/>
      <c r="S541" s="169"/>
      <c r="T541" s="170"/>
      <c r="AT541" s="165" t="s">
        <v>176</v>
      </c>
      <c r="AU541" s="165" t="s">
        <v>83</v>
      </c>
      <c r="AV541" s="13" t="s">
        <v>174</v>
      </c>
      <c r="AW541" s="13" t="s">
        <v>28</v>
      </c>
      <c r="AX541" s="13" t="s">
        <v>81</v>
      </c>
      <c r="AY541" s="165" t="s">
        <v>167</v>
      </c>
    </row>
    <row r="542" spans="2:65" s="1" customFormat="1" ht="16.5" customHeight="1">
      <c r="B542" s="143"/>
      <c r="C542" s="178" t="s">
        <v>769</v>
      </c>
      <c r="D542" s="178" t="s">
        <v>410</v>
      </c>
      <c r="E542" s="179" t="s">
        <v>770</v>
      </c>
      <c r="F542" s="180" t="s">
        <v>771</v>
      </c>
      <c r="G542" s="181" t="s">
        <v>399</v>
      </c>
      <c r="H542" s="182">
        <v>0.16500000000000001</v>
      </c>
      <c r="I542" s="183">
        <v>0</v>
      </c>
      <c r="J542" s="183">
        <f>ROUND(I542*H542,2)</f>
        <v>0</v>
      </c>
      <c r="K542" s="180" t="s">
        <v>173</v>
      </c>
      <c r="L542" s="184"/>
      <c r="M542" s="185" t="s">
        <v>1</v>
      </c>
      <c r="N542" s="186" t="s">
        <v>39</v>
      </c>
      <c r="O542" s="152">
        <v>0</v>
      </c>
      <c r="P542" s="152">
        <f>O542*H542</f>
        <v>0</v>
      </c>
      <c r="Q542" s="152">
        <v>1</v>
      </c>
      <c r="R542" s="152">
        <f>Q542*H542</f>
        <v>0.16500000000000001</v>
      </c>
      <c r="S542" s="152">
        <v>0</v>
      </c>
      <c r="T542" s="153">
        <f>S542*H542</f>
        <v>0</v>
      </c>
      <c r="AR542" s="154" t="s">
        <v>380</v>
      </c>
      <c r="AT542" s="154" t="s">
        <v>410</v>
      </c>
      <c r="AU542" s="154" t="s">
        <v>83</v>
      </c>
      <c r="AY542" s="16" t="s">
        <v>167</v>
      </c>
      <c r="BE542" s="155">
        <f>IF(N542="základní",J542,0)</f>
        <v>0</v>
      </c>
      <c r="BF542" s="155">
        <f>IF(N542="snížená",J542,0)</f>
        <v>0</v>
      </c>
      <c r="BG542" s="155">
        <f>IF(N542="zákl. přenesená",J542,0)</f>
        <v>0</v>
      </c>
      <c r="BH542" s="155">
        <f>IF(N542="sníž. přenesená",J542,0)</f>
        <v>0</v>
      </c>
      <c r="BI542" s="155">
        <f>IF(N542="nulová",J542,0)</f>
        <v>0</v>
      </c>
      <c r="BJ542" s="16" t="s">
        <v>81</v>
      </c>
      <c r="BK542" s="155">
        <f>ROUND(I542*H542,2)</f>
        <v>0</v>
      </c>
      <c r="BL542" s="16" t="s">
        <v>258</v>
      </c>
      <c r="BM542" s="154" t="s">
        <v>772</v>
      </c>
    </row>
    <row r="543" spans="2:65" s="12" customFormat="1" ht="11.25">
      <c r="B543" s="156"/>
      <c r="D543" s="157" t="s">
        <v>176</v>
      </c>
      <c r="F543" s="159" t="s">
        <v>773</v>
      </c>
      <c r="H543" s="160">
        <v>0.16500000000000001</v>
      </c>
      <c r="L543" s="156"/>
      <c r="M543" s="161"/>
      <c r="N543" s="162"/>
      <c r="O543" s="162"/>
      <c r="P543" s="162"/>
      <c r="Q543" s="162"/>
      <c r="R543" s="162"/>
      <c r="S543" s="162"/>
      <c r="T543" s="163"/>
      <c r="AT543" s="158" t="s">
        <v>176</v>
      </c>
      <c r="AU543" s="158" t="s">
        <v>83</v>
      </c>
      <c r="AV543" s="12" t="s">
        <v>83</v>
      </c>
      <c r="AW543" s="12" t="s">
        <v>3</v>
      </c>
      <c r="AX543" s="12" t="s">
        <v>81</v>
      </c>
      <c r="AY543" s="158" t="s">
        <v>167</v>
      </c>
    </row>
    <row r="544" spans="2:65" s="1" customFormat="1" ht="24" customHeight="1">
      <c r="B544" s="143"/>
      <c r="C544" s="144" t="s">
        <v>774</v>
      </c>
      <c r="D544" s="144" t="s">
        <v>169</v>
      </c>
      <c r="E544" s="145" t="s">
        <v>775</v>
      </c>
      <c r="F544" s="146" t="s">
        <v>776</v>
      </c>
      <c r="G544" s="147" t="s">
        <v>249</v>
      </c>
      <c r="H544" s="148">
        <v>523.1</v>
      </c>
      <c r="I544" s="149">
        <v>0</v>
      </c>
      <c r="J544" s="149">
        <f>ROUND(I544*H544,2)</f>
        <v>0</v>
      </c>
      <c r="K544" s="146" t="s">
        <v>173</v>
      </c>
      <c r="L544" s="30"/>
      <c r="M544" s="150" t="s">
        <v>1</v>
      </c>
      <c r="N544" s="151" t="s">
        <v>39</v>
      </c>
      <c r="O544" s="152">
        <v>0.222</v>
      </c>
      <c r="P544" s="152">
        <f>O544*H544</f>
        <v>116.12820000000001</v>
      </c>
      <c r="Q544" s="152">
        <v>4.0000000000000002E-4</v>
      </c>
      <c r="R544" s="152">
        <f>Q544*H544</f>
        <v>0.20924000000000001</v>
      </c>
      <c r="S544" s="152">
        <v>0</v>
      </c>
      <c r="T544" s="153">
        <f>S544*H544</f>
        <v>0</v>
      </c>
      <c r="AR544" s="154" t="s">
        <v>258</v>
      </c>
      <c r="AT544" s="154" t="s">
        <v>169</v>
      </c>
      <c r="AU544" s="154" t="s">
        <v>83</v>
      </c>
      <c r="AY544" s="16" t="s">
        <v>167</v>
      </c>
      <c r="BE544" s="155">
        <f>IF(N544="základní",J544,0)</f>
        <v>0</v>
      </c>
      <c r="BF544" s="155">
        <f>IF(N544="snížená",J544,0)</f>
        <v>0</v>
      </c>
      <c r="BG544" s="155">
        <f>IF(N544="zákl. přenesená",J544,0)</f>
        <v>0</v>
      </c>
      <c r="BH544" s="155">
        <f>IF(N544="sníž. přenesená",J544,0)</f>
        <v>0</v>
      </c>
      <c r="BI544" s="155">
        <f>IF(N544="nulová",J544,0)</f>
        <v>0</v>
      </c>
      <c r="BJ544" s="16" t="s">
        <v>81</v>
      </c>
      <c r="BK544" s="155">
        <f>ROUND(I544*H544,2)</f>
        <v>0</v>
      </c>
      <c r="BL544" s="16" t="s">
        <v>258</v>
      </c>
      <c r="BM544" s="154" t="s">
        <v>777</v>
      </c>
    </row>
    <row r="545" spans="2:65" s="1" customFormat="1" ht="36" customHeight="1">
      <c r="B545" s="143"/>
      <c r="C545" s="178" t="s">
        <v>778</v>
      </c>
      <c r="D545" s="178" t="s">
        <v>410</v>
      </c>
      <c r="E545" s="179" t="s">
        <v>779</v>
      </c>
      <c r="F545" s="180" t="s">
        <v>780</v>
      </c>
      <c r="G545" s="181" t="s">
        <v>249</v>
      </c>
      <c r="H545" s="182">
        <v>601.56500000000005</v>
      </c>
      <c r="I545" s="183">
        <v>0</v>
      </c>
      <c r="J545" s="183">
        <f>ROUND(I545*H545,2)</f>
        <v>0</v>
      </c>
      <c r="K545" s="180" t="s">
        <v>173</v>
      </c>
      <c r="L545" s="184"/>
      <c r="M545" s="185" t="s">
        <v>1</v>
      </c>
      <c r="N545" s="186" t="s">
        <v>39</v>
      </c>
      <c r="O545" s="152">
        <v>0</v>
      </c>
      <c r="P545" s="152">
        <f>O545*H545</f>
        <v>0</v>
      </c>
      <c r="Q545" s="152">
        <v>3.8800000000000002E-3</v>
      </c>
      <c r="R545" s="152">
        <f>Q545*H545</f>
        <v>2.3340722000000005</v>
      </c>
      <c r="S545" s="152">
        <v>0</v>
      </c>
      <c r="T545" s="153">
        <f>S545*H545</f>
        <v>0</v>
      </c>
      <c r="AR545" s="154" t="s">
        <v>380</v>
      </c>
      <c r="AT545" s="154" t="s">
        <v>410</v>
      </c>
      <c r="AU545" s="154" t="s">
        <v>83</v>
      </c>
      <c r="AY545" s="16" t="s">
        <v>167</v>
      </c>
      <c r="BE545" s="155">
        <f>IF(N545="základní",J545,0)</f>
        <v>0</v>
      </c>
      <c r="BF545" s="155">
        <f>IF(N545="snížená",J545,0)</f>
        <v>0</v>
      </c>
      <c r="BG545" s="155">
        <f>IF(N545="zákl. přenesená",J545,0)</f>
        <v>0</v>
      </c>
      <c r="BH545" s="155">
        <f>IF(N545="sníž. přenesená",J545,0)</f>
        <v>0</v>
      </c>
      <c r="BI545" s="155">
        <f>IF(N545="nulová",J545,0)</f>
        <v>0</v>
      </c>
      <c r="BJ545" s="16" t="s">
        <v>81</v>
      </c>
      <c r="BK545" s="155">
        <f>ROUND(I545*H545,2)</f>
        <v>0</v>
      </c>
      <c r="BL545" s="16" t="s">
        <v>258</v>
      </c>
      <c r="BM545" s="154" t="s">
        <v>781</v>
      </c>
    </row>
    <row r="546" spans="2:65" s="12" customFormat="1" ht="11.25">
      <c r="B546" s="156"/>
      <c r="D546" s="157" t="s">
        <v>176</v>
      </c>
      <c r="F546" s="159" t="s">
        <v>782</v>
      </c>
      <c r="H546" s="160">
        <v>601.56500000000005</v>
      </c>
      <c r="L546" s="156"/>
      <c r="M546" s="161"/>
      <c r="N546" s="162"/>
      <c r="O546" s="162"/>
      <c r="P546" s="162"/>
      <c r="Q546" s="162"/>
      <c r="R546" s="162"/>
      <c r="S546" s="162"/>
      <c r="T546" s="163"/>
      <c r="AT546" s="158" t="s">
        <v>176</v>
      </c>
      <c r="AU546" s="158" t="s">
        <v>83</v>
      </c>
      <c r="AV546" s="12" t="s">
        <v>83</v>
      </c>
      <c r="AW546" s="12" t="s">
        <v>3</v>
      </c>
      <c r="AX546" s="12" t="s">
        <v>81</v>
      </c>
      <c r="AY546" s="158" t="s">
        <v>167</v>
      </c>
    </row>
    <row r="547" spans="2:65" s="1" customFormat="1" ht="24" customHeight="1">
      <c r="B547" s="143"/>
      <c r="C547" s="144" t="s">
        <v>783</v>
      </c>
      <c r="D547" s="144" t="s">
        <v>169</v>
      </c>
      <c r="E547" s="145" t="s">
        <v>784</v>
      </c>
      <c r="F547" s="146" t="s">
        <v>785</v>
      </c>
      <c r="G547" s="147" t="s">
        <v>399</v>
      </c>
      <c r="H547" s="148">
        <v>2.7080000000000002</v>
      </c>
      <c r="I547" s="149">
        <v>0</v>
      </c>
      <c r="J547" s="149">
        <f>ROUND(I547*H547,2)</f>
        <v>0</v>
      </c>
      <c r="K547" s="146" t="s">
        <v>173</v>
      </c>
      <c r="L547" s="30"/>
      <c r="M547" s="150" t="s">
        <v>1</v>
      </c>
      <c r="N547" s="151" t="s">
        <v>39</v>
      </c>
      <c r="O547" s="152">
        <v>1.5980000000000001</v>
      </c>
      <c r="P547" s="152">
        <f>O547*H547</f>
        <v>4.3273840000000003</v>
      </c>
      <c r="Q547" s="152">
        <v>0</v>
      </c>
      <c r="R547" s="152">
        <f>Q547*H547</f>
        <v>0</v>
      </c>
      <c r="S547" s="152">
        <v>0</v>
      </c>
      <c r="T547" s="153">
        <f>S547*H547</f>
        <v>0</v>
      </c>
      <c r="AR547" s="154" t="s">
        <v>258</v>
      </c>
      <c r="AT547" s="154" t="s">
        <v>169</v>
      </c>
      <c r="AU547" s="154" t="s">
        <v>83</v>
      </c>
      <c r="AY547" s="16" t="s">
        <v>167</v>
      </c>
      <c r="BE547" s="155">
        <f>IF(N547="základní",J547,0)</f>
        <v>0</v>
      </c>
      <c r="BF547" s="155">
        <f>IF(N547="snížená",J547,0)</f>
        <v>0</v>
      </c>
      <c r="BG547" s="155">
        <f>IF(N547="zákl. přenesená",J547,0)</f>
        <v>0</v>
      </c>
      <c r="BH547" s="155">
        <f>IF(N547="sníž. přenesená",J547,0)</f>
        <v>0</v>
      </c>
      <c r="BI547" s="155">
        <f>IF(N547="nulová",J547,0)</f>
        <v>0</v>
      </c>
      <c r="BJ547" s="16" t="s">
        <v>81</v>
      </c>
      <c r="BK547" s="155">
        <f>ROUND(I547*H547,2)</f>
        <v>0</v>
      </c>
      <c r="BL547" s="16" t="s">
        <v>258</v>
      </c>
      <c r="BM547" s="154" t="s">
        <v>786</v>
      </c>
    </row>
    <row r="548" spans="2:65" s="11" customFormat="1" ht="22.9" customHeight="1">
      <c r="B548" s="131"/>
      <c r="D548" s="132" t="s">
        <v>73</v>
      </c>
      <c r="E548" s="141" t="s">
        <v>787</v>
      </c>
      <c r="F548" s="141" t="s">
        <v>788</v>
      </c>
      <c r="J548" s="142">
        <f>BK548</f>
        <v>0</v>
      </c>
      <c r="L548" s="131"/>
      <c r="M548" s="135"/>
      <c r="N548" s="136"/>
      <c r="O548" s="136"/>
      <c r="P548" s="137">
        <f>SUM(P549:P557)</f>
        <v>10.773854</v>
      </c>
      <c r="Q548" s="136"/>
      <c r="R548" s="137">
        <f>SUM(R549:R557)</f>
        <v>0.30440607999999997</v>
      </c>
      <c r="S548" s="136"/>
      <c r="T548" s="138">
        <f>SUM(T549:T557)</f>
        <v>0</v>
      </c>
      <c r="AR548" s="132" t="s">
        <v>83</v>
      </c>
      <c r="AT548" s="139" t="s">
        <v>73</v>
      </c>
      <c r="AU548" s="139" t="s">
        <v>81</v>
      </c>
      <c r="AY548" s="132" t="s">
        <v>167</v>
      </c>
      <c r="BK548" s="140">
        <f>SUM(BK549:BK557)</f>
        <v>0</v>
      </c>
    </row>
    <row r="549" spans="2:65" s="1" customFormat="1" ht="24" customHeight="1">
      <c r="B549" s="143"/>
      <c r="C549" s="144" t="s">
        <v>789</v>
      </c>
      <c r="D549" s="144" t="s">
        <v>169</v>
      </c>
      <c r="E549" s="145" t="s">
        <v>790</v>
      </c>
      <c r="F549" s="146" t="s">
        <v>791</v>
      </c>
      <c r="G549" s="147" t="s">
        <v>249</v>
      </c>
      <c r="H549" s="148">
        <v>25.841000000000001</v>
      </c>
      <c r="I549" s="149">
        <v>0</v>
      </c>
      <c r="J549" s="149">
        <f>ROUND(I549*H549,2)</f>
        <v>0</v>
      </c>
      <c r="K549" s="146" t="s">
        <v>173</v>
      </c>
      <c r="L549" s="30"/>
      <c r="M549" s="150" t="s">
        <v>1</v>
      </c>
      <c r="N549" s="151" t="s">
        <v>39</v>
      </c>
      <c r="O549" s="152">
        <v>0.04</v>
      </c>
      <c r="P549" s="152">
        <f>O549*H549</f>
        <v>1.0336400000000001</v>
      </c>
      <c r="Q549" s="152">
        <v>1.2E-4</v>
      </c>
      <c r="R549" s="152">
        <f>Q549*H549</f>
        <v>3.1009200000000001E-3</v>
      </c>
      <c r="S549" s="152">
        <v>0</v>
      </c>
      <c r="T549" s="153">
        <f>S549*H549</f>
        <v>0</v>
      </c>
      <c r="AR549" s="154" t="s">
        <v>258</v>
      </c>
      <c r="AT549" s="154" t="s">
        <v>169</v>
      </c>
      <c r="AU549" s="154" t="s">
        <v>83</v>
      </c>
      <c r="AY549" s="16" t="s">
        <v>167</v>
      </c>
      <c r="BE549" s="155">
        <f>IF(N549="základní",J549,0)</f>
        <v>0</v>
      </c>
      <c r="BF549" s="155">
        <f>IF(N549="snížená",J549,0)</f>
        <v>0</v>
      </c>
      <c r="BG549" s="155">
        <f>IF(N549="zákl. přenesená",J549,0)</f>
        <v>0</v>
      </c>
      <c r="BH549" s="155">
        <f>IF(N549="sníž. přenesená",J549,0)</f>
        <v>0</v>
      </c>
      <c r="BI549" s="155">
        <f>IF(N549="nulová",J549,0)</f>
        <v>0</v>
      </c>
      <c r="BJ549" s="16" t="s">
        <v>81</v>
      </c>
      <c r="BK549" s="155">
        <f>ROUND(I549*H549,2)</f>
        <v>0</v>
      </c>
      <c r="BL549" s="16" t="s">
        <v>258</v>
      </c>
      <c r="BM549" s="154" t="s">
        <v>792</v>
      </c>
    </row>
    <row r="550" spans="2:65" s="1" customFormat="1" ht="24" customHeight="1">
      <c r="B550" s="143"/>
      <c r="C550" s="144" t="s">
        <v>793</v>
      </c>
      <c r="D550" s="144" t="s">
        <v>169</v>
      </c>
      <c r="E550" s="145" t="s">
        <v>794</v>
      </c>
      <c r="F550" s="146" t="s">
        <v>795</v>
      </c>
      <c r="G550" s="147" t="s">
        <v>249</v>
      </c>
      <c r="H550" s="148">
        <v>51.682000000000002</v>
      </c>
      <c r="I550" s="149">
        <v>0</v>
      </c>
      <c r="J550" s="149">
        <f>ROUND(I550*H550,2)</f>
        <v>0</v>
      </c>
      <c r="K550" s="146" t="s">
        <v>173</v>
      </c>
      <c r="L550" s="30"/>
      <c r="M550" s="150" t="s">
        <v>1</v>
      </c>
      <c r="N550" s="151" t="s">
        <v>39</v>
      </c>
      <c r="O550" s="152">
        <v>0.17899999999999999</v>
      </c>
      <c r="P550" s="152">
        <f>O550*H550</f>
        <v>9.2510779999999997</v>
      </c>
      <c r="Q550" s="152">
        <v>8.8000000000000003E-4</v>
      </c>
      <c r="R550" s="152">
        <f>Q550*H550</f>
        <v>4.5480160000000006E-2</v>
      </c>
      <c r="S550" s="152">
        <v>0</v>
      </c>
      <c r="T550" s="153">
        <f>S550*H550</f>
        <v>0</v>
      </c>
      <c r="AR550" s="154" t="s">
        <v>258</v>
      </c>
      <c r="AT550" s="154" t="s">
        <v>169</v>
      </c>
      <c r="AU550" s="154" t="s">
        <v>83</v>
      </c>
      <c r="AY550" s="16" t="s">
        <v>167</v>
      </c>
      <c r="BE550" s="155">
        <f>IF(N550="základní",J550,0)</f>
        <v>0</v>
      </c>
      <c r="BF550" s="155">
        <f>IF(N550="snížená",J550,0)</f>
        <v>0</v>
      </c>
      <c r="BG550" s="155">
        <f>IF(N550="zákl. přenesená",J550,0)</f>
        <v>0</v>
      </c>
      <c r="BH550" s="155">
        <f>IF(N550="sníž. přenesená",J550,0)</f>
        <v>0</v>
      </c>
      <c r="BI550" s="155">
        <f>IF(N550="nulová",J550,0)</f>
        <v>0</v>
      </c>
      <c r="BJ550" s="16" t="s">
        <v>81</v>
      </c>
      <c r="BK550" s="155">
        <f>ROUND(I550*H550,2)</f>
        <v>0</v>
      </c>
      <c r="BL550" s="16" t="s">
        <v>258</v>
      </c>
      <c r="BM550" s="154" t="s">
        <v>796</v>
      </c>
    </row>
    <row r="551" spans="2:65" s="12" customFormat="1" ht="11.25">
      <c r="B551" s="156"/>
      <c r="D551" s="157" t="s">
        <v>176</v>
      </c>
      <c r="E551" s="158" t="s">
        <v>1</v>
      </c>
      <c r="F551" s="159" t="s">
        <v>797</v>
      </c>
      <c r="H551" s="160">
        <v>51.682000000000002</v>
      </c>
      <c r="L551" s="156"/>
      <c r="M551" s="161"/>
      <c r="N551" s="162"/>
      <c r="O551" s="162"/>
      <c r="P551" s="162"/>
      <c r="Q551" s="162"/>
      <c r="R551" s="162"/>
      <c r="S551" s="162"/>
      <c r="T551" s="163"/>
      <c r="AT551" s="158" t="s">
        <v>176</v>
      </c>
      <c r="AU551" s="158" t="s">
        <v>83</v>
      </c>
      <c r="AV551" s="12" t="s">
        <v>83</v>
      </c>
      <c r="AW551" s="12" t="s">
        <v>28</v>
      </c>
      <c r="AX551" s="12" t="s">
        <v>74</v>
      </c>
      <c r="AY551" s="158" t="s">
        <v>167</v>
      </c>
    </row>
    <row r="552" spans="2:65" s="13" customFormat="1" ht="11.25">
      <c r="B552" s="164"/>
      <c r="D552" s="157" t="s">
        <v>176</v>
      </c>
      <c r="E552" s="165" t="s">
        <v>1</v>
      </c>
      <c r="F552" s="166" t="s">
        <v>187</v>
      </c>
      <c r="H552" s="167">
        <v>51.682000000000002</v>
      </c>
      <c r="L552" s="164"/>
      <c r="M552" s="168"/>
      <c r="N552" s="169"/>
      <c r="O552" s="169"/>
      <c r="P552" s="169"/>
      <c r="Q552" s="169"/>
      <c r="R552" s="169"/>
      <c r="S552" s="169"/>
      <c r="T552" s="170"/>
      <c r="AT552" s="165" t="s">
        <v>176</v>
      </c>
      <c r="AU552" s="165" t="s">
        <v>83</v>
      </c>
      <c r="AV552" s="13" t="s">
        <v>174</v>
      </c>
      <c r="AW552" s="13" t="s">
        <v>28</v>
      </c>
      <c r="AX552" s="13" t="s">
        <v>81</v>
      </c>
      <c r="AY552" s="165" t="s">
        <v>167</v>
      </c>
    </row>
    <row r="553" spans="2:65" s="1" customFormat="1" ht="36" customHeight="1">
      <c r="B553" s="143"/>
      <c r="C553" s="178" t="s">
        <v>798</v>
      </c>
      <c r="D553" s="178" t="s">
        <v>410</v>
      </c>
      <c r="E553" s="179" t="s">
        <v>799</v>
      </c>
      <c r="F553" s="180" t="s">
        <v>800</v>
      </c>
      <c r="G553" s="181" t="s">
        <v>249</v>
      </c>
      <c r="H553" s="182">
        <v>56.85</v>
      </c>
      <c r="I553" s="183">
        <v>0</v>
      </c>
      <c r="J553" s="183">
        <f>ROUND(I553*H553,2)</f>
        <v>0</v>
      </c>
      <c r="K553" s="180" t="s">
        <v>173</v>
      </c>
      <c r="L553" s="184"/>
      <c r="M553" s="185" t="s">
        <v>1</v>
      </c>
      <c r="N553" s="186" t="s">
        <v>39</v>
      </c>
      <c r="O553" s="152">
        <v>0</v>
      </c>
      <c r="P553" s="152">
        <f>O553*H553</f>
        <v>0</v>
      </c>
      <c r="Q553" s="152">
        <v>4.4999999999999997E-3</v>
      </c>
      <c r="R553" s="152">
        <f>Q553*H553</f>
        <v>0.25582499999999997</v>
      </c>
      <c r="S553" s="152">
        <v>0</v>
      </c>
      <c r="T553" s="153">
        <f>S553*H553</f>
        <v>0</v>
      </c>
      <c r="AR553" s="154" t="s">
        <v>380</v>
      </c>
      <c r="AT553" s="154" t="s">
        <v>410</v>
      </c>
      <c r="AU553" s="154" t="s">
        <v>83</v>
      </c>
      <c r="AY553" s="16" t="s">
        <v>167</v>
      </c>
      <c r="BE553" s="155">
        <f>IF(N553="základní",J553,0)</f>
        <v>0</v>
      </c>
      <c r="BF553" s="155">
        <f>IF(N553="snížená",J553,0)</f>
        <v>0</v>
      </c>
      <c r="BG553" s="155">
        <f>IF(N553="zákl. přenesená",J553,0)</f>
        <v>0</v>
      </c>
      <c r="BH553" s="155">
        <f>IF(N553="sníž. přenesená",J553,0)</f>
        <v>0</v>
      </c>
      <c r="BI553" s="155">
        <f>IF(N553="nulová",J553,0)</f>
        <v>0</v>
      </c>
      <c r="BJ553" s="16" t="s">
        <v>81</v>
      </c>
      <c r="BK553" s="155">
        <f>ROUND(I553*H553,2)</f>
        <v>0</v>
      </c>
      <c r="BL553" s="16" t="s">
        <v>258</v>
      </c>
      <c r="BM553" s="154" t="s">
        <v>801</v>
      </c>
    </row>
    <row r="554" spans="2:65" s="12" customFormat="1" ht="11.25">
      <c r="B554" s="156"/>
      <c r="D554" s="157" t="s">
        <v>176</v>
      </c>
      <c r="E554" s="158" t="s">
        <v>1</v>
      </c>
      <c r="F554" s="159" t="s">
        <v>797</v>
      </c>
      <c r="H554" s="160">
        <v>51.682000000000002</v>
      </c>
      <c r="L554" s="156"/>
      <c r="M554" s="161"/>
      <c r="N554" s="162"/>
      <c r="O554" s="162"/>
      <c r="P554" s="162"/>
      <c r="Q554" s="162"/>
      <c r="R554" s="162"/>
      <c r="S554" s="162"/>
      <c r="T554" s="163"/>
      <c r="AT554" s="158" t="s">
        <v>176</v>
      </c>
      <c r="AU554" s="158" t="s">
        <v>83</v>
      </c>
      <c r="AV554" s="12" t="s">
        <v>83</v>
      </c>
      <c r="AW554" s="12" t="s">
        <v>28</v>
      </c>
      <c r="AX554" s="12" t="s">
        <v>74</v>
      </c>
      <c r="AY554" s="158" t="s">
        <v>167</v>
      </c>
    </row>
    <row r="555" spans="2:65" s="13" customFormat="1" ht="11.25">
      <c r="B555" s="164"/>
      <c r="D555" s="157" t="s">
        <v>176</v>
      </c>
      <c r="E555" s="165" t="s">
        <v>1</v>
      </c>
      <c r="F555" s="166" t="s">
        <v>187</v>
      </c>
      <c r="H555" s="167">
        <v>51.682000000000002</v>
      </c>
      <c r="L555" s="164"/>
      <c r="M555" s="168"/>
      <c r="N555" s="169"/>
      <c r="O555" s="169"/>
      <c r="P555" s="169"/>
      <c r="Q555" s="169"/>
      <c r="R555" s="169"/>
      <c r="S555" s="169"/>
      <c r="T555" s="170"/>
      <c r="AT555" s="165" t="s">
        <v>176</v>
      </c>
      <c r="AU555" s="165" t="s">
        <v>83</v>
      </c>
      <c r="AV555" s="13" t="s">
        <v>174</v>
      </c>
      <c r="AW555" s="13" t="s">
        <v>28</v>
      </c>
      <c r="AX555" s="13" t="s">
        <v>81</v>
      </c>
      <c r="AY555" s="165" t="s">
        <v>167</v>
      </c>
    </row>
    <row r="556" spans="2:65" s="12" customFormat="1" ht="11.25">
      <c r="B556" s="156"/>
      <c r="D556" s="157" t="s">
        <v>176</v>
      </c>
      <c r="F556" s="159" t="s">
        <v>802</v>
      </c>
      <c r="H556" s="160">
        <v>56.85</v>
      </c>
      <c r="L556" s="156"/>
      <c r="M556" s="161"/>
      <c r="N556" s="162"/>
      <c r="O556" s="162"/>
      <c r="P556" s="162"/>
      <c r="Q556" s="162"/>
      <c r="R556" s="162"/>
      <c r="S556" s="162"/>
      <c r="T556" s="163"/>
      <c r="AT556" s="158" t="s">
        <v>176</v>
      </c>
      <c r="AU556" s="158" t="s">
        <v>83</v>
      </c>
      <c r="AV556" s="12" t="s">
        <v>83</v>
      </c>
      <c r="AW556" s="12" t="s">
        <v>3</v>
      </c>
      <c r="AX556" s="12" t="s">
        <v>81</v>
      </c>
      <c r="AY556" s="158" t="s">
        <v>167</v>
      </c>
    </row>
    <row r="557" spans="2:65" s="1" customFormat="1" ht="24" customHeight="1">
      <c r="B557" s="143"/>
      <c r="C557" s="144" t="s">
        <v>803</v>
      </c>
      <c r="D557" s="144" t="s">
        <v>169</v>
      </c>
      <c r="E557" s="145" t="s">
        <v>804</v>
      </c>
      <c r="F557" s="146" t="s">
        <v>805</v>
      </c>
      <c r="G557" s="147" t="s">
        <v>399</v>
      </c>
      <c r="H557" s="148">
        <v>0.30399999999999999</v>
      </c>
      <c r="I557" s="149">
        <v>0</v>
      </c>
      <c r="J557" s="149">
        <f>ROUND(I557*H557,2)</f>
        <v>0</v>
      </c>
      <c r="K557" s="146" t="s">
        <v>173</v>
      </c>
      <c r="L557" s="30"/>
      <c r="M557" s="150" t="s">
        <v>1</v>
      </c>
      <c r="N557" s="151" t="s">
        <v>39</v>
      </c>
      <c r="O557" s="152">
        <v>1.609</v>
      </c>
      <c r="P557" s="152">
        <f>O557*H557</f>
        <v>0.48913599999999996</v>
      </c>
      <c r="Q557" s="152">
        <v>0</v>
      </c>
      <c r="R557" s="152">
        <f>Q557*H557</f>
        <v>0</v>
      </c>
      <c r="S557" s="152">
        <v>0</v>
      </c>
      <c r="T557" s="153">
        <f>S557*H557</f>
        <v>0</v>
      </c>
      <c r="AR557" s="154" t="s">
        <v>258</v>
      </c>
      <c r="AT557" s="154" t="s">
        <v>169</v>
      </c>
      <c r="AU557" s="154" t="s">
        <v>83</v>
      </c>
      <c r="AY557" s="16" t="s">
        <v>167</v>
      </c>
      <c r="BE557" s="155">
        <f>IF(N557="základní",J557,0)</f>
        <v>0</v>
      </c>
      <c r="BF557" s="155">
        <f>IF(N557="snížená",J557,0)</f>
        <v>0</v>
      </c>
      <c r="BG557" s="155">
        <f>IF(N557="zákl. přenesená",J557,0)</f>
        <v>0</v>
      </c>
      <c r="BH557" s="155">
        <f>IF(N557="sníž. přenesená",J557,0)</f>
        <v>0</v>
      </c>
      <c r="BI557" s="155">
        <f>IF(N557="nulová",J557,0)</f>
        <v>0</v>
      </c>
      <c r="BJ557" s="16" t="s">
        <v>81</v>
      </c>
      <c r="BK557" s="155">
        <f>ROUND(I557*H557,2)</f>
        <v>0</v>
      </c>
      <c r="BL557" s="16" t="s">
        <v>258</v>
      </c>
      <c r="BM557" s="154" t="s">
        <v>806</v>
      </c>
    </row>
    <row r="558" spans="2:65" s="11" customFormat="1" ht="22.9" customHeight="1">
      <c r="B558" s="131"/>
      <c r="D558" s="132" t="s">
        <v>73</v>
      </c>
      <c r="E558" s="141" t="s">
        <v>807</v>
      </c>
      <c r="F558" s="141" t="s">
        <v>808</v>
      </c>
      <c r="J558" s="142">
        <f>BK558</f>
        <v>0</v>
      </c>
      <c r="L558" s="131"/>
      <c r="M558" s="135"/>
      <c r="N558" s="136"/>
      <c r="O558" s="136"/>
      <c r="P558" s="137">
        <f>SUM(P559:P571)</f>
        <v>47.152763999999998</v>
      </c>
      <c r="Q558" s="136"/>
      <c r="R558" s="137">
        <f>SUM(R559:R571)</f>
        <v>3.1895353599999994</v>
      </c>
      <c r="S558" s="136"/>
      <c r="T558" s="138">
        <f>SUM(T559:T571)</f>
        <v>0</v>
      </c>
      <c r="AR558" s="132" t="s">
        <v>83</v>
      </c>
      <c r="AT558" s="139" t="s">
        <v>73</v>
      </c>
      <c r="AU558" s="139" t="s">
        <v>81</v>
      </c>
      <c r="AY558" s="132" t="s">
        <v>167</v>
      </c>
      <c r="BK558" s="140">
        <f>SUM(BK559:BK571)</f>
        <v>0</v>
      </c>
    </row>
    <row r="559" spans="2:65" s="1" customFormat="1" ht="16.5" customHeight="1">
      <c r="B559" s="143"/>
      <c r="C559" s="144" t="s">
        <v>809</v>
      </c>
      <c r="D559" s="144" t="s">
        <v>169</v>
      </c>
      <c r="E559" s="145" t="s">
        <v>810</v>
      </c>
      <c r="F559" s="146" t="s">
        <v>811</v>
      </c>
      <c r="G559" s="147" t="s">
        <v>211</v>
      </c>
      <c r="H559" s="148">
        <v>1</v>
      </c>
      <c r="I559" s="149">
        <v>0</v>
      </c>
      <c r="J559" s="149">
        <f>ROUND(I559*H559,2)</f>
        <v>0</v>
      </c>
      <c r="K559" s="146" t="s">
        <v>1</v>
      </c>
      <c r="L559" s="30"/>
      <c r="M559" s="150" t="s">
        <v>1</v>
      </c>
      <c r="N559" s="151" t="s">
        <v>39</v>
      </c>
      <c r="O559" s="152">
        <v>0</v>
      </c>
      <c r="P559" s="152">
        <f>O559*H559</f>
        <v>0</v>
      </c>
      <c r="Q559" s="152">
        <v>0</v>
      </c>
      <c r="R559" s="152">
        <f>Q559*H559</f>
        <v>0</v>
      </c>
      <c r="S559" s="152">
        <v>0</v>
      </c>
      <c r="T559" s="153">
        <f>S559*H559</f>
        <v>0</v>
      </c>
      <c r="AR559" s="154" t="s">
        <v>258</v>
      </c>
      <c r="AT559" s="154" t="s">
        <v>169</v>
      </c>
      <c r="AU559" s="154" t="s">
        <v>83</v>
      </c>
      <c r="AY559" s="16" t="s">
        <v>167</v>
      </c>
      <c r="BE559" s="155">
        <f>IF(N559="základní",J559,0)</f>
        <v>0</v>
      </c>
      <c r="BF559" s="155">
        <f>IF(N559="snížená",J559,0)</f>
        <v>0</v>
      </c>
      <c r="BG559" s="155">
        <f>IF(N559="zákl. přenesená",J559,0)</f>
        <v>0</v>
      </c>
      <c r="BH559" s="155">
        <f>IF(N559="sníž. přenesená",J559,0)</f>
        <v>0</v>
      </c>
      <c r="BI559" s="155">
        <f>IF(N559="nulová",J559,0)</f>
        <v>0</v>
      </c>
      <c r="BJ559" s="16" t="s">
        <v>81</v>
      </c>
      <c r="BK559" s="155">
        <f>ROUND(I559*H559,2)</f>
        <v>0</v>
      </c>
      <c r="BL559" s="16" t="s">
        <v>258</v>
      </c>
      <c r="BM559" s="154" t="s">
        <v>812</v>
      </c>
    </row>
    <row r="560" spans="2:65" s="1" customFormat="1" ht="24" customHeight="1">
      <c r="B560" s="143"/>
      <c r="C560" s="144" t="s">
        <v>813</v>
      </c>
      <c r="D560" s="144" t="s">
        <v>169</v>
      </c>
      <c r="E560" s="145" t="s">
        <v>814</v>
      </c>
      <c r="F560" s="146" t="s">
        <v>815</v>
      </c>
      <c r="G560" s="147" t="s">
        <v>249</v>
      </c>
      <c r="H560" s="148">
        <v>630.86</v>
      </c>
      <c r="I560" s="149">
        <v>0</v>
      </c>
      <c r="J560" s="149">
        <f>ROUND(I560*H560,2)</f>
        <v>0</v>
      </c>
      <c r="K560" s="146" t="s">
        <v>173</v>
      </c>
      <c r="L560" s="30"/>
      <c r="M560" s="150" t="s">
        <v>1</v>
      </c>
      <c r="N560" s="151" t="s">
        <v>39</v>
      </c>
      <c r="O560" s="152">
        <v>0.06</v>
      </c>
      <c r="P560" s="152">
        <f>O560*H560</f>
        <v>37.851599999999998</v>
      </c>
      <c r="Q560" s="152">
        <v>0</v>
      </c>
      <c r="R560" s="152">
        <f>Q560*H560</f>
        <v>0</v>
      </c>
      <c r="S560" s="152">
        <v>0</v>
      </c>
      <c r="T560" s="153">
        <f>S560*H560</f>
        <v>0</v>
      </c>
      <c r="AR560" s="154" t="s">
        <v>258</v>
      </c>
      <c r="AT560" s="154" t="s">
        <v>169</v>
      </c>
      <c r="AU560" s="154" t="s">
        <v>83</v>
      </c>
      <c r="AY560" s="16" t="s">
        <v>167</v>
      </c>
      <c r="BE560" s="155">
        <f>IF(N560="základní",J560,0)</f>
        <v>0</v>
      </c>
      <c r="BF560" s="155">
        <f>IF(N560="snížená",J560,0)</f>
        <v>0</v>
      </c>
      <c r="BG560" s="155">
        <f>IF(N560="zákl. přenesená",J560,0)</f>
        <v>0</v>
      </c>
      <c r="BH560" s="155">
        <f>IF(N560="sníž. přenesená",J560,0)</f>
        <v>0</v>
      </c>
      <c r="BI560" s="155">
        <f>IF(N560="nulová",J560,0)</f>
        <v>0</v>
      </c>
      <c r="BJ560" s="16" t="s">
        <v>81</v>
      </c>
      <c r="BK560" s="155">
        <f>ROUND(I560*H560,2)</f>
        <v>0</v>
      </c>
      <c r="BL560" s="16" t="s">
        <v>258</v>
      </c>
      <c r="BM560" s="154" t="s">
        <v>816</v>
      </c>
    </row>
    <row r="561" spans="2:65" s="12" customFormat="1" ht="11.25">
      <c r="B561" s="156"/>
      <c r="D561" s="157" t="s">
        <v>176</v>
      </c>
      <c r="E561" s="158" t="s">
        <v>1</v>
      </c>
      <c r="F561" s="159" t="s">
        <v>817</v>
      </c>
      <c r="H561" s="160">
        <v>523.1</v>
      </c>
      <c r="L561" s="156"/>
      <c r="M561" s="161"/>
      <c r="N561" s="162"/>
      <c r="O561" s="162"/>
      <c r="P561" s="162"/>
      <c r="Q561" s="162"/>
      <c r="R561" s="162"/>
      <c r="S561" s="162"/>
      <c r="T561" s="163"/>
      <c r="AT561" s="158" t="s">
        <v>176</v>
      </c>
      <c r="AU561" s="158" t="s">
        <v>83</v>
      </c>
      <c r="AV561" s="12" t="s">
        <v>83</v>
      </c>
      <c r="AW561" s="12" t="s">
        <v>28</v>
      </c>
      <c r="AX561" s="12" t="s">
        <v>74</v>
      </c>
      <c r="AY561" s="158" t="s">
        <v>167</v>
      </c>
    </row>
    <row r="562" spans="2:65" s="12" customFormat="1" ht="11.25">
      <c r="B562" s="156"/>
      <c r="D562" s="157" t="s">
        <v>176</v>
      </c>
      <c r="E562" s="158" t="s">
        <v>1</v>
      </c>
      <c r="F562" s="159" t="s">
        <v>486</v>
      </c>
      <c r="H562" s="160">
        <v>107.76</v>
      </c>
      <c r="L562" s="156"/>
      <c r="M562" s="161"/>
      <c r="N562" s="162"/>
      <c r="O562" s="162"/>
      <c r="P562" s="162"/>
      <c r="Q562" s="162"/>
      <c r="R562" s="162"/>
      <c r="S562" s="162"/>
      <c r="T562" s="163"/>
      <c r="AT562" s="158" t="s">
        <v>176</v>
      </c>
      <c r="AU562" s="158" t="s">
        <v>83</v>
      </c>
      <c r="AV562" s="12" t="s">
        <v>83</v>
      </c>
      <c r="AW562" s="12" t="s">
        <v>28</v>
      </c>
      <c r="AX562" s="12" t="s">
        <v>74</v>
      </c>
      <c r="AY562" s="158" t="s">
        <v>167</v>
      </c>
    </row>
    <row r="563" spans="2:65" s="13" customFormat="1" ht="11.25">
      <c r="B563" s="164"/>
      <c r="D563" s="157" t="s">
        <v>176</v>
      </c>
      <c r="E563" s="165" t="s">
        <v>1</v>
      </c>
      <c r="F563" s="166" t="s">
        <v>187</v>
      </c>
      <c r="H563" s="167">
        <v>630.86</v>
      </c>
      <c r="L563" s="164"/>
      <c r="M563" s="168"/>
      <c r="N563" s="169"/>
      <c r="O563" s="169"/>
      <c r="P563" s="169"/>
      <c r="Q563" s="169"/>
      <c r="R563" s="169"/>
      <c r="S563" s="169"/>
      <c r="T563" s="170"/>
      <c r="AT563" s="165" t="s">
        <v>176</v>
      </c>
      <c r="AU563" s="165" t="s">
        <v>83</v>
      </c>
      <c r="AV563" s="13" t="s">
        <v>174</v>
      </c>
      <c r="AW563" s="13" t="s">
        <v>28</v>
      </c>
      <c r="AX563" s="13" t="s">
        <v>81</v>
      </c>
      <c r="AY563" s="165" t="s">
        <v>167</v>
      </c>
    </row>
    <row r="564" spans="2:65" s="1" customFormat="1" ht="24" customHeight="1">
      <c r="B564" s="143"/>
      <c r="C564" s="178" t="s">
        <v>818</v>
      </c>
      <c r="D564" s="178" t="s">
        <v>410</v>
      </c>
      <c r="E564" s="179" t="s">
        <v>819</v>
      </c>
      <c r="F564" s="180" t="s">
        <v>820</v>
      </c>
      <c r="G564" s="181" t="s">
        <v>249</v>
      </c>
      <c r="H564" s="182">
        <v>113.148</v>
      </c>
      <c r="I564" s="183">
        <v>0</v>
      </c>
      <c r="J564" s="183">
        <f>ROUND(I564*H564,2)</f>
        <v>0</v>
      </c>
      <c r="K564" s="180" t="s">
        <v>173</v>
      </c>
      <c r="L564" s="184"/>
      <c r="M564" s="185" t="s">
        <v>1</v>
      </c>
      <c r="N564" s="186" t="s">
        <v>39</v>
      </c>
      <c r="O564" s="152">
        <v>0</v>
      </c>
      <c r="P564" s="152">
        <f>O564*H564</f>
        <v>0</v>
      </c>
      <c r="Q564" s="152">
        <v>4.7999999999999996E-3</v>
      </c>
      <c r="R564" s="152">
        <f>Q564*H564</f>
        <v>0.54311039999999988</v>
      </c>
      <c r="S564" s="152">
        <v>0</v>
      </c>
      <c r="T564" s="153">
        <f>S564*H564</f>
        <v>0</v>
      </c>
      <c r="AR564" s="154" t="s">
        <v>380</v>
      </c>
      <c r="AT564" s="154" t="s">
        <v>410</v>
      </c>
      <c r="AU564" s="154" t="s">
        <v>83</v>
      </c>
      <c r="AY564" s="16" t="s">
        <v>167</v>
      </c>
      <c r="BE564" s="155">
        <f>IF(N564="základní",J564,0)</f>
        <v>0</v>
      </c>
      <c r="BF564" s="155">
        <f>IF(N564="snížená",J564,0)</f>
        <v>0</v>
      </c>
      <c r="BG564" s="155">
        <f>IF(N564="zákl. přenesená",J564,0)</f>
        <v>0</v>
      </c>
      <c r="BH564" s="155">
        <f>IF(N564="sníž. přenesená",J564,0)</f>
        <v>0</v>
      </c>
      <c r="BI564" s="155">
        <f>IF(N564="nulová",J564,0)</f>
        <v>0</v>
      </c>
      <c r="BJ564" s="16" t="s">
        <v>81</v>
      </c>
      <c r="BK564" s="155">
        <f>ROUND(I564*H564,2)</f>
        <v>0</v>
      </c>
      <c r="BL564" s="16" t="s">
        <v>258</v>
      </c>
      <c r="BM564" s="154" t="s">
        <v>821</v>
      </c>
    </row>
    <row r="565" spans="2:65" s="12" customFormat="1" ht="11.25">
      <c r="B565" s="156"/>
      <c r="D565" s="157" t="s">
        <v>176</v>
      </c>
      <c r="F565" s="159" t="s">
        <v>822</v>
      </c>
      <c r="H565" s="160">
        <v>113.148</v>
      </c>
      <c r="L565" s="156"/>
      <c r="M565" s="161"/>
      <c r="N565" s="162"/>
      <c r="O565" s="162"/>
      <c r="P565" s="162"/>
      <c r="Q565" s="162"/>
      <c r="R565" s="162"/>
      <c r="S565" s="162"/>
      <c r="T565" s="163"/>
      <c r="AT565" s="158" t="s">
        <v>176</v>
      </c>
      <c r="AU565" s="158" t="s">
        <v>83</v>
      </c>
      <c r="AV565" s="12" t="s">
        <v>83</v>
      </c>
      <c r="AW565" s="12" t="s">
        <v>3</v>
      </c>
      <c r="AX565" s="12" t="s">
        <v>81</v>
      </c>
      <c r="AY565" s="158" t="s">
        <v>167</v>
      </c>
    </row>
    <row r="566" spans="2:65" s="1" customFormat="1" ht="24" customHeight="1">
      <c r="B566" s="143"/>
      <c r="C566" s="178" t="s">
        <v>823</v>
      </c>
      <c r="D566" s="178" t="s">
        <v>410</v>
      </c>
      <c r="E566" s="179" t="s">
        <v>824</v>
      </c>
      <c r="F566" s="180" t="s">
        <v>825</v>
      </c>
      <c r="G566" s="181" t="s">
        <v>249</v>
      </c>
      <c r="H566" s="182">
        <v>533.56200000000001</v>
      </c>
      <c r="I566" s="183">
        <v>0</v>
      </c>
      <c r="J566" s="183">
        <f>ROUND(I566*H566,2)</f>
        <v>0</v>
      </c>
      <c r="K566" s="180" t="s">
        <v>173</v>
      </c>
      <c r="L566" s="184"/>
      <c r="M566" s="185" t="s">
        <v>1</v>
      </c>
      <c r="N566" s="186" t="s">
        <v>39</v>
      </c>
      <c r="O566" s="152">
        <v>0</v>
      </c>
      <c r="P566" s="152">
        <f>O566*H566</f>
        <v>0</v>
      </c>
      <c r="Q566" s="152">
        <v>4.7999999999999996E-3</v>
      </c>
      <c r="R566" s="152">
        <f>Q566*H566</f>
        <v>2.5610975999999996</v>
      </c>
      <c r="S566" s="152">
        <v>0</v>
      </c>
      <c r="T566" s="153">
        <f>S566*H566</f>
        <v>0</v>
      </c>
      <c r="AR566" s="154" t="s">
        <v>380</v>
      </c>
      <c r="AT566" s="154" t="s">
        <v>410</v>
      </c>
      <c r="AU566" s="154" t="s">
        <v>83</v>
      </c>
      <c r="AY566" s="16" t="s">
        <v>167</v>
      </c>
      <c r="BE566" s="155">
        <f>IF(N566="základní",J566,0)</f>
        <v>0</v>
      </c>
      <c r="BF566" s="155">
        <f>IF(N566="snížená",J566,0)</f>
        <v>0</v>
      </c>
      <c r="BG566" s="155">
        <f>IF(N566="zákl. přenesená",J566,0)</f>
        <v>0</v>
      </c>
      <c r="BH566" s="155">
        <f>IF(N566="sníž. přenesená",J566,0)</f>
        <v>0</v>
      </c>
      <c r="BI566" s="155">
        <f>IF(N566="nulová",J566,0)</f>
        <v>0</v>
      </c>
      <c r="BJ566" s="16" t="s">
        <v>81</v>
      </c>
      <c r="BK566" s="155">
        <f>ROUND(I566*H566,2)</f>
        <v>0</v>
      </c>
      <c r="BL566" s="16" t="s">
        <v>258</v>
      </c>
      <c r="BM566" s="154" t="s">
        <v>826</v>
      </c>
    </row>
    <row r="567" spans="2:65" s="12" customFormat="1" ht="11.25">
      <c r="B567" s="156"/>
      <c r="D567" s="157" t="s">
        <v>176</v>
      </c>
      <c r="F567" s="159" t="s">
        <v>827</v>
      </c>
      <c r="H567" s="160">
        <v>533.56200000000001</v>
      </c>
      <c r="L567" s="156"/>
      <c r="M567" s="161"/>
      <c r="N567" s="162"/>
      <c r="O567" s="162"/>
      <c r="P567" s="162"/>
      <c r="Q567" s="162"/>
      <c r="R567" s="162"/>
      <c r="S567" s="162"/>
      <c r="T567" s="163"/>
      <c r="AT567" s="158" t="s">
        <v>176</v>
      </c>
      <c r="AU567" s="158" t="s">
        <v>83</v>
      </c>
      <c r="AV567" s="12" t="s">
        <v>83</v>
      </c>
      <c r="AW567" s="12" t="s">
        <v>3</v>
      </c>
      <c r="AX567" s="12" t="s">
        <v>81</v>
      </c>
      <c r="AY567" s="158" t="s">
        <v>167</v>
      </c>
    </row>
    <row r="568" spans="2:65" s="1" customFormat="1" ht="24" customHeight="1">
      <c r="B568" s="143"/>
      <c r="C568" s="144" t="s">
        <v>828</v>
      </c>
      <c r="D568" s="144" t="s">
        <v>169</v>
      </c>
      <c r="E568" s="145" t="s">
        <v>829</v>
      </c>
      <c r="F568" s="146" t="s">
        <v>830</v>
      </c>
      <c r="G568" s="147" t="s">
        <v>249</v>
      </c>
      <c r="H568" s="148">
        <v>25.841000000000001</v>
      </c>
      <c r="I568" s="149">
        <v>0</v>
      </c>
      <c r="J568" s="149">
        <f>ROUND(I568*H568,2)</f>
        <v>0</v>
      </c>
      <c r="K568" s="146" t="s">
        <v>173</v>
      </c>
      <c r="L568" s="30"/>
      <c r="M568" s="150" t="s">
        <v>1</v>
      </c>
      <c r="N568" s="151" t="s">
        <v>39</v>
      </c>
      <c r="O568" s="152">
        <v>0.14000000000000001</v>
      </c>
      <c r="P568" s="152">
        <f>O568*H568</f>
        <v>3.6177400000000004</v>
      </c>
      <c r="Q568" s="152">
        <v>1.16E-3</v>
      </c>
      <c r="R568" s="152">
        <f>Q568*H568</f>
        <v>2.9975560000000002E-2</v>
      </c>
      <c r="S568" s="152">
        <v>0</v>
      </c>
      <c r="T568" s="153">
        <f>S568*H568</f>
        <v>0</v>
      </c>
      <c r="AR568" s="154" t="s">
        <v>174</v>
      </c>
      <c r="AT568" s="154" t="s">
        <v>169</v>
      </c>
      <c r="AU568" s="154" t="s">
        <v>83</v>
      </c>
      <c r="AY568" s="16" t="s">
        <v>167</v>
      </c>
      <c r="BE568" s="155">
        <f>IF(N568="základní",J568,0)</f>
        <v>0</v>
      </c>
      <c r="BF568" s="155">
        <f>IF(N568="snížená",J568,0)</f>
        <v>0</v>
      </c>
      <c r="BG568" s="155">
        <f>IF(N568="zákl. přenesená",J568,0)</f>
        <v>0</v>
      </c>
      <c r="BH568" s="155">
        <f>IF(N568="sníž. přenesená",J568,0)</f>
        <v>0</v>
      </c>
      <c r="BI568" s="155">
        <f>IF(N568="nulová",J568,0)</f>
        <v>0</v>
      </c>
      <c r="BJ568" s="16" t="s">
        <v>81</v>
      </c>
      <c r="BK568" s="155">
        <f>ROUND(I568*H568,2)</f>
        <v>0</v>
      </c>
      <c r="BL568" s="16" t="s">
        <v>174</v>
      </c>
      <c r="BM568" s="154" t="s">
        <v>831</v>
      </c>
    </row>
    <row r="569" spans="2:65" s="1" customFormat="1" ht="24" customHeight="1">
      <c r="B569" s="143"/>
      <c r="C569" s="178" t="s">
        <v>832</v>
      </c>
      <c r="D569" s="178" t="s">
        <v>410</v>
      </c>
      <c r="E569" s="179" t="s">
        <v>833</v>
      </c>
      <c r="F569" s="180" t="s">
        <v>834</v>
      </c>
      <c r="G569" s="181" t="s">
        <v>249</v>
      </c>
      <c r="H569" s="182">
        <v>26.358000000000001</v>
      </c>
      <c r="I569" s="183">
        <v>0</v>
      </c>
      <c r="J569" s="183">
        <f>ROUND(I569*H569,2)</f>
        <v>0</v>
      </c>
      <c r="K569" s="180" t="s">
        <v>173</v>
      </c>
      <c r="L569" s="184"/>
      <c r="M569" s="185" t="s">
        <v>1</v>
      </c>
      <c r="N569" s="186" t="s">
        <v>39</v>
      </c>
      <c r="O569" s="152">
        <v>0</v>
      </c>
      <c r="P569" s="152">
        <f>O569*H569</f>
        <v>0</v>
      </c>
      <c r="Q569" s="152">
        <v>2.0999999999999999E-3</v>
      </c>
      <c r="R569" s="152">
        <f>Q569*H569</f>
        <v>5.53518E-2</v>
      </c>
      <c r="S569" s="152">
        <v>0</v>
      </c>
      <c r="T569" s="153">
        <f>S569*H569</f>
        <v>0</v>
      </c>
      <c r="AR569" s="154" t="s">
        <v>213</v>
      </c>
      <c r="AT569" s="154" t="s">
        <v>410</v>
      </c>
      <c r="AU569" s="154" t="s">
        <v>83</v>
      </c>
      <c r="AY569" s="16" t="s">
        <v>167</v>
      </c>
      <c r="BE569" s="155">
        <f>IF(N569="základní",J569,0)</f>
        <v>0</v>
      </c>
      <c r="BF569" s="155">
        <f>IF(N569="snížená",J569,0)</f>
        <v>0</v>
      </c>
      <c r="BG569" s="155">
        <f>IF(N569="zákl. přenesená",J569,0)</f>
        <v>0</v>
      </c>
      <c r="BH569" s="155">
        <f>IF(N569="sníž. přenesená",J569,0)</f>
        <v>0</v>
      </c>
      <c r="BI569" s="155">
        <f>IF(N569="nulová",J569,0)</f>
        <v>0</v>
      </c>
      <c r="BJ569" s="16" t="s">
        <v>81</v>
      </c>
      <c r="BK569" s="155">
        <f>ROUND(I569*H569,2)</f>
        <v>0</v>
      </c>
      <c r="BL569" s="16" t="s">
        <v>174</v>
      </c>
      <c r="BM569" s="154" t="s">
        <v>835</v>
      </c>
    </row>
    <row r="570" spans="2:65" s="12" customFormat="1" ht="11.25">
      <c r="B570" s="156"/>
      <c r="D570" s="157" t="s">
        <v>176</v>
      </c>
      <c r="F570" s="159" t="s">
        <v>606</v>
      </c>
      <c r="H570" s="160">
        <v>26.358000000000001</v>
      </c>
      <c r="L570" s="156"/>
      <c r="M570" s="161"/>
      <c r="N570" s="162"/>
      <c r="O570" s="162"/>
      <c r="P570" s="162"/>
      <c r="Q570" s="162"/>
      <c r="R570" s="162"/>
      <c r="S570" s="162"/>
      <c r="T570" s="163"/>
      <c r="AT570" s="158" t="s">
        <v>176</v>
      </c>
      <c r="AU570" s="158" t="s">
        <v>83</v>
      </c>
      <c r="AV570" s="12" t="s">
        <v>83</v>
      </c>
      <c r="AW570" s="12" t="s">
        <v>3</v>
      </c>
      <c r="AX570" s="12" t="s">
        <v>81</v>
      </c>
      <c r="AY570" s="158" t="s">
        <v>167</v>
      </c>
    </row>
    <row r="571" spans="2:65" s="1" customFormat="1" ht="24" customHeight="1">
      <c r="B571" s="143"/>
      <c r="C571" s="144" t="s">
        <v>836</v>
      </c>
      <c r="D571" s="144" t="s">
        <v>169</v>
      </c>
      <c r="E571" s="145" t="s">
        <v>837</v>
      </c>
      <c r="F571" s="146" t="s">
        <v>838</v>
      </c>
      <c r="G571" s="147" t="s">
        <v>399</v>
      </c>
      <c r="H571" s="148">
        <v>3.1040000000000001</v>
      </c>
      <c r="I571" s="149">
        <v>0</v>
      </c>
      <c r="J571" s="149">
        <f>ROUND(I571*H571,2)</f>
        <v>0</v>
      </c>
      <c r="K571" s="146" t="s">
        <v>173</v>
      </c>
      <c r="L571" s="30"/>
      <c r="M571" s="150" t="s">
        <v>1</v>
      </c>
      <c r="N571" s="151" t="s">
        <v>39</v>
      </c>
      <c r="O571" s="152">
        <v>1.831</v>
      </c>
      <c r="P571" s="152">
        <f>O571*H571</f>
        <v>5.6834240000000005</v>
      </c>
      <c r="Q571" s="152">
        <v>0</v>
      </c>
      <c r="R571" s="152">
        <f>Q571*H571</f>
        <v>0</v>
      </c>
      <c r="S571" s="152">
        <v>0</v>
      </c>
      <c r="T571" s="153">
        <f>S571*H571</f>
        <v>0</v>
      </c>
      <c r="AR571" s="154" t="s">
        <v>258</v>
      </c>
      <c r="AT571" s="154" t="s">
        <v>169</v>
      </c>
      <c r="AU571" s="154" t="s">
        <v>83</v>
      </c>
      <c r="AY571" s="16" t="s">
        <v>167</v>
      </c>
      <c r="BE571" s="155">
        <f>IF(N571="základní",J571,0)</f>
        <v>0</v>
      </c>
      <c r="BF571" s="155">
        <f>IF(N571="snížená",J571,0)</f>
        <v>0</v>
      </c>
      <c r="BG571" s="155">
        <f>IF(N571="zákl. přenesená",J571,0)</f>
        <v>0</v>
      </c>
      <c r="BH571" s="155">
        <f>IF(N571="sníž. přenesená",J571,0)</f>
        <v>0</v>
      </c>
      <c r="BI571" s="155">
        <f>IF(N571="nulová",J571,0)</f>
        <v>0</v>
      </c>
      <c r="BJ571" s="16" t="s">
        <v>81</v>
      </c>
      <c r="BK571" s="155">
        <f>ROUND(I571*H571,2)</f>
        <v>0</v>
      </c>
      <c r="BL571" s="16" t="s">
        <v>258</v>
      </c>
      <c r="BM571" s="154" t="s">
        <v>839</v>
      </c>
    </row>
    <row r="572" spans="2:65" s="11" customFormat="1" ht="22.9" customHeight="1">
      <c r="B572" s="131"/>
      <c r="D572" s="132" t="s">
        <v>73</v>
      </c>
      <c r="E572" s="141" t="s">
        <v>840</v>
      </c>
      <c r="F572" s="141" t="s">
        <v>841</v>
      </c>
      <c r="J572" s="142">
        <f>BK572</f>
        <v>0</v>
      </c>
      <c r="L572" s="131"/>
      <c r="M572" s="135"/>
      <c r="N572" s="136"/>
      <c r="O572" s="136"/>
      <c r="P572" s="137">
        <f>SUM(P573:P581)</f>
        <v>83.929152000000002</v>
      </c>
      <c r="Q572" s="136"/>
      <c r="R572" s="137">
        <f>SUM(R573:R581)</f>
        <v>0.22436</v>
      </c>
      <c r="S572" s="136"/>
      <c r="T572" s="138">
        <f>SUM(T573:T581)</f>
        <v>0</v>
      </c>
      <c r="AR572" s="132" t="s">
        <v>83</v>
      </c>
      <c r="AT572" s="139" t="s">
        <v>73</v>
      </c>
      <c r="AU572" s="139" t="s">
        <v>81</v>
      </c>
      <c r="AY572" s="132" t="s">
        <v>167</v>
      </c>
      <c r="BK572" s="140">
        <f>SUM(BK573:BK581)</f>
        <v>0</v>
      </c>
    </row>
    <row r="573" spans="2:65" s="1" customFormat="1" ht="16.5" customHeight="1">
      <c r="B573" s="143"/>
      <c r="C573" s="144" t="s">
        <v>842</v>
      </c>
      <c r="D573" s="144" t="s">
        <v>169</v>
      </c>
      <c r="E573" s="145" t="s">
        <v>843</v>
      </c>
      <c r="F573" s="146" t="s">
        <v>844</v>
      </c>
      <c r="G573" s="147" t="s">
        <v>845</v>
      </c>
      <c r="H573" s="148">
        <v>9</v>
      </c>
      <c r="I573" s="149">
        <v>0</v>
      </c>
      <c r="J573" s="149">
        <f t="shared" ref="J573:J581" si="0">ROUND(I573*H573,2)</f>
        <v>0</v>
      </c>
      <c r="K573" s="146" t="s">
        <v>1</v>
      </c>
      <c r="L573" s="30"/>
      <c r="M573" s="150" t="s">
        <v>1</v>
      </c>
      <c r="N573" s="151" t="s">
        <v>39</v>
      </c>
      <c r="O573" s="152">
        <v>0</v>
      </c>
      <c r="P573" s="152">
        <f t="shared" ref="P573:P581" si="1">O573*H573</f>
        <v>0</v>
      </c>
      <c r="Q573" s="152">
        <v>0</v>
      </c>
      <c r="R573" s="152">
        <f t="shared" ref="R573:R581" si="2">Q573*H573</f>
        <v>0</v>
      </c>
      <c r="S573" s="152">
        <v>0</v>
      </c>
      <c r="T573" s="153">
        <f t="shared" ref="T573:T581" si="3">S573*H573</f>
        <v>0</v>
      </c>
      <c r="AR573" s="154" t="s">
        <v>258</v>
      </c>
      <c r="AT573" s="154" t="s">
        <v>169</v>
      </c>
      <c r="AU573" s="154" t="s">
        <v>83</v>
      </c>
      <c r="AY573" s="16" t="s">
        <v>167</v>
      </c>
      <c r="BE573" s="155">
        <f t="shared" ref="BE573:BE581" si="4">IF(N573="základní",J573,0)</f>
        <v>0</v>
      </c>
      <c r="BF573" s="155">
        <f t="shared" ref="BF573:BF581" si="5">IF(N573="snížená",J573,0)</f>
        <v>0</v>
      </c>
      <c r="BG573" s="155">
        <f t="shared" ref="BG573:BG581" si="6">IF(N573="zákl. přenesená",J573,0)</f>
        <v>0</v>
      </c>
      <c r="BH573" s="155">
        <f t="shared" ref="BH573:BH581" si="7">IF(N573="sníž. přenesená",J573,0)</f>
        <v>0</v>
      </c>
      <c r="BI573" s="155">
        <f t="shared" ref="BI573:BI581" si="8">IF(N573="nulová",J573,0)</f>
        <v>0</v>
      </c>
      <c r="BJ573" s="16" t="s">
        <v>81</v>
      </c>
      <c r="BK573" s="155">
        <f t="shared" ref="BK573:BK581" si="9">ROUND(I573*H573,2)</f>
        <v>0</v>
      </c>
      <c r="BL573" s="16" t="s">
        <v>258</v>
      </c>
      <c r="BM573" s="154" t="s">
        <v>846</v>
      </c>
    </row>
    <row r="574" spans="2:65" s="1" customFormat="1" ht="16.5" customHeight="1">
      <c r="B574" s="143"/>
      <c r="C574" s="144" t="s">
        <v>847</v>
      </c>
      <c r="D574" s="144" t="s">
        <v>169</v>
      </c>
      <c r="E574" s="145" t="s">
        <v>848</v>
      </c>
      <c r="F574" s="146" t="s">
        <v>849</v>
      </c>
      <c r="G574" s="147" t="s">
        <v>221</v>
      </c>
      <c r="H574" s="148">
        <v>1</v>
      </c>
      <c r="I574" s="149">
        <v>0</v>
      </c>
      <c r="J574" s="149">
        <f t="shared" si="0"/>
        <v>0</v>
      </c>
      <c r="K574" s="146" t="s">
        <v>1</v>
      </c>
      <c r="L574" s="30"/>
      <c r="M574" s="150" t="s">
        <v>1</v>
      </c>
      <c r="N574" s="151" t="s">
        <v>39</v>
      </c>
      <c r="O574" s="152">
        <v>0</v>
      </c>
      <c r="P574" s="152">
        <f t="shared" si="1"/>
        <v>0</v>
      </c>
      <c r="Q574" s="152">
        <v>0</v>
      </c>
      <c r="R574" s="152">
        <f t="shared" si="2"/>
        <v>0</v>
      </c>
      <c r="S574" s="152">
        <v>0</v>
      </c>
      <c r="T574" s="153">
        <f t="shared" si="3"/>
        <v>0</v>
      </c>
      <c r="AR574" s="154" t="s">
        <v>258</v>
      </c>
      <c r="AT574" s="154" t="s">
        <v>169</v>
      </c>
      <c r="AU574" s="154" t="s">
        <v>83</v>
      </c>
      <c r="AY574" s="16" t="s">
        <v>167</v>
      </c>
      <c r="BE574" s="155">
        <f t="shared" si="4"/>
        <v>0</v>
      </c>
      <c r="BF574" s="155">
        <f t="shared" si="5"/>
        <v>0</v>
      </c>
      <c r="BG574" s="155">
        <f t="shared" si="6"/>
        <v>0</v>
      </c>
      <c r="BH574" s="155">
        <f t="shared" si="7"/>
        <v>0</v>
      </c>
      <c r="BI574" s="155">
        <f t="shared" si="8"/>
        <v>0</v>
      </c>
      <c r="BJ574" s="16" t="s">
        <v>81</v>
      </c>
      <c r="BK574" s="155">
        <f t="shared" si="9"/>
        <v>0</v>
      </c>
      <c r="BL574" s="16" t="s">
        <v>258</v>
      </c>
      <c r="BM574" s="154" t="s">
        <v>850</v>
      </c>
    </row>
    <row r="575" spans="2:65" s="1" customFormat="1" ht="16.5" customHeight="1">
      <c r="B575" s="143"/>
      <c r="C575" s="144" t="s">
        <v>851</v>
      </c>
      <c r="D575" s="144" t="s">
        <v>169</v>
      </c>
      <c r="E575" s="145" t="s">
        <v>852</v>
      </c>
      <c r="F575" s="146" t="s">
        <v>853</v>
      </c>
      <c r="G575" s="147" t="s">
        <v>230</v>
      </c>
      <c r="H575" s="148">
        <v>43</v>
      </c>
      <c r="I575" s="149">
        <v>0</v>
      </c>
      <c r="J575" s="149">
        <f t="shared" si="0"/>
        <v>0</v>
      </c>
      <c r="K575" s="146" t="s">
        <v>173</v>
      </c>
      <c r="L575" s="30"/>
      <c r="M575" s="150" t="s">
        <v>1</v>
      </c>
      <c r="N575" s="151" t="s">
        <v>39</v>
      </c>
      <c r="O575" s="152">
        <v>0.38300000000000001</v>
      </c>
      <c r="P575" s="152">
        <f t="shared" si="1"/>
        <v>16.469000000000001</v>
      </c>
      <c r="Q575" s="152">
        <v>1.75E-3</v>
      </c>
      <c r="R575" s="152">
        <f t="shared" si="2"/>
        <v>7.5249999999999997E-2</v>
      </c>
      <c r="S575" s="152">
        <v>0</v>
      </c>
      <c r="T575" s="153">
        <f t="shared" si="3"/>
        <v>0</v>
      </c>
      <c r="AR575" s="154" t="s">
        <v>258</v>
      </c>
      <c r="AT575" s="154" t="s">
        <v>169</v>
      </c>
      <c r="AU575" s="154" t="s">
        <v>83</v>
      </c>
      <c r="AY575" s="16" t="s">
        <v>167</v>
      </c>
      <c r="BE575" s="155">
        <f t="shared" si="4"/>
        <v>0</v>
      </c>
      <c r="BF575" s="155">
        <f t="shared" si="5"/>
        <v>0</v>
      </c>
      <c r="BG575" s="155">
        <f t="shared" si="6"/>
        <v>0</v>
      </c>
      <c r="BH575" s="155">
        <f t="shared" si="7"/>
        <v>0</v>
      </c>
      <c r="BI575" s="155">
        <f t="shared" si="8"/>
        <v>0</v>
      </c>
      <c r="BJ575" s="16" t="s">
        <v>81</v>
      </c>
      <c r="BK575" s="155">
        <f t="shared" si="9"/>
        <v>0</v>
      </c>
      <c r="BL575" s="16" t="s">
        <v>258</v>
      </c>
      <c r="BM575" s="154" t="s">
        <v>854</v>
      </c>
    </row>
    <row r="576" spans="2:65" s="1" customFormat="1" ht="16.5" customHeight="1">
      <c r="B576" s="143"/>
      <c r="C576" s="144" t="s">
        <v>855</v>
      </c>
      <c r="D576" s="144" t="s">
        <v>169</v>
      </c>
      <c r="E576" s="145" t="s">
        <v>856</v>
      </c>
      <c r="F576" s="146" t="s">
        <v>857</v>
      </c>
      <c r="G576" s="147" t="s">
        <v>230</v>
      </c>
      <c r="H576" s="148">
        <v>13</v>
      </c>
      <c r="I576" s="149">
        <v>0</v>
      </c>
      <c r="J576" s="149">
        <f t="shared" si="0"/>
        <v>0</v>
      </c>
      <c r="K576" s="146" t="s">
        <v>173</v>
      </c>
      <c r="L576" s="30"/>
      <c r="M576" s="150" t="s">
        <v>1</v>
      </c>
      <c r="N576" s="151" t="s">
        <v>39</v>
      </c>
      <c r="O576" s="152">
        <v>0.40400000000000003</v>
      </c>
      <c r="P576" s="152">
        <f t="shared" si="1"/>
        <v>5.2520000000000007</v>
      </c>
      <c r="Q576" s="152">
        <v>2.7399999999999998E-3</v>
      </c>
      <c r="R576" s="152">
        <f t="shared" si="2"/>
        <v>3.5619999999999999E-2</v>
      </c>
      <c r="S576" s="152">
        <v>0</v>
      </c>
      <c r="T576" s="153">
        <f t="shared" si="3"/>
        <v>0</v>
      </c>
      <c r="AR576" s="154" t="s">
        <v>258</v>
      </c>
      <c r="AT576" s="154" t="s">
        <v>169</v>
      </c>
      <c r="AU576" s="154" t="s">
        <v>83</v>
      </c>
      <c r="AY576" s="16" t="s">
        <v>167</v>
      </c>
      <c r="BE576" s="155">
        <f t="shared" si="4"/>
        <v>0</v>
      </c>
      <c r="BF576" s="155">
        <f t="shared" si="5"/>
        <v>0</v>
      </c>
      <c r="BG576" s="155">
        <f t="shared" si="6"/>
        <v>0</v>
      </c>
      <c r="BH576" s="155">
        <f t="shared" si="7"/>
        <v>0</v>
      </c>
      <c r="BI576" s="155">
        <f t="shared" si="8"/>
        <v>0</v>
      </c>
      <c r="BJ576" s="16" t="s">
        <v>81</v>
      </c>
      <c r="BK576" s="155">
        <f t="shared" si="9"/>
        <v>0</v>
      </c>
      <c r="BL576" s="16" t="s">
        <v>258</v>
      </c>
      <c r="BM576" s="154" t="s">
        <v>858</v>
      </c>
    </row>
    <row r="577" spans="2:65" s="1" customFormat="1" ht="16.5" customHeight="1">
      <c r="B577" s="143"/>
      <c r="C577" s="144" t="s">
        <v>859</v>
      </c>
      <c r="D577" s="144" t="s">
        <v>169</v>
      </c>
      <c r="E577" s="145" t="s">
        <v>860</v>
      </c>
      <c r="F577" s="146" t="s">
        <v>861</v>
      </c>
      <c r="G577" s="147" t="s">
        <v>230</v>
      </c>
      <c r="H577" s="148">
        <v>30</v>
      </c>
      <c r="I577" s="149">
        <v>0</v>
      </c>
      <c r="J577" s="149">
        <f t="shared" si="0"/>
        <v>0</v>
      </c>
      <c r="K577" s="146" t="s">
        <v>173</v>
      </c>
      <c r="L577" s="30"/>
      <c r="M577" s="150" t="s">
        <v>1</v>
      </c>
      <c r="N577" s="151" t="s">
        <v>39</v>
      </c>
      <c r="O577" s="152">
        <v>0.69</v>
      </c>
      <c r="P577" s="152">
        <f t="shared" si="1"/>
        <v>20.7</v>
      </c>
      <c r="Q577" s="152">
        <v>1.7700000000000001E-3</v>
      </c>
      <c r="R577" s="152">
        <f t="shared" si="2"/>
        <v>5.3100000000000001E-2</v>
      </c>
      <c r="S577" s="152">
        <v>0</v>
      </c>
      <c r="T577" s="153">
        <f t="shared" si="3"/>
        <v>0</v>
      </c>
      <c r="AR577" s="154" t="s">
        <v>258</v>
      </c>
      <c r="AT577" s="154" t="s">
        <v>169</v>
      </c>
      <c r="AU577" s="154" t="s">
        <v>83</v>
      </c>
      <c r="AY577" s="16" t="s">
        <v>167</v>
      </c>
      <c r="BE577" s="155">
        <f t="shared" si="4"/>
        <v>0</v>
      </c>
      <c r="BF577" s="155">
        <f t="shared" si="5"/>
        <v>0</v>
      </c>
      <c r="BG577" s="155">
        <f t="shared" si="6"/>
        <v>0</v>
      </c>
      <c r="BH577" s="155">
        <f t="shared" si="7"/>
        <v>0</v>
      </c>
      <c r="BI577" s="155">
        <f t="shared" si="8"/>
        <v>0</v>
      </c>
      <c r="BJ577" s="16" t="s">
        <v>81</v>
      </c>
      <c r="BK577" s="155">
        <f t="shared" si="9"/>
        <v>0</v>
      </c>
      <c r="BL577" s="16" t="s">
        <v>258</v>
      </c>
      <c r="BM577" s="154" t="s">
        <v>862</v>
      </c>
    </row>
    <row r="578" spans="2:65" s="1" customFormat="1" ht="16.5" customHeight="1">
      <c r="B578" s="143"/>
      <c r="C578" s="144" t="s">
        <v>863</v>
      </c>
      <c r="D578" s="144" t="s">
        <v>169</v>
      </c>
      <c r="E578" s="145" t="s">
        <v>864</v>
      </c>
      <c r="F578" s="146" t="s">
        <v>865</v>
      </c>
      <c r="G578" s="147" t="s">
        <v>230</v>
      </c>
      <c r="H578" s="148">
        <v>79</v>
      </c>
      <c r="I578" s="149">
        <v>0</v>
      </c>
      <c r="J578" s="149">
        <f t="shared" si="0"/>
        <v>0</v>
      </c>
      <c r="K578" s="146" t="s">
        <v>173</v>
      </c>
      <c r="L578" s="30"/>
      <c r="M578" s="150" t="s">
        <v>1</v>
      </c>
      <c r="N578" s="151" t="s">
        <v>39</v>
      </c>
      <c r="O578" s="152">
        <v>0.42199999999999999</v>
      </c>
      <c r="P578" s="152">
        <f t="shared" si="1"/>
        <v>33.338000000000001</v>
      </c>
      <c r="Q578" s="152">
        <v>4.6000000000000001E-4</v>
      </c>
      <c r="R578" s="152">
        <f t="shared" si="2"/>
        <v>3.6340000000000004E-2</v>
      </c>
      <c r="S578" s="152">
        <v>0</v>
      </c>
      <c r="T578" s="153">
        <f t="shared" si="3"/>
        <v>0</v>
      </c>
      <c r="AR578" s="154" t="s">
        <v>258</v>
      </c>
      <c r="AT578" s="154" t="s">
        <v>169</v>
      </c>
      <c r="AU578" s="154" t="s">
        <v>83</v>
      </c>
      <c r="AY578" s="16" t="s">
        <v>167</v>
      </c>
      <c r="BE578" s="155">
        <f t="shared" si="4"/>
        <v>0</v>
      </c>
      <c r="BF578" s="155">
        <f t="shared" si="5"/>
        <v>0</v>
      </c>
      <c r="BG578" s="155">
        <f t="shared" si="6"/>
        <v>0</v>
      </c>
      <c r="BH578" s="155">
        <f t="shared" si="7"/>
        <v>0</v>
      </c>
      <c r="BI578" s="155">
        <f t="shared" si="8"/>
        <v>0</v>
      </c>
      <c r="BJ578" s="16" t="s">
        <v>81</v>
      </c>
      <c r="BK578" s="155">
        <f t="shared" si="9"/>
        <v>0</v>
      </c>
      <c r="BL578" s="16" t="s">
        <v>258</v>
      </c>
      <c r="BM578" s="154" t="s">
        <v>866</v>
      </c>
    </row>
    <row r="579" spans="2:65" s="1" customFormat="1" ht="16.5" customHeight="1">
      <c r="B579" s="143"/>
      <c r="C579" s="144" t="s">
        <v>867</v>
      </c>
      <c r="D579" s="144" t="s">
        <v>169</v>
      </c>
      <c r="E579" s="145" t="s">
        <v>868</v>
      </c>
      <c r="F579" s="146" t="s">
        <v>869</v>
      </c>
      <c r="G579" s="147" t="s">
        <v>230</v>
      </c>
      <c r="H579" s="148">
        <v>16</v>
      </c>
      <c r="I579" s="149">
        <v>0</v>
      </c>
      <c r="J579" s="149">
        <f t="shared" si="0"/>
        <v>0</v>
      </c>
      <c r="K579" s="146" t="s">
        <v>173</v>
      </c>
      <c r="L579" s="30"/>
      <c r="M579" s="150" t="s">
        <v>1</v>
      </c>
      <c r="N579" s="151" t="s">
        <v>39</v>
      </c>
      <c r="O579" s="152">
        <v>0.45400000000000001</v>
      </c>
      <c r="P579" s="152">
        <f t="shared" si="1"/>
        <v>7.2640000000000002</v>
      </c>
      <c r="Q579" s="152">
        <v>1.4499999999999999E-3</v>
      </c>
      <c r="R579" s="152">
        <f t="shared" si="2"/>
        <v>2.3199999999999998E-2</v>
      </c>
      <c r="S579" s="152">
        <v>0</v>
      </c>
      <c r="T579" s="153">
        <f t="shared" si="3"/>
        <v>0</v>
      </c>
      <c r="AR579" s="154" t="s">
        <v>258</v>
      </c>
      <c r="AT579" s="154" t="s">
        <v>169</v>
      </c>
      <c r="AU579" s="154" t="s">
        <v>83</v>
      </c>
      <c r="AY579" s="16" t="s">
        <v>167</v>
      </c>
      <c r="BE579" s="155">
        <f t="shared" si="4"/>
        <v>0</v>
      </c>
      <c r="BF579" s="155">
        <f t="shared" si="5"/>
        <v>0</v>
      </c>
      <c r="BG579" s="155">
        <f t="shared" si="6"/>
        <v>0</v>
      </c>
      <c r="BH579" s="155">
        <f t="shared" si="7"/>
        <v>0</v>
      </c>
      <c r="BI579" s="155">
        <f t="shared" si="8"/>
        <v>0</v>
      </c>
      <c r="BJ579" s="16" t="s">
        <v>81</v>
      </c>
      <c r="BK579" s="155">
        <f t="shared" si="9"/>
        <v>0</v>
      </c>
      <c r="BL579" s="16" t="s">
        <v>258</v>
      </c>
      <c r="BM579" s="154" t="s">
        <v>870</v>
      </c>
    </row>
    <row r="580" spans="2:65" s="1" customFormat="1" ht="16.5" customHeight="1">
      <c r="B580" s="143"/>
      <c r="C580" s="144" t="s">
        <v>871</v>
      </c>
      <c r="D580" s="144" t="s">
        <v>169</v>
      </c>
      <c r="E580" s="145" t="s">
        <v>872</v>
      </c>
      <c r="F580" s="146" t="s">
        <v>873</v>
      </c>
      <c r="G580" s="147" t="s">
        <v>295</v>
      </c>
      <c r="H580" s="148">
        <v>5</v>
      </c>
      <c r="I580" s="149">
        <v>0</v>
      </c>
      <c r="J580" s="149">
        <f t="shared" si="0"/>
        <v>0</v>
      </c>
      <c r="K580" s="146" t="s">
        <v>173</v>
      </c>
      <c r="L580" s="30"/>
      <c r="M580" s="150" t="s">
        <v>1</v>
      </c>
      <c r="N580" s="151" t="s">
        <v>39</v>
      </c>
      <c r="O580" s="152">
        <v>0.113</v>
      </c>
      <c r="P580" s="152">
        <f t="shared" si="1"/>
        <v>0.56500000000000006</v>
      </c>
      <c r="Q580" s="152">
        <v>1.7000000000000001E-4</v>
      </c>
      <c r="R580" s="152">
        <f t="shared" si="2"/>
        <v>8.5000000000000006E-4</v>
      </c>
      <c r="S580" s="152">
        <v>0</v>
      </c>
      <c r="T580" s="153">
        <f t="shared" si="3"/>
        <v>0</v>
      </c>
      <c r="AR580" s="154" t="s">
        <v>258</v>
      </c>
      <c r="AT580" s="154" t="s">
        <v>169</v>
      </c>
      <c r="AU580" s="154" t="s">
        <v>83</v>
      </c>
      <c r="AY580" s="16" t="s">
        <v>167</v>
      </c>
      <c r="BE580" s="155">
        <f t="shared" si="4"/>
        <v>0</v>
      </c>
      <c r="BF580" s="155">
        <f t="shared" si="5"/>
        <v>0</v>
      </c>
      <c r="BG580" s="155">
        <f t="shared" si="6"/>
        <v>0</v>
      </c>
      <c r="BH580" s="155">
        <f t="shared" si="7"/>
        <v>0</v>
      </c>
      <c r="BI580" s="155">
        <f t="shared" si="8"/>
        <v>0</v>
      </c>
      <c r="BJ580" s="16" t="s">
        <v>81</v>
      </c>
      <c r="BK580" s="155">
        <f t="shared" si="9"/>
        <v>0</v>
      </c>
      <c r="BL580" s="16" t="s">
        <v>258</v>
      </c>
      <c r="BM580" s="154" t="s">
        <v>874</v>
      </c>
    </row>
    <row r="581" spans="2:65" s="1" customFormat="1" ht="24" customHeight="1">
      <c r="B581" s="143"/>
      <c r="C581" s="144" t="s">
        <v>875</v>
      </c>
      <c r="D581" s="144" t="s">
        <v>169</v>
      </c>
      <c r="E581" s="145" t="s">
        <v>876</v>
      </c>
      <c r="F581" s="146" t="s">
        <v>877</v>
      </c>
      <c r="G581" s="147" t="s">
        <v>399</v>
      </c>
      <c r="H581" s="148">
        <v>0.224</v>
      </c>
      <c r="I581" s="149">
        <v>0</v>
      </c>
      <c r="J581" s="149">
        <f t="shared" si="0"/>
        <v>0</v>
      </c>
      <c r="K581" s="146" t="s">
        <v>173</v>
      </c>
      <c r="L581" s="30"/>
      <c r="M581" s="150" t="s">
        <v>1</v>
      </c>
      <c r="N581" s="151" t="s">
        <v>39</v>
      </c>
      <c r="O581" s="152">
        <v>1.5229999999999999</v>
      </c>
      <c r="P581" s="152">
        <f t="shared" si="1"/>
        <v>0.34115200000000001</v>
      </c>
      <c r="Q581" s="152">
        <v>0</v>
      </c>
      <c r="R581" s="152">
        <f t="shared" si="2"/>
        <v>0</v>
      </c>
      <c r="S581" s="152">
        <v>0</v>
      </c>
      <c r="T581" s="153">
        <f t="shared" si="3"/>
        <v>0</v>
      </c>
      <c r="AR581" s="154" t="s">
        <v>258</v>
      </c>
      <c r="AT581" s="154" t="s">
        <v>169</v>
      </c>
      <c r="AU581" s="154" t="s">
        <v>83</v>
      </c>
      <c r="AY581" s="16" t="s">
        <v>167</v>
      </c>
      <c r="BE581" s="155">
        <f t="shared" si="4"/>
        <v>0</v>
      </c>
      <c r="BF581" s="155">
        <f t="shared" si="5"/>
        <v>0</v>
      </c>
      <c r="BG581" s="155">
        <f t="shared" si="6"/>
        <v>0</v>
      </c>
      <c r="BH581" s="155">
        <f t="shared" si="7"/>
        <v>0</v>
      </c>
      <c r="BI581" s="155">
        <f t="shared" si="8"/>
        <v>0</v>
      </c>
      <c r="BJ581" s="16" t="s">
        <v>81</v>
      </c>
      <c r="BK581" s="155">
        <f t="shared" si="9"/>
        <v>0</v>
      </c>
      <c r="BL581" s="16" t="s">
        <v>258</v>
      </c>
      <c r="BM581" s="154" t="s">
        <v>878</v>
      </c>
    </row>
    <row r="582" spans="2:65" s="11" customFormat="1" ht="22.9" customHeight="1">
      <c r="B582" s="131"/>
      <c r="D582" s="132" t="s">
        <v>73</v>
      </c>
      <c r="E582" s="141" t="s">
        <v>879</v>
      </c>
      <c r="F582" s="141" t="s">
        <v>880</v>
      </c>
      <c r="J582" s="142">
        <f>BK582</f>
        <v>0</v>
      </c>
      <c r="L582" s="131"/>
      <c r="M582" s="135"/>
      <c r="N582" s="136"/>
      <c r="O582" s="136"/>
      <c r="P582" s="137">
        <f>SUM(P583:P593)</f>
        <v>135.55255600000001</v>
      </c>
      <c r="Q582" s="136"/>
      <c r="R582" s="137">
        <f>SUM(R583:R593)</f>
        <v>0.19410000000000005</v>
      </c>
      <c r="S582" s="136"/>
      <c r="T582" s="138">
        <f>SUM(T583:T593)</f>
        <v>0</v>
      </c>
      <c r="AR582" s="132" t="s">
        <v>83</v>
      </c>
      <c r="AT582" s="139" t="s">
        <v>73</v>
      </c>
      <c r="AU582" s="139" t="s">
        <v>81</v>
      </c>
      <c r="AY582" s="132" t="s">
        <v>167</v>
      </c>
      <c r="BK582" s="140">
        <f>SUM(BK583:BK593)</f>
        <v>0</v>
      </c>
    </row>
    <row r="583" spans="2:65" s="1" customFormat="1" ht="16.5" customHeight="1">
      <c r="B583" s="143"/>
      <c r="C583" s="144" t="s">
        <v>881</v>
      </c>
      <c r="D583" s="144" t="s">
        <v>169</v>
      </c>
      <c r="E583" s="145" t="s">
        <v>882</v>
      </c>
      <c r="F583" s="146" t="s">
        <v>883</v>
      </c>
      <c r="G583" s="147" t="s">
        <v>221</v>
      </c>
      <c r="H583" s="148">
        <v>1</v>
      </c>
      <c r="I583" s="149">
        <v>0</v>
      </c>
      <c r="J583" s="149">
        <f t="shared" ref="J583:J593" si="10">ROUND(I583*H583,2)</f>
        <v>0</v>
      </c>
      <c r="K583" s="146" t="s">
        <v>1</v>
      </c>
      <c r="L583" s="30"/>
      <c r="M583" s="150" t="s">
        <v>1</v>
      </c>
      <c r="N583" s="151" t="s">
        <v>39</v>
      </c>
      <c r="O583" s="152">
        <v>0</v>
      </c>
      <c r="P583" s="152">
        <f t="shared" ref="P583:P593" si="11">O583*H583</f>
        <v>0</v>
      </c>
      <c r="Q583" s="152">
        <v>0</v>
      </c>
      <c r="R583" s="152">
        <f t="shared" ref="R583:R593" si="12">Q583*H583</f>
        <v>0</v>
      </c>
      <c r="S583" s="152">
        <v>0</v>
      </c>
      <c r="T583" s="153">
        <f t="shared" ref="T583:T593" si="13">S583*H583</f>
        <v>0</v>
      </c>
      <c r="AR583" s="154" t="s">
        <v>258</v>
      </c>
      <c r="AT583" s="154" t="s">
        <v>169</v>
      </c>
      <c r="AU583" s="154" t="s">
        <v>83</v>
      </c>
      <c r="AY583" s="16" t="s">
        <v>167</v>
      </c>
      <c r="BE583" s="155">
        <f t="shared" ref="BE583:BE593" si="14">IF(N583="základní",J583,0)</f>
        <v>0</v>
      </c>
      <c r="BF583" s="155">
        <f t="shared" ref="BF583:BF593" si="15">IF(N583="snížená",J583,0)</f>
        <v>0</v>
      </c>
      <c r="BG583" s="155">
        <f t="shared" ref="BG583:BG593" si="16">IF(N583="zákl. přenesená",J583,0)</f>
        <v>0</v>
      </c>
      <c r="BH583" s="155">
        <f t="shared" ref="BH583:BH593" si="17">IF(N583="sníž. přenesená",J583,0)</f>
        <v>0</v>
      </c>
      <c r="BI583" s="155">
        <f t="shared" ref="BI583:BI593" si="18">IF(N583="nulová",J583,0)</f>
        <v>0</v>
      </c>
      <c r="BJ583" s="16" t="s">
        <v>81</v>
      </c>
      <c r="BK583" s="155">
        <f t="shared" ref="BK583:BK593" si="19">ROUND(I583*H583,2)</f>
        <v>0</v>
      </c>
      <c r="BL583" s="16" t="s">
        <v>258</v>
      </c>
      <c r="BM583" s="154" t="s">
        <v>884</v>
      </c>
    </row>
    <row r="584" spans="2:65" s="1" customFormat="1" ht="16.5" customHeight="1">
      <c r="B584" s="143"/>
      <c r="C584" s="144" t="s">
        <v>885</v>
      </c>
      <c r="D584" s="144" t="s">
        <v>169</v>
      </c>
      <c r="E584" s="145" t="s">
        <v>886</v>
      </c>
      <c r="F584" s="146" t="s">
        <v>887</v>
      </c>
      <c r="G584" s="147" t="s">
        <v>221</v>
      </c>
      <c r="H584" s="148">
        <v>1</v>
      </c>
      <c r="I584" s="149">
        <v>0</v>
      </c>
      <c r="J584" s="149">
        <f t="shared" si="10"/>
        <v>0</v>
      </c>
      <c r="K584" s="146" t="s">
        <v>1</v>
      </c>
      <c r="L584" s="30"/>
      <c r="M584" s="150" t="s">
        <v>1</v>
      </c>
      <c r="N584" s="151" t="s">
        <v>39</v>
      </c>
      <c r="O584" s="152">
        <v>0</v>
      </c>
      <c r="P584" s="152">
        <f t="shared" si="11"/>
        <v>0</v>
      </c>
      <c r="Q584" s="152">
        <v>0</v>
      </c>
      <c r="R584" s="152">
        <f t="shared" si="12"/>
        <v>0</v>
      </c>
      <c r="S584" s="152">
        <v>0</v>
      </c>
      <c r="T584" s="153">
        <f t="shared" si="13"/>
        <v>0</v>
      </c>
      <c r="AR584" s="154" t="s">
        <v>258</v>
      </c>
      <c r="AT584" s="154" t="s">
        <v>169</v>
      </c>
      <c r="AU584" s="154" t="s">
        <v>83</v>
      </c>
      <c r="AY584" s="16" t="s">
        <v>167</v>
      </c>
      <c r="BE584" s="155">
        <f t="shared" si="14"/>
        <v>0</v>
      </c>
      <c r="BF584" s="155">
        <f t="shared" si="15"/>
        <v>0</v>
      </c>
      <c r="BG584" s="155">
        <f t="shared" si="16"/>
        <v>0</v>
      </c>
      <c r="BH584" s="155">
        <f t="shared" si="17"/>
        <v>0</v>
      </c>
      <c r="BI584" s="155">
        <f t="shared" si="18"/>
        <v>0</v>
      </c>
      <c r="BJ584" s="16" t="s">
        <v>81</v>
      </c>
      <c r="BK584" s="155">
        <f t="shared" si="19"/>
        <v>0</v>
      </c>
      <c r="BL584" s="16" t="s">
        <v>258</v>
      </c>
      <c r="BM584" s="154" t="s">
        <v>888</v>
      </c>
    </row>
    <row r="585" spans="2:65" s="1" customFormat="1" ht="16.5" customHeight="1">
      <c r="B585" s="143"/>
      <c r="C585" s="144" t="s">
        <v>889</v>
      </c>
      <c r="D585" s="144" t="s">
        <v>169</v>
      </c>
      <c r="E585" s="145" t="s">
        <v>890</v>
      </c>
      <c r="F585" s="146" t="s">
        <v>849</v>
      </c>
      <c r="G585" s="147" t="s">
        <v>221</v>
      </c>
      <c r="H585" s="148">
        <v>1</v>
      </c>
      <c r="I585" s="149">
        <v>0</v>
      </c>
      <c r="J585" s="149">
        <f t="shared" si="10"/>
        <v>0</v>
      </c>
      <c r="K585" s="146" t="s">
        <v>1</v>
      </c>
      <c r="L585" s="30"/>
      <c r="M585" s="150" t="s">
        <v>1</v>
      </c>
      <c r="N585" s="151" t="s">
        <v>39</v>
      </c>
      <c r="O585" s="152">
        <v>0</v>
      </c>
      <c r="P585" s="152">
        <f t="shared" si="11"/>
        <v>0</v>
      </c>
      <c r="Q585" s="152">
        <v>0</v>
      </c>
      <c r="R585" s="152">
        <f t="shared" si="12"/>
        <v>0</v>
      </c>
      <c r="S585" s="152">
        <v>0</v>
      </c>
      <c r="T585" s="153">
        <f t="shared" si="13"/>
        <v>0</v>
      </c>
      <c r="AR585" s="154" t="s">
        <v>258</v>
      </c>
      <c r="AT585" s="154" t="s">
        <v>169</v>
      </c>
      <c r="AU585" s="154" t="s">
        <v>83</v>
      </c>
      <c r="AY585" s="16" t="s">
        <v>167</v>
      </c>
      <c r="BE585" s="155">
        <f t="shared" si="14"/>
        <v>0</v>
      </c>
      <c r="BF585" s="155">
        <f t="shared" si="15"/>
        <v>0</v>
      </c>
      <c r="BG585" s="155">
        <f t="shared" si="16"/>
        <v>0</v>
      </c>
      <c r="BH585" s="155">
        <f t="shared" si="17"/>
        <v>0</v>
      </c>
      <c r="BI585" s="155">
        <f t="shared" si="18"/>
        <v>0</v>
      </c>
      <c r="BJ585" s="16" t="s">
        <v>81</v>
      </c>
      <c r="BK585" s="155">
        <f t="shared" si="19"/>
        <v>0</v>
      </c>
      <c r="BL585" s="16" t="s">
        <v>258</v>
      </c>
      <c r="BM585" s="154" t="s">
        <v>891</v>
      </c>
    </row>
    <row r="586" spans="2:65" s="1" customFormat="1" ht="16.5" customHeight="1">
      <c r="B586" s="143"/>
      <c r="C586" s="144" t="s">
        <v>892</v>
      </c>
      <c r="D586" s="144" t="s">
        <v>169</v>
      </c>
      <c r="E586" s="145" t="s">
        <v>893</v>
      </c>
      <c r="F586" s="146" t="s">
        <v>894</v>
      </c>
      <c r="G586" s="147" t="s">
        <v>230</v>
      </c>
      <c r="H586" s="148">
        <v>30</v>
      </c>
      <c r="I586" s="149">
        <v>0</v>
      </c>
      <c r="J586" s="149">
        <f t="shared" si="10"/>
        <v>0</v>
      </c>
      <c r="K586" s="146" t="s">
        <v>173</v>
      </c>
      <c r="L586" s="30"/>
      <c r="M586" s="150" t="s">
        <v>1</v>
      </c>
      <c r="N586" s="151" t="s">
        <v>39</v>
      </c>
      <c r="O586" s="152">
        <v>0.24099999999999999</v>
      </c>
      <c r="P586" s="152">
        <f t="shared" si="11"/>
        <v>7.2299999999999995</v>
      </c>
      <c r="Q586" s="152">
        <v>9.1E-4</v>
      </c>
      <c r="R586" s="152">
        <f t="shared" si="12"/>
        <v>2.7300000000000001E-2</v>
      </c>
      <c r="S586" s="152">
        <v>0</v>
      </c>
      <c r="T586" s="153">
        <f t="shared" si="13"/>
        <v>0</v>
      </c>
      <c r="AR586" s="154" t="s">
        <v>258</v>
      </c>
      <c r="AT586" s="154" t="s">
        <v>169</v>
      </c>
      <c r="AU586" s="154" t="s">
        <v>83</v>
      </c>
      <c r="AY586" s="16" t="s">
        <v>167</v>
      </c>
      <c r="BE586" s="155">
        <f t="shared" si="14"/>
        <v>0</v>
      </c>
      <c r="BF586" s="155">
        <f t="shared" si="15"/>
        <v>0</v>
      </c>
      <c r="BG586" s="155">
        <f t="shared" si="16"/>
        <v>0</v>
      </c>
      <c r="BH586" s="155">
        <f t="shared" si="17"/>
        <v>0</v>
      </c>
      <c r="BI586" s="155">
        <f t="shared" si="18"/>
        <v>0</v>
      </c>
      <c r="BJ586" s="16" t="s">
        <v>81</v>
      </c>
      <c r="BK586" s="155">
        <f t="shared" si="19"/>
        <v>0</v>
      </c>
      <c r="BL586" s="16" t="s">
        <v>258</v>
      </c>
      <c r="BM586" s="154" t="s">
        <v>895</v>
      </c>
    </row>
    <row r="587" spans="2:65" s="1" customFormat="1" ht="16.5" customHeight="1">
      <c r="B587" s="143"/>
      <c r="C587" s="144" t="s">
        <v>896</v>
      </c>
      <c r="D587" s="144" t="s">
        <v>169</v>
      </c>
      <c r="E587" s="145" t="s">
        <v>897</v>
      </c>
      <c r="F587" s="146" t="s">
        <v>898</v>
      </c>
      <c r="G587" s="147" t="s">
        <v>230</v>
      </c>
      <c r="H587" s="148">
        <v>265</v>
      </c>
      <c r="I587" s="149">
        <v>0</v>
      </c>
      <c r="J587" s="149">
        <f t="shared" si="10"/>
        <v>0</v>
      </c>
      <c r="K587" s="146" t="s">
        <v>173</v>
      </c>
      <c r="L587" s="30"/>
      <c r="M587" s="150" t="s">
        <v>1</v>
      </c>
      <c r="N587" s="151" t="s">
        <v>39</v>
      </c>
      <c r="O587" s="152">
        <v>0.193</v>
      </c>
      <c r="P587" s="152">
        <f t="shared" si="11"/>
        <v>51.145000000000003</v>
      </c>
      <c r="Q587" s="152">
        <v>2.2000000000000001E-4</v>
      </c>
      <c r="R587" s="152">
        <f t="shared" si="12"/>
        <v>5.8300000000000005E-2</v>
      </c>
      <c r="S587" s="152">
        <v>0</v>
      </c>
      <c r="T587" s="153">
        <f t="shared" si="13"/>
        <v>0</v>
      </c>
      <c r="AR587" s="154" t="s">
        <v>258</v>
      </c>
      <c r="AT587" s="154" t="s">
        <v>169</v>
      </c>
      <c r="AU587" s="154" t="s">
        <v>83</v>
      </c>
      <c r="AY587" s="16" t="s">
        <v>167</v>
      </c>
      <c r="BE587" s="155">
        <f t="shared" si="14"/>
        <v>0</v>
      </c>
      <c r="BF587" s="155">
        <f t="shared" si="15"/>
        <v>0</v>
      </c>
      <c r="BG587" s="155">
        <f t="shared" si="16"/>
        <v>0</v>
      </c>
      <c r="BH587" s="155">
        <f t="shared" si="17"/>
        <v>0</v>
      </c>
      <c r="BI587" s="155">
        <f t="shared" si="18"/>
        <v>0</v>
      </c>
      <c r="BJ587" s="16" t="s">
        <v>81</v>
      </c>
      <c r="BK587" s="155">
        <f t="shared" si="19"/>
        <v>0</v>
      </c>
      <c r="BL587" s="16" t="s">
        <v>258</v>
      </c>
      <c r="BM587" s="154" t="s">
        <v>899</v>
      </c>
    </row>
    <row r="588" spans="2:65" s="1" customFormat="1" ht="24" customHeight="1">
      <c r="B588" s="143"/>
      <c r="C588" s="144" t="s">
        <v>900</v>
      </c>
      <c r="D588" s="144" t="s">
        <v>169</v>
      </c>
      <c r="E588" s="145" t="s">
        <v>901</v>
      </c>
      <c r="F588" s="146" t="s">
        <v>902</v>
      </c>
      <c r="G588" s="147" t="s">
        <v>230</v>
      </c>
      <c r="H588" s="148">
        <v>295</v>
      </c>
      <c r="I588" s="149">
        <v>0</v>
      </c>
      <c r="J588" s="149">
        <f t="shared" si="10"/>
        <v>0</v>
      </c>
      <c r="K588" s="146" t="s">
        <v>173</v>
      </c>
      <c r="L588" s="30"/>
      <c r="M588" s="150" t="s">
        <v>1</v>
      </c>
      <c r="N588" s="151" t="s">
        <v>39</v>
      </c>
      <c r="O588" s="152">
        <v>0.1</v>
      </c>
      <c r="P588" s="152">
        <f t="shared" si="11"/>
        <v>29.5</v>
      </c>
      <c r="Q588" s="152">
        <v>4.0000000000000003E-5</v>
      </c>
      <c r="R588" s="152">
        <f t="shared" si="12"/>
        <v>1.1800000000000001E-2</v>
      </c>
      <c r="S588" s="152">
        <v>0</v>
      </c>
      <c r="T588" s="153">
        <f t="shared" si="13"/>
        <v>0</v>
      </c>
      <c r="AR588" s="154" t="s">
        <v>258</v>
      </c>
      <c r="AT588" s="154" t="s">
        <v>169</v>
      </c>
      <c r="AU588" s="154" t="s">
        <v>83</v>
      </c>
      <c r="AY588" s="16" t="s">
        <v>167</v>
      </c>
      <c r="BE588" s="155">
        <f t="shared" si="14"/>
        <v>0</v>
      </c>
      <c r="BF588" s="155">
        <f t="shared" si="15"/>
        <v>0</v>
      </c>
      <c r="BG588" s="155">
        <f t="shared" si="16"/>
        <v>0</v>
      </c>
      <c r="BH588" s="155">
        <f t="shared" si="17"/>
        <v>0</v>
      </c>
      <c r="BI588" s="155">
        <f t="shared" si="18"/>
        <v>0</v>
      </c>
      <c r="BJ588" s="16" t="s">
        <v>81</v>
      </c>
      <c r="BK588" s="155">
        <f t="shared" si="19"/>
        <v>0</v>
      </c>
      <c r="BL588" s="16" t="s">
        <v>258</v>
      </c>
      <c r="BM588" s="154" t="s">
        <v>903</v>
      </c>
    </row>
    <row r="589" spans="2:65" s="1" customFormat="1" ht="24" customHeight="1">
      <c r="B589" s="143"/>
      <c r="C589" s="144" t="s">
        <v>904</v>
      </c>
      <c r="D589" s="144" t="s">
        <v>169</v>
      </c>
      <c r="E589" s="145" t="s">
        <v>905</v>
      </c>
      <c r="F589" s="146" t="s">
        <v>906</v>
      </c>
      <c r="G589" s="147" t="s">
        <v>907</v>
      </c>
      <c r="H589" s="148">
        <v>2</v>
      </c>
      <c r="I589" s="149">
        <v>0</v>
      </c>
      <c r="J589" s="149">
        <f t="shared" si="10"/>
        <v>0</v>
      </c>
      <c r="K589" s="146" t="s">
        <v>173</v>
      </c>
      <c r="L589" s="30"/>
      <c r="M589" s="150" t="s">
        <v>1</v>
      </c>
      <c r="N589" s="151" t="s">
        <v>39</v>
      </c>
      <c r="O589" s="152">
        <v>1.478</v>
      </c>
      <c r="P589" s="152">
        <f t="shared" si="11"/>
        <v>2.956</v>
      </c>
      <c r="Q589" s="152">
        <v>1.7850000000000001E-2</v>
      </c>
      <c r="R589" s="152">
        <f t="shared" si="12"/>
        <v>3.5700000000000003E-2</v>
      </c>
      <c r="S589" s="152">
        <v>0</v>
      </c>
      <c r="T589" s="153">
        <f t="shared" si="13"/>
        <v>0</v>
      </c>
      <c r="AR589" s="154" t="s">
        <v>258</v>
      </c>
      <c r="AT589" s="154" t="s">
        <v>169</v>
      </c>
      <c r="AU589" s="154" t="s">
        <v>83</v>
      </c>
      <c r="AY589" s="16" t="s">
        <v>167</v>
      </c>
      <c r="BE589" s="155">
        <f t="shared" si="14"/>
        <v>0</v>
      </c>
      <c r="BF589" s="155">
        <f t="shared" si="15"/>
        <v>0</v>
      </c>
      <c r="BG589" s="155">
        <f t="shared" si="16"/>
        <v>0</v>
      </c>
      <c r="BH589" s="155">
        <f t="shared" si="17"/>
        <v>0</v>
      </c>
      <c r="BI589" s="155">
        <f t="shared" si="18"/>
        <v>0</v>
      </c>
      <c r="BJ589" s="16" t="s">
        <v>81</v>
      </c>
      <c r="BK589" s="155">
        <f t="shared" si="19"/>
        <v>0</v>
      </c>
      <c r="BL589" s="16" t="s">
        <v>258</v>
      </c>
      <c r="BM589" s="154" t="s">
        <v>908</v>
      </c>
    </row>
    <row r="590" spans="2:65" s="1" customFormat="1" ht="16.5" customHeight="1">
      <c r="B590" s="143"/>
      <c r="C590" s="144" t="s">
        <v>909</v>
      </c>
      <c r="D590" s="144" t="s">
        <v>169</v>
      </c>
      <c r="E590" s="145" t="s">
        <v>910</v>
      </c>
      <c r="F590" s="146" t="s">
        <v>911</v>
      </c>
      <c r="G590" s="147" t="s">
        <v>907</v>
      </c>
      <c r="H590" s="148">
        <v>1</v>
      </c>
      <c r="I590" s="149">
        <v>0</v>
      </c>
      <c r="J590" s="149">
        <f t="shared" si="10"/>
        <v>0</v>
      </c>
      <c r="K590" s="146" t="s">
        <v>173</v>
      </c>
      <c r="L590" s="30"/>
      <c r="M590" s="150" t="s">
        <v>1</v>
      </c>
      <c r="N590" s="151" t="s">
        <v>39</v>
      </c>
      <c r="O590" s="152">
        <v>0.5</v>
      </c>
      <c r="P590" s="152">
        <f t="shared" si="11"/>
        <v>0.5</v>
      </c>
      <c r="Q590" s="152">
        <v>2E-3</v>
      </c>
      <c r="R590" s="152">
        <f t="shared" si="12"/>
        <v>2E-3</v>
      </c>
      <c r="S590" s="152">
        <v>0</v>
      </c>
      <c r="T590" s="153">
        <f t="shared" si="13"/>
        <v>0</v>
      </c>
      <c r="AR590" s="154" t="s">
        <v>258</v>
      </c>
      <c r="AT590" s="154" t="s">
        <v>169</v>
      </c>
      <c r="AU590" s="154" t="s">
        <v>83</v>
      </c>
      <c r="AY590" s="16" t="s">
        <v>167</v>
      </c>
      <c r="BE590" s="155">
        <f t="shared" si="14"/>
        <v>0</v>
      </c>
      <c r="BF590" s="155">
        <f t="shared" si="15"/>
        <v>0</v>
      </c>
      <c r="BG590" s="155">
        <f t="shared" si="16"/>
        <v>0</v>
      </c>
      <c r="BH590" s="155">
        <f t="shared" si="17"/>
        <v>0</v>
      </c>
      <c r="BI590" s="155">
        <f t="shared" si="18"/>
        <v>0</v>
      </c>
      <c r="BJ590" s="16" t="s">
        <v>81</v>
      </c>
      <c r="BK590" s="155">
        <f t="shared" si="19"/>
        <v>0</v>
      </c>
      <c r="BL590" s="16" t="s">
        <v>258</v>
      </c>
      <c r="BM590" s="154" t="s">
        <v>912</v>
      </c>
    </row>
    <row r="591" spans="2:65" s="1" customFormat="1" ht="24" customHeight="1">
      <c r="B591" s="143"/>
      <c r="C591" s="144" t="s">
        <v>913</v>
      </c>
      <c r="D591" s="144" t="s">
        <v>169</v>
      </c>
      <c r="E591" s="145" t="s">
        <v>914</v>
      </c>
      <c r="F591" s="146" t="s">
        <v>915</v>
      </c>
      <c r="G591" s="147" t="s">
        <v>230</v>
      </c>
      <c r="H591" s="148">
        <v>295</v>
      </c>
      <c r="I591" s="149">
        <v>0</v>
      </c>
      <c r="J591" s="149">
        <f t="shared" si="10"/>
        <v>0</v>
      </c>
      <c r="K591" s="146" t="s">
        <v>173</v>
      </c>
      <c r="L591" s="30"/>
      <c r="M591" s="150" t="s">
        <v>1</v>
      </c>
      <c r="N591" s="151" t="s">
        <v>39</v>
      </c>
      <c r="O591" s="152">
        <v>6.7000000000000004E-2</v>
      </c>
      <c r="P591" s="152">
        <f t="shared" si="11"/>
        <v>19.765000000000001</v>
      </c>
      <c r="Q591" s="152">
        <v>1.9000000000000001E-4</v>
      </c>
      <c r="R591" s="152">
        <f t="shared" si="12"/>
        <v>5.6050000000000003E-2</v>
      </c>
      <c r="S591" s="152">
        <v>0</v>
      </c>
      <c r="T591" s="153">
        <f t="shared" si="13"/>
        <v>0</v>
      </c>
      <c r="AR591" s="154" t="s">
        <v>258</v>
      </c>
      <c r="AT591" s="154" t="s">
        <v>169</v>
      </c>
      <c r="AU591" s="154" t="s">
        <v>83</v>
      </c>
      <c r="AY591" s="16" t="s">
        <v>167</v>
      </c>
      <c r="BE591" s="155">
        <f t="shared" si="14"/>
        <v>0</v>
      </c>
      <c r="BF591" s="155">
        <f t="shared" si="15"/>
        <v>0</v>
      </c>
      <c r="BG591" s="155">
        <f t="shared" si="16"/>
        <v>0</v>
      </c>
      <c r="BH591" s="155">
        <f t="shared" si="17"/>
        <v>0</v>
      </c>
      <c r="BI591" s="155">
        <f t="shared" si="18"/>
        <v>0</v>
      </c>
      <c r="BJ591" s="16" t="s">
        <v>81</v>
      </c>
      <c r="BK591" s="155">
        <f t="shared" si="19"/>
        <v>0</v>
      </c>
      <c r="BL591" s="16" t="s">
        <v>258</v>
      </c>
      <c r="BM591" s="154" t="s">
        <v>916</v>
      </c>
    </row>
    <row r="592" spans="2:65" s="1" customFormat="1" ht="16.5" customHeight="1">
      <c r="B592" s="143"/>
      <c r="C592" s="144" t="s">
        <v>917</v>
      </c>
      <c r="D592" s="144" t="s">
        <v>169</v>
      </c>
      <c r="E592" s="145" t="s">
        <v>918</v>
      </c>
      <c r="F592" s="146" t="s">
        <v>919</v>
      </c>
      <c r="G592" s="147" t="s">
        <v>230</v>
      </c>
      <c r="H592" s="148">
        <v>295</v>
      </c>
      <c r="I592" s="149">
        <v>0</v>
      </c>
      <c r="J592" s="149">
        <f t="shared" si="10"/>
        <v>0</v>
      </c>
      <c r="K592" s="146" t="s">
        <v>173</v>
      </c>
      <c r="L592" s="30"/>
      <c r="M592" s="150" t="s">
        <v>1</v>
      </c>
      <c r="N592" s="151" t="s">
        <v>39</v>
      </c>
      <c r="O592" s="152">
        <v>8.2000000000000003E-2</v>
      </c>
      <c r="P592" s="152">
        <f t="shared" si="11"/>
        <v>24.19</v>
      </c>
      <c r="Q592" s="152">
        <v>1.0000000000000001E-5</v>
      </c>
      <c r="R592" s="152">
        <f t="shared" si="12"/>
        <v>2.9500000000000004E-3</v>
      </c>
      <c r="S592" s="152">
        <v>0</v>
      </c>
      <c r="T592" s="153">
        <f t="shared" si="13"/>
        <v>0</v>
      </c>
      <c r="AR592" s="154" t="s">
        <v>258</v>
      </c>
      <c r="AT592" s="154" t="s">
        <v>169</v>
      </c>
      <c r="AU592" s="154" t="s">
        <v>83</v>
      </c>
      <c r="AY592" s="16" t="s">
        <v>167</v>
      </c>
      <c r="BE592" s="155">
        <f t="shared" si="14"/>
        <v>0</v>
      </c>
      <c r="BF592" s="155">
        <f t="shared" si="15"/>
        <v>0</v>
      </c>
      <c r="BG592" s="155">
        <f t="shared" si="16"/>
        <v>0</v>
      </c>
      <c r="BH592" s="155">
        <f t="shared" si="17"/>
        <v>0</v>
      </c>
      <c r="BI592" s="155">
        <f t="shared" si="18"/>
        <v>0</v>
      </c>
      <c r="BJ592" s="16" t="s">
        <v>81</v>
      </c>
      <c r="BK592" s="155">
        <f t="shared" si="19"/>
        <v>0</v>
      </c>
      <c r="BL592" s="16" t="s">
        <v>258</v>
      </c>
      <c r="BM592" s="154" t="s">
        <v>920</v>
      </c>
    </row>
    <row r="593" spans="2:65" s="1" customFormat="1" ht="24" customHeight="1">
      <c r="B593" s="143"/>
      <c r="C593" s="144" t="s">
        <v>921</v>
      </c>
      <c r="D593" s="144" t="s">
        <v>169</v>
      </c>
      <c r="E593" s="145" t="s">
        <v>922</v>
      </c>
      <c r="F593" s="146" t="s">
        <v>923</v>
      </c>
      <c r="G593" s="147" t="s">
        <v>399</v>
      </c>
      <c r="H593" s="148">
        <v>0.19400000000000001</v>
      </c>
      <c r="I593" s="149">
        <v>0</v>
      </c>
      <c r="J593" s="149">
        <f t="shared" si="10"/>
        <v>0</v>
      </c>
      <c r="K593" s="146" t="s">
        <v>173</v>
      </c>
      <c r="L593" s="30"/>
      <c r="M593" s="150" t="s">
        <v>1</v>
      </c>
      <c r="N593" s="151" t="s">
        <v>39</v>
      </c>
      <c r="O593" s="152">
        <v>1.3740000000000001</v>
      </c>
      <c r="P593" s="152">
        <f t="shared" si="11"/>
        <v>0.26655600000000002</v>
      </c>
      <c r="Q593" s="152">
        <v>0</v>
      </c>
      <c r="R593" s="152">
        <f t="shared" si="12"/>
        <v>0</v>
      </c>
      <c r="S593" s="152">
        <v>0</v>
      </c>
      <c r="T593" s="153">
        <f t="shared" si="13"/>
        <v>0</v>
      </c>
      <c r="AR593" s="154" t="s">
        <v>258</v>
      </c>
      <c r="AT593" s="154" t="s">
        <v>169</v>
      </c>
      <c r="AU593" s="154" t="s">
        <v>83</v>
      </c>
      <c r="AY593" s="16" t="s">
        <v>167</v>
      </c>
      <c r="BE593" s="155">
        <f t="shared" si="14"/>
        <v>0</v>
      </c>
      <c r="BF593" s="155">
        <f t="shared" si="15"/>
        <v>0</v>
      </c>
      <c r="BG593" s="155">
        <f t="shared" si="16"/>
        <v>0</v>
      </c>
      <c r="BH593" s="155">
        <f t="shared" si="17"/>
        <v>0</v>
      </c>
      <c r="BI593" s="155">
        <f t="shared" si="18"/>
        <v>0</v>
      </c>
      <c r="BJ593" s="16" t="s">
        <v>81</v>
      </c>
      <c r="BK593" s="155">
        <f t="shared" si="19"/>
        <v>0</v>
      </c>
      <c r="BL593" s="16" t="s">
        <v>258</v>
      </c>
      <c r="BM593" s="154" t="s">
        <v>924</v>
      </c>
    </row>
    <row r="594" spans="2:65" s="11" customFormat="1" ht="22.9" customHeight="1">
      <c r="B594" s="131"/>
      <c r="D594" s="132" t="s">
        <v>73</v>
      </c>
      <c r="E594" s="141" t="s">
        <v>925</v>
      </c>
      <c r="F594" s="141" t="s">
        <v>926</v>
      </c>
      <c r="J594" s="142">
        <f>BK594</f>
        <v>0</v>
      </c>
      <c r="L594" s="131"/>
      <c r="M594" s="135"/>
      <c r="N594" s="136"/>
      <c r="O594" s="136"/>
      <c r="P594" s="137">
        <f>SUM(P595:P598)</f>
        <v>3.1454110000000002</v>
      </c>
      <c r="Q594" s="136"/>
      <c r="R594" s="137">
        <f>SUM(R595:R598)</f>
        <v>8.7100000000000007E-3</v>
      </c>
      <c r="S594" s="136"/>
      <c r="T594" s="138">
        <f>SUM(T595:T598)</f>
        <v>0</v>
      </c>
      <c r="AR594" s="132" t="s">
        <v>83</v>
      </c>
      <c r="AT594" s="139" t="s">
        <v>73</v>
      </c>
      <c r="AU594" s="139" t="s">
        <v>81</v>
      </c>
      <c r="AY594" s="132" t="s">
        <v>167</v>
      </c>
      <c r="BK594" s="140">
        <f>SUM(BK595:BK598)</f>
        <v>0</v>
      </c>
    </row>
    <row r="595" spans="2:65" s="1" customFormat="1" ht="16.5" customHeight="1">
      <c r="B595" s="143"/>
      <c r="C595" s="144" t="s">
        <v>927</v>
      </c>
      <c r="D595" s="144" t="s">
        <v>169</v>
      </c>
      <c r="E595" s="145" t="s">
        <v>928</v>
      </c>
      <c r="F595" s="146" t="s">
        <v>929</v>
      </c>
      <c r="G595" s="147" t="s">
        <v>230</v>
      </c>
      <c r="H595" s="148">
        <v>13</v>
      </c>
      <c r="I595" s="149">
        <v>0</v>
      </c>
      <c r="J595" s="149">
        <f>ROUND(I595*H595,2)</f>
        <v>0</v>
      </c>
      <c r="K595" s="146" t="s">
        <v>1</v>
      </c>
      <c r="L595" s="30"/>
      <c r="M595" s="150" t="s">
        <v>1</v>
      </c>
      <c r="N595" s="151" t="s">
        <v>39</v>
      </c>
      <c r="O595" s="152">
        <v>0</v>
      </c>
      <c r="P595" s="152">
        <f>O595*H595</f>
        <v>0</v>
      </c>
      <c r="Q595" s="152">
        <v>0</v>
      </c>
      <c r="R595" s="152">
        <f>Q595*H595</f>
        <v>0</v>
      </c>
      <c r="S595" s="152">
        <v>0</v>
      </c>
      <c r="T595" s="153">
        <f>S595*H595</f>
        <v>0</v>
      </c>
      <c r="AR595" s="154" t="s">
        <v>258</v>
      </c>
      <c r="AT595" s="154" t="s">
        <v>169</v>
      </c>
      <c r="AU595" s="154" t="s">
        <v>83</v>
      </c>
      <c r="AY595" s="16" t="s">
        <v>167</v>
      </c>
      <c r="BE595" s="155">
        <f>IF(N595="základní",J595,0)</f>
        <v>0</v>
      </c>
      <c r="BF595" s="155">
        <f>IF(N595="snížená",J595,0)</f>
        <v>0</v>
      </c>
      <c r="BG595" s="155">
        <f>IF(N595="zákl. přenesená",J595,0)</f>
        <v>0</v>
      </c>
      <c r="BH595" s="155">
        <f>IF(N595="sníž. přenesená",J595,0)</f>
        <v>0</v>
      </c>
      <c r="BI595" s="155">
        <f>IF(N595="nulová",J595,0)</f>
        <v>0</v>
      </c>
      <c r="BJ595" s="16" t="s">
        <v>81</v>
      </c>
      <c r="BK595" s="155">
        <f>ROUND(I595*H595,2)</f>
        <v>0</v>
      </c>
      <c r="BL595" s="16" t="s">
        <v>258</v>
      </c>
      <c r="BM595" s="154" t="s">
        <v>930</v>
      </c>
    </row>
    <row r="596" spans="2:65" s="1" customFormat="1" ht="16.5" customHeight="1">
      <c r="B596" s="143"/>
      <c r="C596" s="144" t="s">
        <v>931</v>
      </c>
      <c r="D596" s="144" t="s">
        <v>169</v>
      </c>
      <c r="E596" s="145" t="s">
        <v>932</v>
      </c>
      <c r="F596" s="146" t="s">
        <v>849</v>
      </c>
      <c r="G596" s="147" t="s">
        <v>221</v>
      </c>
      <c r="H596" s="148">
        <v>1</v>
      </c>
      <c r="I596" s="149">
        <v>0</v>
      </c>
      <c r="J596" s="149">
        <f>ROUND(I596*H596,2)</f>
        <v>0</v>
      </c>
      <c r="K596" s="146" t="s">
        <v>1</v>
      </c>
      <c r="L596" s="30"/>
      <c r="M596" s="150" t="s">
        <v>1</v>
      </c>
      <c r="N596" s="151" t="s">
        <v>39</v>
      </c>
      <c r="O596" s="152">
        <v>0</v>
      </c>
      <c r="P596" s="152">
        <f>O596*H596</f>
        <v>0</v>
      </c>
      <c r="Q596" s="152">
        <v>0</v>
      </c>
      <c r="R596" s="152">
        <f>Q596*H596</f>
        <v>0</v>
      </c>
      <c r="S596" s="152">
        <v>0</v>
      </c>
      <c r="T596" s="153">
        <f>S596*H596</f>
        <v>0</v>
      </c>
      <c r="AR596" s="154" t="s">
        <v>258</v>
      </c>
      <c r="AT596" s="154" t="s">
        <v>169</v>
      </c>
      <c r="AU596" s="154" t="s">
        <v>83</v>
      </c>
      <c r="AY596" s="16" t="s">
        <v>167</v>
      </c>
      <c r="BE596" s="155">
        <f>IF(N596="základní",J596,0)</f>
        <v>0</v>
      </c>
      <c r="BF596" s="155">
        <f>IF(N596="snížená",J596,0)</f>
        <v>0</v>
      </c>
      <c r="BG596" s="155">
        <f>IF(N596="zákl. přenesená",J596,0)</f>
        <v>0</v>
      </c>
      <c r="BH596" s="155">
        <f>IF(N596="sníž. přenesená",J596,0)</f>
        <v>0</v>
      </c>
      <c r="BI596" s="155">
        <f>IF(N596="nulová",J596,0)</f>
        <v>0</v>
      </c>
      <c r="BJ596" s="16" t="s">
        <v>81</v>
      </c>
      <c r="BK596" s="155">
        <f>ROUND(I596*H596,2)</f>
        <v>0</v>
      </c>
      <c r="BL596" s="16" t="s">
        <v>258</v>
      </c>
      <c r="BM596" s="154" t="s">
        <v>933</v>
      </c>
    </row>
    <row r="597" spans="2:65" s="1" customFormat="1" ht="16.5" customHeight="1">
      <c r="B597" s="143"/>
      <c r="C597" s="144" t="s">
        <v>934</v>
      </c>
      <c r="D597" s="144" t="s">
        <v>169</v>
      </c>
      <c r="E597" s="145" t="s">
        <v>935</v>
      </c>
      <c r="F597" s="146" t="s">
        <v>936</v>
      </c>
      <c r="G597" s="147" t="s">
        <v>230</v>
      </c>
      <c r="H597" s="148">
        <v>13</v>
      </c>
      <c r="I597" s="149">
        <v>0</v>
      </c>
      <c r="J597" s="149">
        <f>ROUND(I597*H597,2)</f>
        <v>0</v>
      </c>
      <c r="K597" s="146" t="s">
        <v>173</v>
      </c>
      <c r="L597" s="30"/>
      <c r="M597" s="150" t="s">
        <v>1</v>
      </c>
      <c r="N597" s="151" t="s">
        <v>39</v>
      </c>
      <c r="O597" s="152">
        <v>0.24099999999999999</v>
      </c>
      <c r="P597" s="152">
        <f>O597*H597</f>
        <v>3.133</v>
      </c>
      <c r="Q597" s="152">
        <v>6.7000000000000002E-4</v>
      </c>
      <c r="R597" s="152">
        <f>Q597*H597</f>
        <v>8.7100000000000007E-3</v>
      </c>
      <c r="S597" s="152">
        <v>0</v>
      </c>
      <c r="T597" s="153">
        <f>S597*H597</f>
        <v>0</v>
      </c>
      <c r="AR597" s="154" t="s">
        <v>258</v>
      </c>
      <c r="AT597" s="154" t="s">
        <v>169</v>
      </c>
      <c r="AU597" s="154" t="s">
        <v>83</v>
      </c>
      <c r="AY597" s="16" t="s">
        <v>167</v>
      </c>
      <c r="BE597" s="155">
        <f>IF(N597="základní",J597,0)</f>
        <v>0</v>
      </c>
      <c r="BF597" s="155">
        <f>IF(N597="snížená",J597,0)</f>
        <v>0</v>
      </c>
      <c r="BG597" s="155">
        <f>IF(N597="zákl. přenesená",J597,0)</f>
        <v>0</v>
      </c>
      <c r="BH597" s="155">
        <f>IF(N597="sníž. přenesená",J597,0)</f>
        <v>0</v>
      </c>
      <c r="BI597" s="155">
        <f>IF(N597="nulová",J597,0)</f>
        <v>0</v>
      </c>
      <c r="BJ597" s="16" t="s">
        <v>81</v>
      </c>
      <c r="BK597" s="155">
        <f>ROUND(I597*H597,2)</f>
        <v>0</v>
      </c>
      <c r="BL597" s="16" t="s">
        <v>258</v>
      </c>
      <c r="BM597" s="154" t="s">
        <v>937</v>
      </c>
    </row>
    <row r="598" spans="2:65" s="1" customFormat="1" ht="24" customHeight="1">
      <c r="B598" s="143"/>
      <c r="C598" s="144" t="s">
        <v>938</v>
      </c>
      <c r="D598" s="144" t="s">
        <v>169</v>
      </c>
      <c r="E598" s="145" t="s">
        <v>939</v>
      </c>
      <c r="F598" s="146" t="s">
        <v>940</v>
      </c>
      <c r="G598" s="147" t="s">
        <v>399</v>
      </c>
      <c r="H598" s="148">
        <v>8.9999999999999993E-3</v>
      </c>
      <c r="I598" s="149">
        <v>0</v>
      </c>
      <c r="J598" s="149">
        <f>ROUND(I598*H598,2)</f>
        <v>0</v>
      </c>
      <c r="K598" s="146" t="s">
        <v>173</v>
      </c>
      <c r="L598" s="30"/>
      <c r="M598" s="150" t="s">
        <v>1</v>
      </c>
      <c r="N598" s="151" t="s">
        <v>39</v>
      </c>
      <c r="O598" s="152">
        <v>1.379</v>
      </c>
      <c r="P598" s="152">
        <f>O598*H598</f>
        <v>1.2410999999999998E-2</v>
      </c>
      <c r="Q598" s="152">
        <v>0</v>
      </c>
      <c r="R598" s="152">
        <f>Q598*H598</f>
        <v>0</v>
      </c>
      <c r="S598" s="152">
        <v>0</v>
      </c>
      <c r="T598" s="153">
        <f>S598*H598</f>
        <v>0</v>
      </c>
      <c r="AR598" s="154" t="s">
        <v>258</v>
      </c>
      <c r="AT598" s="154" t="s">
        <v>169</v>
      </c>
      <c r="AU598" s="154" t="s">
        <v>83</v>
      </c>
      <c r="AY598" s="16" t="s">
        <v>167</v>
      </c>
      <c r="BE598" s="155">
        <f>IF(N598="základní",J598,0)</f>
        <v>0</v>
      </c>
      <c r="BF598" s="155">
        <f>IF(N598="snížená",J598,0)</f>
        <v>0</v>
      </c>
      <c r="BG598" s="155">
        <f>IF(N598="zákl. přenesená",J598,0)</f>
        <v>0</v>
      </c>
      <c r="BH598" s="155">
        <f>IF(N598="sníž. přenesená",J598,0)</f>
        <v>0</v>
      </c>
      <c r="BI598" s="155">
        <f>IF(N598="nulová",J598,0)</f>
        <v>0</v>
      </c>
      <c r="BJ598" s="16" t="s">
        <v>81</v>
      </c>
      <c r="BK598" s="155">
        <f>ROUND(I598*H598,2)</f>
        <v>0</v>
      </c>
      <c r="BL598" s="16" t="s">
        <v>258</v>
      </c>
      <c r="BM598" s="154" t="s">
        <v>941</v>
      </c>
    </row>
    <row r="599" spans="2:65" s="11" customFormat="1" ht="22.9" customHeight="1">
      <c r="B599" s="131"/>
      <c r="D599" s="132" t="s">
        <v>73</v>
      </c>
      <c r="E599" s="141" t="s">
        <v>942</v>
      </c>
      <c r="F599" s="141" t="s">
        <v>943</v>
      </c>
      <c r="J599" s="142">
        <f>BK599</f>
        <v>0</v>
      </c>
      <c r="L599" s="131"/>
      <c r="M599" s="135"/>
      <c r="N599" s="136"/>
      <c r="O599" s="136"/>
      <c r="P599" s="137">
        <f>SUM(P600:P622)</f>
        <v>125.84840599999998</v>
      </c>
      <c r="Q599" s="136"/>
      <c r="R599" s="137">
        <f>SUM(R600:R622)</f>
        <v>1.6232099999999998</v>
      </c>
      <c r="S599" s="136"/>
      <c r="T599" s="138">
        <f>SUM(T600:T622)</f>
        <v>0.12388</v>
      </c>
      <c r="AR599" s="132" t="s">
        <v>83</v>
      </c>
      <c r="AT599" s="139" t="s">
        <v>73</v>
      </c>
      <c r="AU599" s="139" t="s">
        <v>81</v>
      </c>
      <c r="AY599" s="132" t="s">
        <v>167</v>
      </c>
      <c r="BK599" s="140">
        <f>SUM(BK600:BK622)</f>
        <v>0</v>
      </c>
    </row>
    <row r="600" spans="2:65" s="1" customFormat="1" ht="16.5" customHeight="1">
      <c r="B600" s="143"/>
      <c r="C600" s="144" t="s">
        <v>944</v>
      </c>
      <c r="D600" s="144" t="s">
        <v>169</v>
      </c>
      <c r="E600" s="145" t="s">
        <v>945</v>
      </c>
      <c r="F600" s="146" t="s">
        <v>849</v>
      </c>
      <c r="G600" s="147" t="s">
        <v>221</v>
      </c>
      <c r="H600" s="148">
        <v>1</v>
      </c>
      <c r="I600" s="149">
        <v>0</v>
      </c>
      <c r="J600" s="149">
        <f t="shared" ref="J600:J622" si="20">ROUND(I600*H600,2)</f>
        <v>0</v>
      </c>
      <c r="K600" s="146" t="s">
        <v>1</v>
      </c>
      <c r="L600" s="30"/>
      <c r="M600" s="150" t="s">
        <v>1</v>
      </c>
      <c r="N600" s="151" t="s">
        <v>39</v>
      </c>
      <c r="O600" s="152">
        <v>0</v>
      </c>
      <c r="P600" s="152">
        <f t="shared" ref="P600:P622" si="21">O600*H600</f>
        <v>0</v>
      </c>
      <c r="Q600" s="152">
        <v>0</v>
      </c>
      <c r="R600" s="152">
        <f t="shared" ref="R600:R622" si="22">Q600*H600</f>
        <v>0</v>
      </c>
      <c r="S600" s="152">
        <v>0</v>
      </c>
      <c r="T600" s="153">
        <f t="shared" ref="T600:T622" si="23">S600*H600</f>
        <v>0</v>
      </c>
      <c r="AR600" s="154" t="s">
        <v>258</v>
      </c>
      <c r="AT600" s="154" t="s">
        <v>169</v>
      </c>
      <c r="AU600" s="154" t="s">
        <v>83</v>
      </c>
      <c r="AY600" s="16" t="s">
        <v>167</v>
      </c>
      <c r="BE600" s="155">
        <f t="shared" ref="BE600:BE622" si="24">IF(N600="základní",J600,0)</f>
        <v>0</v>
      </c>
      <c r="BF600" s="155">
        <f t="shared" ref="BF600:BF622" si="25">IF(N600="snížená",J600,0)</f>
        <v>0</v>
      </c>
      <c r="BG600" s="155">
        <f t="shared" ref="BG600:BG622" si="26">IF(N600="zákl. přenesená",J600,0)</f>
        <v>0</v>
      </c>
      <c r="BH600" s="155">
        <f t="shared" ref="BH600:BH622" si="27">IF(N600="sníž. přenesená",J600,0)</f>
        <v>0</v>
      </c>
      <c r="BI600" s="155">
        <f t="shared" ref="BI600:BI622" si="28">IF(N600="nulová",J600,0)</f>
        <v>0</v>
      </c>
      <c r="BJ600" s="16" t="s">
        <v>81</v>
      </c>
      <c r="BK600" s="155">
        <f t="shared" ref="BK600:BK622" si="29">ROUND(I600*H600,2)</f>
        <v>0</v>
      </c>
      <c r="BL600" s="16" t="s">
        <v>258</v>
      </c>
      <c r="BM600" s="154" t="s">
        <v>946</v>
      </c>
    </row>
    <row r="601" spans="2:65" s="1" customFormat="1" ht="16.5" customHeight="1">
      <c r="B601" s="143"/>
      <c r="C601" s="144" t="s">
        <v>947</v>
      </c>
      <c r="D601" s="144" t="s">
        <v>169</v>
      </c>
      <c r="E601" s="145" t="s">
        <v>948</v>
      </c>
      <c r="F601" s="146" t="s">
        <v>949</v>
      </c>
      <c r="G601" s="147" t="s">
        <v>907</v>
      </c>
      <c r="H601" s="148">
        <v>2</v>
      </c>
      <c r="I601" s="149">
        <v>0</v>
      </c>
      <c r="J601" s="149">
        <f t="shared" si="20"/>
        <v>0</v>
      </c>
      <c r="K601" s="146" t="s">
        <v>173</v>
      </c>
      <c r="L601" s="30"/>
      <c r="M601" s="150" t="s">
        <v>1</v>
      </c>
      <c r="N601" s="151" t="s">
        <v>39</v>
      </c>
      <c r="O601" s="152">
        <v>0.46500000000000002</v>
      </c>
      <c r="P601" s="152">
        <f t="shared" si="21"/>
        <v>0.93</v>
      </c>
      <c r="Q601" s="152">
        <v>0</v>
      </c>
      <c r="R601" s="152">
        <f t="shared" si="22"/>
        <v>0</v>
      </c>
      <c r="S601" s="152">
        <v>3.4200000000000001E-2</v>
      </c>
      <c r="T601" s="153">
        <f t="shared" si="23"/>
        <v>6.8400000000000002E-2</v>
      </c>
      <c r="AR601" s="154" t="s">
        <v>258</v>
      </c>
      <c r="AT601" s="154" t="s">
        <v>169</v>
      </c>
      <c r="AU601" s="154" t="s">
        <v>83</v>
      </c>
      <c r="AY601" s="16" t="s">
        <v>167</v>
      </c>
      <c r="BE601" s="155">
        <f t="shared" si="24"/>
        <v>0</v>
      </c>
      <c r="BF601" s="155">
        <f t="shared" si="25"/>
        <v>0</v>
      </c>
      <c r="BG601" s="155">
        <f t="shared" si="26"/>
        <v>0</v>
      </c>
      <c r="BH601" s="155">
        <f t="shared" si="27"/>
        <v>0</v>
      </c>
      <c r="BI601" s="155">
        <f t="shared" si="28"/>
        <v>0</v>
      </c>
      <c r="BJ601" s="16" t="s">
        <v>81</v>
      </c>
      <c r="BK601" s="155">
        <f t="shared" si="29"/>
        <v>0</v>
      </c>
      <c r="BL601" s="16" t="s">
        <v>258</v>
      </c>
      <c r="BM601" s="154" t="s">
        <v>950</v>
      </c>
    </row>
    <row r="602" spans="2:65" s="1" customFormat="1" ht="24" customHeight="1">
      <c r="B602" s="143"/>
      <c r="C602" s="144" t="s">
        <v>951</v>
      </c>
      <c r="D602" s="144" t="s">
        <v>169</v>
      </c>
      <c r="E602" s="145" t="s">
        <v>952</v>
      </c>
      <c r="F602" s="146" t="s">
        <v>953</v>
      </c>
      <c r="G602" s="147" t="s">
        <v>907</v>
      </c>
      <c r="H602" s="148">
        <v>12</v>
      </c>
      <c r="I602" s="149">
        <v>0</v>
      </c>
      <c r="J602" s="149">
        <f t="shared" si="20"/>
        <v>0</v>
      </c>
      <c r="K602" s="146" t="s">
        <v>173</v>
      </c>
      <c r="L602" s="30"/>
      <c r="M602" s="150" t="s">
        <v>1</v>
      </c>
      <c r="N602" s="151" t="s">
        <v>39</v>
      </c>
      <c r="O602" s="152">
        <v>1.4</v>
      </c>
      <c r="P602" s="152">
        <f t="shared" si="21"/>
        <v>16.799999999999997</v>
      </c>
      <c r="Q602" s="152">
        <v>2.3199999999999998E-2</v>
      </c>
      <c r="R602" s="152">
        <f t="shared" si="22"/>
        <v>0.27839999999999998</v>
      </c>
      <c r="S602" s="152">
        <v>0</v>
      </c>
      <c r="T602" s="153">
        <f t="shared" si="23"/>
        <v>0</v>
      </c>
      <c r="AR602" s="154" t="s">
        <v>258</v>
      </c>
      <c r="AT602" s="154" t="s">
        <v>169</v>
      </c>
      <c r="AU602" s="154" t="s">
        <v>83</v>
      </c>
      <c r="AY602" s="16" t="s">
        <v>167</v>
      </c>
      <c r="BE602" s="155">
        <f t="shared" si="24"/>
        <v>0</v>
      </c>
      <c r="BF602" s="155">
        <f t="shared" si="25"/>
        <v>0</v>
      </c>
      <c r="BG602" s="155">
        <f t="shared" si="26"/>
        <v>0</v>
      </c>
      <c r="BH602" s="155">
        <f t="shared" si="27"/>
        <v>0</v>
      </c>
      <c r="BI602" s="155">
        <f t="shared" si="28"/>
        <v>0</v>
      </c>
      <c r="BJ602" s="16" t="s">
        <v>81</v>
      </c>
      <c r="BK602" s="155">
        <f t="shared" si="29"/>
        <v>0</v>
      </c>
      <c r="BL602" s="16" t="s">
        <v>258</v>
      </c>
      <c r="BM602" s="154" t="s">
        <v>954</v>
      </c>
    </row>
    <row r="603" spans="2:65" s="1" customFormat="1" ht="24" customHeight="1">
      <c r="B603" s="143"/>
      <c r="C603" s="144" t="s">
        <v>955</v>
      </c>
      <c r="D603" s="144" t="s">
        <v>169</v>
      </c>
      <c r="E603" s="145" t="s">
        <v>956</v>
      </c>
      <c r="F603" s="146" t="s">
        <v>957</v>
      </c>
      <c r="G603" s="147" t="s">
        <v>907</v>
      </c>
      <c r="H603" s="148">
        <v>1</v>
      </c>
      <c r="I603" s="149">
        <v>0</v>
      </c>
      <c r="J603" s="149">
        <f t="shared" si="20"/>
        <v>0</v>
      </c>
      <c r="K603" s="146" t="s">
        <v>173</v>
      </c>
      <c r="L603" s="30"/>
      <c r="M603" s="150" t="s">
        <v>1</v>
      </c>
      <c r="N603" s="151" t="s">
        <v>39</v>
      </c>
      <c r="O603" s="152">
        <v>1.4</v>
      </c>
      <c r="P603" s="152">
        <f t="shared" si="21"/>
        <v>1.4</v>
      </c>
      <c r="Q603" s="152">
        <v>2.4119999999999999E-2</v>
      </c>
      <c r="R603" s="152">
        <f t="shared" si="22"/>
        <v>2.4119999999999999E-2</v>
      </c>
      <c r="S603" s="152">
        <v>0</v>
      </c>
      <c r="T603" s="153">
        <f t="shared" si="23"/>
        <v>0</v>
      </c>
      <c r="AR603" s="154" t="s">
        <v>258</v>
      </c>
      <c r="AT603" s="154" t="s">
        <v>169</v>
      </c>
      <c r="AU603" s="154" t="s">
        <v>83</v>
      </c>
      <c r="AY603" s="16" t="s">
        <v>167</v>
      </c>
      <c r="BE603" s="155">
        <f t="shared" si="24"/>
        <v>0</v>
      </c>
      <c r="BF603" s="155">
        <f t="shared" si="25"/>
        <v>0</v>
      </c>
      <c r="BG603" s="155">
        <f t="shared" si="26"/>
        <v>0</v>
      </c>
      <c r="BH603" s="155">
        <f t="shared" si="27"/>
        <v>0</v>
      </c>
      <c r="BI603" s="155">
        <f t="shared" si="28"/>
        <v>0</v>
      </c>
      <c r="BJ603" s="16" t="s">
        <v>81</v>
      </c>
      <c r="BK603" s="155">
        <f t="shared" si="29"/>
        <v>0</v>
      </c>
      <c r="BL603" s="16" t="s">
        <v>258</v>
      </c>
      <c r="BM603" s="154" t="s">
        <v>958</v>
      </c>
    </row>
    <row r="604" spans="2:65" s="1" customFormat="1" ht="24" customHeight="1">
      <c r="B604" s="143"/>
      <c r="C604" s="144" t="s">
        <v>959</v>
      </c>
      <c r="D604" s="144" t="s">
        <v>169</v>
      </c>
      <c r="E604" s="145" t="s">
        <v>960</v>
      </c>
      <c r="F604" s="146" t="s">
        <v>961</v>
      </c>
      <c r="G604" s="147" t="s">
        <v>907</v>
      </c>
      <c r="H604" s="148">
        <v>1</v>
      </c>
      <c r="I604" s="149">
        <v>0</v>
      </c>
      <c r="J604" s="149">
        <f t="shared" si="20"/>
        <v>0</v>
      </c>
      <c r="K604" s="146" t="s">
        <v>173</v>
      </c>
      <c r="L604" s="30"/>
      <c r="M604" s="150" t="s">
        <v>1</v>
      </c>
      <c r="N604" s="151" t="s">
        <v>39</v>
      </c>
      <c r="O604" s="152">
        <v>0.5</v>
      </c>
      <c r="P604" s="152">
        <f t="shared" si="21"/>
        <v>0.5</v>
      </c>
      <c r="Q604" s="152">
        <v>1.6080000000000001E-2</v>
      </c>
      <c r="R604" s="152">
        <f t="shared" si="22"/>
        <v>1.6080000000000001E-2</v>
      </c>
      <c r="S604" s="152">
        <v>0</v>
      </c>
      <c r="T604" s="153">
        <f t="shared" si="23"/>
        <v>0</v>
      </c>
      <c r="AR604" s="154" t="s">
        <v>258</v>
      </c>
      <c r="AT604" s="154" t="s">
        <v>169</v>
      </c>
      <c r="AU604" s="154" t="s">
        <v>83</v>
      </c>
      <c r="AY604" s="16" t="s">
        <v>167</v>
      </c>
      <c r="BE604" s="155">
        <f t="shared" si="24"/>
        <v>0</v>
      </c>
      <c r="BF604" s="155">
        <f t="shared" si="25"/>
        <v>0</v>
      </c>
      <c r="BG604" s="155">
        <f t="shared" si="26"/>
        <v>0</v>
      </c>
      <c r="BH604" s="155">
        <f t="shared" si="27"/>
        <v>0</v>
      </c>
      <c r="BI604" s="155">
        <f t="shared" si="28"/>
        <v>0</v>
      </c>
      <c r="BJ604" s="16" t="s">
        <v>81</v>
      </c>
      <c r="BK604" s="155">
        <f t="shared" si="29"/>
        <v>0</v>
      </c>
      <c r="BL604" s="16" t="s">
        <v>258</v>
      </c>
      <c r="BM604" s="154" t="s">
        <v>962</v>
      </c>
    </row>
    <row r="605" spans="2:65" s="1" customFormat="1" ht="16.5" customHeight="1">
      <c r="B605" s="143"/>
      <c r="C605" s="144" t="s">
        <v>963</v>
      </c>
      <c r="D605" s="144" t="s">
        <v>169</v>
      </c>
      <c r="E605" s="145" t="s">
        <v>964</v>
      </c>
      <c r="F605" s="146" t="s">
        <v>965</v>
      </c>
      <c r="G605" s="147" t="s">
        <v>907</v>
      </c>
      <c r="H605" s="148">
        <v>1</v>
      </c>
      <c r="I605" s="149">
        <v>0</v>
      </c>
      <c r="J605" s="149">
        <f t="shared" si="20"/>
        <v>0</v>
      </c>
      <c r="K605" s="146" t="s">
        <v>173</v>
      </c>
      <c r="L605" s="30"/>
      <c r="M605" s="150" t="s">
        <v>1</v>
      </c>
      <c r="N605" s="151" t="s">
        <v>39</v>
      </c>
      <c r="O605" s="152">
        <v>0.36199999999999999</v>
      </c>
      <c r="P605" s="152">
        <f t="shared" si="21"/>
        <v>0.36199999999999999</v>
      </c>
      <c r="Q605" s="152">
        <v>0</v>
      </c>
      <c r="R605" s="152">
        <f t="shared" si="22"/>
        <v>0</v>
      </c>
      <c r="S605" s="152">
        <v>1.9460000000000002E-2</v>
      </c>
      <c r="T605" s="153">
        <f t="shared" si="23"/>
        <v>1.9460000000000002E-2</v>
      </c>
      <c r="AR605" s="154" t="s">
        <v>258</v>
      </c>
      <c r="AT605" s="154" t="s">
        <v>169</v>
      </c>
      <c r="AU605" s="154" t="s">
        <v>83</v>
      </c>
      <c r="AY605" s="16" t="s">
        <v>167</v>
      </c>
      <c r="BE605" s="155">
        <f t="shared" si="24"/>
        <v>0</v>
      </c>
      <c r="BF605" s="155">
        <f t="shared" si="25"/>
        <v>0</v>
      </c>
      <c r="BG605" s="155">
        <f t="shared" si="26"/>
        <v>0</v>
      </c>
      <c r="BH605" s="155">
        <f t="shared" si="27"/>
        <v>0</v>
      </c>
      <c r="BI605" s="155">
        <f t="shared" si="28"/>
        <v>0</v>
      </c>
      <c r="BJ605" s="16" t="s">
        <v>81</v>
      </c>
      <c r="BK605" s="155">
        <f t="shared" si="29"/>
        <v>0</v>
      </c>
      <c r="BL605" s="16" t="s">
        <v>258</v>
      </c>
      <c r="BM605" s="154" t="s">
        <v>966</v>
      </c>
    </row>
    <row r="606" spans="2:65" s="1" customFormat="1" ht="24" customHeight="1">
      <c r="B606" s="143"/>
      <c r="C606" s="144" t="s">
        <v>967</v>
      </c>
      <c r="D606" s="144" t="s">
        <v>169</v>
      </c>
      <c r="E606" s="145" t="s">
        <v>968</v>
      </c>
      <c r="F606" s="146" t="s">
        <v>969</v>
      </c>
      <c r="G606" s="147" t="s">
        <v>907</v>
      </c>
      <c r="H606" s="148">
        <v>15</v>
      </c>
      <c r="I606" s="149">
        <v>0</v>
      </c>
      <c r="J606" s="149">
        <f t="shared" si="20"/>
        <v>0</v>
      </c>
      <c r="K606" s="146" t="s">
        <v>173</v>
      </c>
      <c r="L606" s="30"/>
      <c r="M606" s="150" t="s">
        <v>1</v>
      </c>
      <c r="N606" s="151" t="s">
        <v>39</v>
      </c>
      <c r="O606" s="152">
        <v>1.2</v>
      </c>
      <c r="P606" s="152">
        <f t="shared" si="21"/>
        <v>18</v>
      </c>
      <c r="Q606" s="152">
        <v>2.1250000000000002E-2</v>
      </c>
      <c r="R606" s="152">
        <f t="shared" si="22"/>
        <v>0.31875000000000003</v>
      </c>
      <c r="S606" s="152">
        <v>0</v>
      </c>
      <c r="T606" s="153">
        <f t="shared" si="23"/>
        <v>0</v>
      </c>
      <c r="AR606" s="154" t="s">
        <v>258</v>
      </c>
      <c r="AT606" s="154" t="s">
        <v>169</v>
      </c>
      <c r="AU606" s="154" t="s">
        <v>83</v>
      </c>
      <c r="AY606" s="16" t="s">
        <v>167</v>
      </c>
      <c r="BE606" s="155">
        <f t="shared" si="24"/>
        <v>0</v>
      </c>
      <c r="BF606" s="155">
        <f t="shared" si="25"/>
        <v>0</v>
      </c>
      <c r="BG606" s="155">
        <f t="shared" si="26"/>
        <v>0</v>
      </c>
      <c r="BH606" s="155">
        <f t="shared" si="27"/>
        <v>0</v>
      </c>
      <c r="BI606" s="155">
        <f t="shared" si="28"/>
        <v>0</v>
      </c>
      <c r="BJ606" s="16" t="s">
        <v>81</v>
      </c>
      <c r="BK606" s="155">
        <f t="shared" si="29"/>
        <v>0</v>
      </c>
      <c r="BL606" s="16" t="s">
        <v>258</v>
      </c>
      <c r="BM606" s="154" t="s">
        <v>970</v>
      </c>
    </row>
    <row r="607" spans="2:65" s="1" customFormat="1" ht="16.5" customHeight="1">
      <c r="B607" s="143"/>
      <c r="C607" s="144" t="s">
        <v>971</v>
      </c>
      <c r="D607" s="144" t="s">
        <v>169</v>
      </c>
      <c r="E607" s="145" t="s">
        <v>972</v>
      </c>
      <c r="F607" s="146" t="s">
        <v>973</v>
      </c>
      <c r="G607" s="147" t="s">
        <v>907</v>
      </c>
      <c r="H607" s="148">
        <v>1</v>
      </c>
      <c r="I607" s="149">
        <v>0</v>
      </c>
      <c r="J607" s="149">
        <f t="shared" si="20"/>
        <v>0</v>
      </c>
      <c r="K607" s="146" t="s">
        <v>173</v>
      </c>
      <c r="L607" s="30"/>
      <c r="M607" s="150" t="s">
        <v>1</v>
      </c>
      <c r="N607" s="151" t="s">
        <v>39</v>
      </c>
      <c r="O607" s="152">
        <v>0.40300000000000002</v>
      </c>
      <c r="P607" s="152">
        <f t="shared" si="21"/>
        <v>0.40300000000000002</v>
      </c>
      <c r="Q607" s="152">
        <v>0</v>
      </c>
      <c r="R607" s="152">
        <f t="shared" si="22"/>
        <v>0</v>
      </c>
      <c r="S607" s="152">
        <v>3.2899999999999999E-2</v>
      </c>
      <c r="T607" s="153">
        <f t="shared" si="23"/>
        <v>3.2899999999999999E-2</v>
      </c>
      <c r="AR607" s="154" t="s">
        <v>258</v>
      </c>
      <c r="AT607" s="154" t="s">
        <v>169</v>
      </c>
      <c r="AU607" s="154" t="s">
        <v>83</v>
      </c>
      <c r="AY607" s="16" t="s">
        <v>167</v>
      </c>
      <c r="BE607" s="155">
        <f t="shared" si="24"/>
        <v>0</v>
      </c>
      <c r="BF607" s="155">
        <f t="shared" si="25"/>
        <v>0</v>
      </c>
      <c r="BG607" s="155">
        <f t="shared" si="26"/>
        <v>0</v>
      </c>
      <c r="BH607" s="155">
        <f t="shared" si="27"/>
        <v>0</v>
      </c>
      <c r="BI607" s="155">
        <f t="shared" si="28"/>
        <v>0</v>
      </c>
      <c r="BJ607" s="16" t="s">
        <v>81</v>
      </c>
      <c r="BK607" s="155">
        <f t="shared" si="29"/>
        <v>0</v>
      </c>
      <c r="BL607" s="16" t="s">
        <v>258</v>
      </c>
      <c r="BM607" s="154" t="s">
        <v>974</v>
      </c>
    </row>
    <row r="608" spans="2:65" s="1" customFormat="1" ht="24" customHeight="1">
      <c r="B608" s="143"/>
      <c r="C608" s="144" t="s">
        <v>975</v>
      </c>
      <c r="D608" s="144" t="s">
        <v>169</v>
      </c>
      <c r="E608" s="145" t="s">
        <v>976</v>
      </c>
      <c r="F608" s="146" t="s">
        <v>977</v>
      </c>
      <c r="G608" s="147" t="s">
        <v>907</v>
      </c>
      <c r="H608" s="148">
        <v>2</v>
      </c>
      <c r="I608" s="149">
        <v>0</v>
      </c>
      <c r="J608" s="149">
        <f t="shared" si="20"/>
        <v>0</v>
      </c>
      <c r="K608" s="146" t="s">
        <v>173</v>
      </c>
      <c r="L608" s="30"/>
      <c r="M608" s="150" t="s">
        <v>1</v>
      </c>
      <c r="N608" s="151" t="s">
        <v>39</v>
      </c>
      <c r="O608" s="152">
        <v>2.4620000000000002</v>
      </c>
      <c r="P608" s="152">
        <f t="shared" si="21"/>
        <v>4.9240000000000004</v>
      </c>
      <c r="Q608" s="152">
        <v>1.7989999999999999E-2</v>
      </c>
      <c r="R608" s="152">
        <f t="shared" si="22"/>
        <v>3.5979999999999998E-2</v>
      </c>
      <c r="S608" s="152">
        <v>0</v>
      </c>
      <c r="T608" s="153">
        <f t="shared" si="23"/>
        <v>0</v>
      </c>
      <c r="AR608" s="154" t="s">
        <v>258</v>
      </c>
      <c r="AT608" s="154" t="s">
        <v>169</v>
      </c>
      <c r="AU608" s="154" t="s">
        <v>83</v>
      </c>
      <c r="AY608" s="16" t="s">
        <v>167</v>
      </c>
      <c r="BE608" s="155">
        <f t="shared" si="24"/>
        <v>0</v>
      </c>
      <c r="BF608" s="155">
        <f t="shared" si="25"/>
        <v>0</v>
      </c>
      <c r="BG608" s="155">
        <f t="shared" si="26"/>
        <v>0</v>
      </c>
      <c r="BH608" s="155">
        <f t="shared" si="27"/>
        <v>0</v>
      </c>
      <c r="BI608" s="155">
        <f t="shared" si="28"/>
        <v>0</v>
      </c>
      <c r="BJ608" s="16" t="s">
        <v>81</v>
      </c>
      <c r="BK608" s="155">
        <f t="shared" si="29"/>
        <v>0</v>
      </c>
      <c r="BL608" s="16" t="s">
        <v>258</v>
      </c>
      <c r="BM608" s="154" t="s">
        <v>978</v>
      </c>
    </row>
    <row r="609" spans="2:65" s="1" customFormat="1" ht="16.5" customHeight="1">
      <c r="B609" s="143"/>
      <c r="C609" s="144" t="s">
        <v>979</v>
      </c>
      <c r="D609" s="144" t="s">
        <v>169</v>
      </c>
      <c r="E609" s="145" t="s">
        <v>980</v>
      </c>
      <c r="F609" s="146" t="s">
        <v>981</v>
      </c>
      <c r="G609" s="147" t="s">
        <v>907</v>
      </c>
      <c r="H609" s="148">
        <v>9</v>
      </c>
      <c r="I609" s="149">
        <v>0</v>
      </c>
      <c r="J609" s="149">
        <f t="shared" si="20"/>
        <v>0</v>
      </c>
      <c r="K609" s="146" t="s">
        <v>173</v>
      </c>
      <c r="L609" s="30"/>
      <c r="M609" s="150" t="s">
        <v>1</v>
      </c>
      <c r="N609" s="151" t="s">
        <v>39</v>
      </c>
      <c r="O609" s="152">
        <v>2.54</v>
      </c>
      <c r="P609" s="152">
        <f t="shared" si="21"/>
        <v>22.86</v>
      </c>
      <c r="Q609" s="152">
        <v>1.452E-2</v>
      </c>
      <c r="R609" s="152">
        <f t="shared" si="22"/>
        <v>0.13067999999999999</v>
      </c>
      <c r="S609" s="152">
        <v>0</v>
      </c>
      <c r="T609" s="153">
        <f t="shared" si="23"/>
        <v>0</v>
      </c>
      <c r="AR609" s="154" t="s">
        <v>258</v>
      </c>
      <c r="AT609" s="154" t="s">
        <v>169</v>
      </c>
      <c r="AU609" s="154" t="s">
        <v>83</v>
      </c>
      <c r="AY609" s="16" t="s">
        <v>167</v>
      </c>
      <c r="BE609" s="155">
        <f t="shared" si="24"/>
        <v>0</v>
      </c>
      <c r="BF609" s="155">
        <f t="shared" si="25"/>
        <v>0</v>
      </c>
      <c r="BG609" s="155">
        <f t="shared" si="26"/>
        <v>0</v>
      </c>
      <c r="BH609" s="155">
        <f t="shared" si="27"/>
        <v>0</v>
      </c>
      <c r="BI609" s="155">
        <f t="shared" si="28"/>
        <v>0</v>
      </c>
      <c r="BJ609" s="16" t="s">
        <v>81</v>
      </c>
      <c r="BK609" s="155">
        <f t="shared" si="29"/>
        <v>0</v>
      </c>
      <c r="BL609" s="16" t="s">
        <v>258</v>
      </c>
      <c r="BM609" s="154" t="s">
        <v>982</v>
      </c>
    </row>
    <row r="610" spans="2:65" s="1" customFormat="1" ht="36" customHeight="1">
      <c r="B610" s="143"/>
      <c r="C610" s="144" t="s">
        <v>983</v>
      </c>
      <c r="D610" s="144" t="s">
        <v>169</v>
      </c>
      <c r="E610" s="145" t="s">
        <v>984</v>
      </c>
      <c r="F610" s="146" t="s">
        <v>985</v>
      </c>
      <c r="G610" s="147" t="s">
        <v>907</v>
      </c>
      <c r="H610" s="148">
        <v>9</v>
      </c>
      <c r="I610" s="149">
        <v>0</v>
      </c>
      <c r="J610" s="149">
        <f t="shared" si="20"/>
        <v>0</v>
      </c>
      <c r="K610" s="146" t="s">
        <v>1</v>
      </c>
      <c r="L610" s="30"/>
      <c r="M610" s="150" t="s">
        <v>1</v>
      </c>
      <c r="N610" s="151" t="s">
        <v>39</v>
      </c>
      <c r="O610" s="152">
        <v>2.88</v>
      </c>
      <c r="P610" s="152">
        <f t="shared" si="21"/>
        <v>25.919999999999998</v>
      </c>
      <c r="Q610" s="152">
        <v>1.9369999999999998E-2</v>
      </c>
      <c r="R610" s="152">
        <f t="shared" si="22"/>
        <v>0.17432999999999998</v>
      </c>
      <c r="S610" s="152">
        <v>0</v>
      </c>
      <c r="T610" s="153">
        <f t="shared" si="23"/>
        <v>0</v>
      </c>
      <c r="AR610" s="154" t="s">
        <v>258</v>
      </c>
      <c r="AT610" s="154" t="s">
        <v>169</v>
      </c>
      <c r="AU610" s="154" t="s">
        <v>83</v>
      </c>
      <c r="AY610" s="16" t="s">
        <v>167</v>
      </c>
      <c r="BE610" s="155">
        <f t="shared" si="24"/>
        <v>0</v>
      </c>
      <c r="BF610" s="155">
        <f t="shared" si="25"/>
        <v>0</v>
      </c>
      <c r="BG610" s="155">
        <f t="shared" si="26"/>
        <v>0</v>
      </c>
      <c r="BH610" s="155">
        <f t="shared" si="27"/>
        <v>0</v>
      </c>
      <c r="BI610" s="155">
        <f t="shared" si="28"/>
        <v>0</v>
      </c>
      <c r="BJ610" s="16" t="s">
        <v>81</v>
      </c>
      <c r="BK610" s="155">
        <f t="shared" si="29"/>
        <v>0</v>
      </c>
      <c r="BL610" s="16" t="s">
        <v>258</v>
      </c>
      <c r="BM610" s="154" t="s">
        <v>986</v>
      </c>
    </row>
    <row r="611" spans="2:65" s="1" customFormat="1" ht="24" customHeight="1">
      <c r="B611" s="143"/>
      <c r="C611" s="144" t="s">
        <v>987</v>
      </c>
      <c r="D611" s="144" t="s">
        <v>169</v>
      </c>
      <c r="E611" s="145" t="s">
        <v>988</v>
      </c>
      <c r="F611" s="146" t="s">
        <v>989</v>
      </c>
      <c r="G611" s="147" t="s">
        <v>221</v>
      </c>
      <c r="H611" s="148">
        <v>2</v>
      </c>
      <c r="I611" s="149">
        <v>0</v>
      </c>
      <c r="J611" s="149">
        <f t="shared" si="20"/>
        <v>0</v>
      </c>
      <c r="K611" s="146" t="s">
        <v>173</v>
      </c>
      <c r="L611" s="30"/>
      <c r="M611" s="150" t="s">
        <v>1</v>
      </c>
      <c r="N611" s="151" t="s">
        <v>39</v>
      </c>
      <c r="O611" s="152">
        <v>0.25</v>
      </c>
      <c r="P611" s="152">
        <f t="shared" si="21"/>
        <v>0.5</v>
      </c>
      <c r="Q611" s="152">
        <v>7.5000000000000002E-4</v>
      </c>
      <c r="R611" s="152">
        <f t="shared" si="22"/>
        <v>1.5E-3</v>
      </c>
      <c r="S611" s="152">
        <v>0</v>
      </c>
      <c r="T611" s="153">
        <f t="shared" si="23"/>
        <v>0</v>
      </c>
      <c r="AR611" s="154" t="s">
        <v>990</v>
      </c>
      <c r="AT611" s="154" t="s">
        <v>169</v>
      </c>
      <c r="AU611" s="154" t="s">
        <v>83</v>
      </c>
      <c r="AY611" s="16" t="s">
        <v>167</v>
      </c>
      <c r="BE611" s="155">
        <f t="shared" si="24"/>
        <v>0</v>
      </c>
      <c r="BF611" s="155">
        <f t="shared" si="25"/>
        <v>0</v>
      </c>
      <c r="BG611" s="155">
        <f t="shared" si="26"/>
        <v>0</v>
      </c>
      <c r="BH611" s="155">
        <f t="shared" si="27"/>
        <v>0</v>
      </c>
      <c r="BI611" s="155">
        <f t="shared" si="28"/>
        <v>0</v>
      </c>
      <c r="BJ611" s="16" t="s">
        <v>81</v>
      </c>
      <c r="BK611" s="155">
        <f t="shared" si="29"/>
        <v>0</v>
      </c>
      <c r="BL611" s="16" t="s">
        <v>990</v>
      </c>
      <c r="BM611" s="154" t="s">
        <v>991</v>
      </c>
    </row>
    <row r="612" spans="2:65" s="1" customFormat="1" ht="24" customHeight="1">
      <c r="B612" s="143"/>
      <c r="C612" s="144" t="s">
        <v>992</v>
      </c>
      <c r="D612" s="144" t="s">
        <v>169</v>
      </c>
      <c r="E612" s="145" t="s">
        <v>993</v>
      </c>
      <c r="F612" s="146" t="s">
        <v>994</v>
      </c>
      <c r="G612" s="147" t="s">
        <v>907</v>
      </c>
      <c r="H612" s="148">
        <v>10</v>
      </c>
      <c r="I612" s="149">
        <v>0</v>
      </c>
      <c r="J612" s="149">
        <f t="shared" si="20"/>
        <v>0</v>
      </c>
      <c r="K612" s="146" t="s">
        <v>173</v>
      </c>
      <c r="L612" s="30"/>
      <c r="M612" s="150" t="s">
        <v>1</v>
      </c>
      <c r="N612" s="151" t="s">
        <v>39</v>
      </c>
      <c r="O612" s="152">
        <v>0.85</v>
      </c>
      <c r="P612" s="152">
        <f t="shared" si="21"/>
        <v>8.5</v>
      </c>
      <c r="Q612" s="152">
        <v>4.9300000000000004E-3</v>
      </c>
      <c r="R612" s="152">
        <f t="shared" si="22"/>
        <v>4.9300000000000004E-2</v>
      </c>
      <c r="S612" s="152">
        <v>0</v>
      </c>
      <c r="T612" s="153">
        <f t="shared" si="23"/>
        <v>0</v>
      </c>
      <c r="AR612" s="154" t="s">
        <v>258</v>
      </c>
      <c r="AT612" s="154" t="s">
        <v>169</v>
      </c>
      <c r="AU612" s="154" t="s">
        <v>83</v>
      </c>
      <c r="AY612" s="16" t="s">
        <v>167</v>
      </c>
      <c r="BE612" s="155">
        <f t="shared" si="24"/>
        <v>0</v>
      </c>
      <c r="BF612" s="155">
        <f t="shared" si="25"/>
        <v>0</v>
      </c>
      <c r="BG612" s="155">
        <f t="shared" si="26"/>
        <v>0</v>
      </c>
      <c r="BH612" s="155">
        <f t="shared" si="27"/>
        <v>0</v>
      </c>
      <c r="BI612" s="155">
        <f t="shared" si="28"/>
        <v>0</v>
      </c>
      <c r="BJ612" s="16" t="s">
        <v>81</v>
      </c>
      <c r="BK612" s="155">
        <f t="shared" si="29"/>
        <v>0</v>
      </c>
      <c r="BL612" s="16" t="s">
        <v>258</v>
      </c>
      <c r="BM612" s="154" t="s">
        <v>995</v>
      </c>
    </row>
    <row r="613" spans="2:65" s="1" customFormat="1" ht="24" customHeight="1">
      <c r="B613" s="143"/>
      <c r="C613" s="144" t="s">
        <v>996</v>
      </c>
      <c r="D613" s="144" t="s">
        <v>169</v>
      </c>
      <c r="E613" s="145" t="s">
        <v>997</v>
      </c>
      <c r="F613" s="146" t="s">
        <v>998</v>
      </c>
      <c r="G613" s="147" t="s">
        <v>907</v>
      </c>
      <c r="H613" s="148">
        <v>1</v>
      </c>
      <c r="I613" s="149">
        <v>0</v>
      </c>
      <c r="J613" s="149">
        <f t="shared" si="20"/>
        <v>0</v>
      </c>
      <c r="K613" s="146" t="s">
        <v>173</v>
      </c>
      <c r="L613" s="30"/>
      <c r="M613" s="150" t="s">
        <v>1</v>
      </c>
      <c r="N613" s="151" t="s">
        <v>39</v>
      </c>
      <c r="O613" s="152">
        <v>0.85</v>
      </c>
      <c r="P613" s="152">
        <f t="shared" si="21"/>
        <v>0.85</v>
      </c>
      <c r="Q613" s="152">
        <v>9.8300000000000002E-3</v>
      </c>
      <c r="R613" s="152">
        <f t="shared" si="22"/>
        <v>9.8300000000000002E-3</v>
      </c>
      <c r="S613" s="152">
        <v>0</v>
      </c>
      <c r="T613" s="153">
        <f t="shared" si="23"/>
        <v>0</v>
      </c>
      <c r="AR613" s="154" t="s">
        <v>258</v>
      </c>
      <c r="AT613" s="154" t="s">
        <v>169</v>
      </c>
      <c r="AU613" s="154" t="s">
        <v>83</v>
      </c>
      <c r="AY613" s="16" t="s">
        <v>167</v>
      </c>
      <c r="BE613" s="155">
        <f t="shared" si="24"/>
        <v>0</v>
      </c>
      <c r="BF613" s="155">
        <f t="shared" si="25"/>
        <v>0</v>
      </c>
      <c r="BG613" s="155">
        <f t="shared" si="26"/>
        <v>0</v>
      </c>
      <c r="BH613" s="155">
        <f t="shared" si="27"/>
        <v>0</v>
      </c>
      <c r="BI613" s="155">
        <f t="shared" si="28"/>
        <v>0</v>
      </c>
      <c r="BJ613" s="16" t="s">
        <v>81</v>
      </c>
      <c r="BK613" s="155">
        <f t="shared" si="29"/>
        <v>0</v>
      </c>
      <c r="BL613" s="16" t="s">
        <v>258</v>
      </c>
      <c r="BM613" s="154" t="s">
        <v>999</v>
      </c>
    </row>
    <row r="614" spans="2:65" s="1" customFormat="1" ht="24" customHeight="1">
      <c r="B614" s="143"/>
      <c r="C614" s="144" t="s">
        <v>1000</v>
      </c>
      <c r="D614" s="144" t="s">
        <v>169</v>
      </c>
      <c r="E614" s="145" t="s">
        <v>1001</v>
      </c>
      <c r="F614" s="146" t="s">
        <v>1002</v>
      </c>
      <c r="G614" s="147" t="s">
        <v>907</v>
      </c>
      <c r="H614" s="148">
        <v>2</v>
      </c>
      <c r="I614" s="149">
        <v>0</v>
      </c>
      <c r="J614" s="149">
        <f t="shared" si="20"/>
        <v>0</v>
      </c>
      <c r="K614" s="146" t="s">
        <v>173</v>
      </c>
      <c r="L614" s="30"/>
      <c r="M614" s="150" t="s">
        <v>1</v>
      </c>
      <c r="N614" s="151" t="s">
        <v>39</v>
      </c>
      <c r="O614" s="152">
        <v>1.5</v>
      </c>
      <c r="P614" s="152">
        <f t="shared" si="21"/>
        <v>3</v>
      </c>
      <c r="Q614" s="152">
        <v>1.47E-2</v>
      </c>
      <c r="R614" s="152">
        <f t="shared" si="22"/>
        <v>2.9399999999999999E-2</v>
      </c>
      <c r="S614" s="152">
        <v>0</v>
      </c>
      <c r="T614" s="153">
        <f t="shared" si="23"/>
        <v>0</v>
      </c>
      <c r="AR614" s="154" t="s">
        <v>258</v>
      </c>
      <c r="AT614" s="154" t="s">
        <v>169</v>
      </c>
      <c r="AU614" s="154" t="s">
        <v>83</v>
      </c>
      <c r="AY614" s="16" t="s">
        <v>167</v>
      </c>
      <c r="BE614" s="155">
        <f t="shared" si="24"/>
        <v>0</v>
      </c>
      <c r="BF614" s="155">
        <f t="shared" si="25"/>
        <v>0</v>
      </c>
      <c r="BG614" s="155">
        <f t="shared" si="26"/>
        <v>0</v>
      </c>
      <c r="BH614" s="155">
        <f t="shared" si="27"/>
        <v>0</v>
      </c>
      <c r="BI614" s="155">
        <f t="shared" si="28"/>
        <v>0</v>
      </c>
      <c r="BJ614" s="16" t="s">
        <v>81</v>
      </c>
      <c r="BK614" s="155">
        <f t="shared" si="29"/>
        <v>0</v>
      </c>
      <c r="BL614" s="16" t="s">
        <v>258</v>
      </c>
      <c r="BM614" s="154" t="s">
        <v>1003</v>
      </c>
    </row>
    <row r="615" spans="2:65" s="1" customFormat="1" ht="24" customHeight="1">
      <c r="B615" s="143"/>
      <c r="C615" s="144" t="s">
        <v>1004</v>
      </c>
      <c r="D615" s="144" t="s">
        <v>169</v>
      </c>
      <c r="E615" s="145" t="s">
        <v>1005</v>
      </c>
      <c r="F615" s="146" t="s">
        <v>1006</v>
      </c>
      <c r="G615" s="147" t="s">
        <v>907</v>
      </c>
      <c r="H615" s="148">
        <v>2</v>
      </c>
      <c r="I615" s="149">
        <v>0</v>
      </c>
      <c r="J615" s="149">
        <f t="shared" si="20"/>
        <v>0</v>
      </c>
      <c r="K615" s="146" t="s">
        <v>173</v>
      </c>
      <c r="L615" s="30"/>
      <c r="M615" s="150" t="s">
        <v>1</v>
      </c>
      <c r="N615" s="151" t="s">
        <v>39</v>
      </c>
      <c r="O615" s="152">
        <v>4.8570000000000002</v>
      </c>
      <c r="P615" s="152">
        <f t="shared" si="21"/>
        <v>9.7140000000000004</v>
      </c>
      <c r="Q615" s="152">
        <v>0.24163999999999999</v>
      </c>
      <c r="R615" s="152">
        <f t="shared" si="22"/>
        <v>0.48327999999999999</v>
      </c>
      <c r="S615" s="152">
        <v>0</v>
      </c>
      <c r="T615" s="153">
        <f t="shared" si="23"/>
        <v>0</v>
      </c>
      <c r="AR615" s="154" t="s">
        <v>258</v>
      </c>
      <c r="AT615" s="154" t="s">
        <v>169</v>
      </c>
      <c r="AU615" s="154" t="s">
        <v>83</v>
      </c>
      <c r="AY615" s="16" t="s">
        <v>167</v>
      </c>
      <c r="BE615" s="155">
        <f t="shared" si="24"/>
        <v>0</v>
      </c>
      <c r="BF615" s="155">
        <f t="shared" si="25"/>
        <v>0</v>
      </c>
      <c r="BG615" s="155">
        <f t="shared" si="26"/>
        <v>0</v>
      </c>
      <c r="BH615" s="155">
        <f t="shared" si="27"/>
        <v>0</v>
      </c>
      <c r="BI615" s="155">
        <f t="shared" si="28"/>
        <v>0</v>
      </c>
      <c r="BJ615" s="16" t="s">
        <v>81</v>
      </c>
      <c r="BK615" s="155">
        <f t="shared" si="29"/>
        <v>0</v>
      </c>
      <c r="BL615" s="16" t="s">
        <v>258</v>
      </c>
      <c r="BM615" s="154" t="s">
        <v>1007</v>
      </c>
    </row>
    <row r="616" spans="2:65" s="1" customFormat="1" ht="16.5" customHeight="1">
      <c r="B616" s="143"/>
      <c r="C616" s="144" t="s">
        <v>1008</v>
      </c>
      <c r="D616" s="144" t="s">
        <v>169</v>
      </c>
      <c r="E616" s="145" t="s">
        <v>1009</v>
      </c>
      <c r="F616" s="146" t="s">
        <v>1010</v>
      </c>
      <c r="G616" s="147" t="s">
        <v>907</v>
      </c>
      <c r="H616" s="148">
        <v>2</v>
      </c>
      <c r="I616" s="149">
        <v>0</v>
      </c>
      <c r="J616" s="149">
        <f t="shared" si="20"/>
        <v>0</v>
      </c>
      <c r="K616" s="146" t="s">
        <v>173</v>
      </c>
      <c r="L616" s="30"/>
      <c r="M616" s="150" t="s">
        <v>1</v>
      </c>
      <c r="N616" s="151" t="s">
        <v>39</v>
      </c>
      <c r="O616" s="152">
        <v>0.217</v>
      </c>
      <c r="P616" s="152">
        <f t="shared" si="21"/>
        <v>0.434</v>
      </c>
      <c r="Q616" s="152">
        <v>0</v>
      </c>
      <c r="R616" s="152">
        <f t="shared" si="22"/>
        <v>0</v>
      </c>
      <c r="S616" s="152">
        <v>1.56E-3</v>
      </c>
      <c r="T616" s="153">
        <f t="shared" si="23"/>
        <v>3.1199999999999999E-3</v>
      </c>
      <c r="AR616" s="154" t="s">
        <v>258</v>
      </c>
      <c r="AT616" s="154" t="s">
        <v>169</v>
      </c>
      <c r="AU616" s="154" t="s">
        <v>83</v>
      </c>
      <c r="AY616" s="16" t="s">
        <v>167</v>
      </c>
      <c r="BE616" s="155">
        <f t="shared" si="24"/>
        <v>0</v>
      </c>
      <c r="BF616" s="155">
        <f t="shared" si="25"/>
        <v>0</v>
      </c>
      <c r="BG616" s="155">
        <f t="shared" si="26"/>
        <v>0</v>
      </c>
      <c r="BH616" s="155">
        <f t="shared" si="27"/>
        <v>0</v>
      </c>
      <c r="BI616" s="155">
        <f t="shared" si="28"/>
        <v>0</v>
      </c>
      <c r="BJ616" s="16" t="s">
        <v>81</v>
      </c>
      <c r="BK616" s="155">
        <f t="shared" si="29"/>
        <v>0</v>
      </c>
      <c r="BL616" s="16" t="s">
        <v>258</v>
      </c>
      <c r="BM616" s="154" t="s">
        <v>1011</v>
      </c>
    </row>
    <row r="617" spans="2:65" s="1" customFormat="1" ht="24" customHeight="1">
      <c r="B617" s="143"/>
      <c r="C617" s="144" t="s">
        <v>1012</v>
      </c>
      <c r="D617" s="144" t="s">
        <v>169</v>
      </c>
      <c r="E617" s="145" t="s">
        <v>1013</v>
      </c>
      <c r="F617" s="146" t="s">
        <v>1014</v>
      </c>
      <c r="G617" s="147" t="s">
        <v>907</v>
      </c>
      <c r="H617" s="148">
        <v>11</v>
      </c>
      <c r="I617" s="149">
        <v>0</v>
      </c>
      <c r="J617" s="149">
        <f t="shared" si="20"/>
        <v>0</v>
      </c>
      <c r="K617" s="146" t="s">
        <v>173</v>
      </c>
      <c r="L617" s="30"/>
      <c r="M617" s="150" t="s">
        <v>1</v>
      </c>
      <c r="N617" s="151" t="s">
        <v>39</v>
      </c>
      <c r="O617" s="152">
        <v>0.2</v>
      </c>
      <c r="P617" s="152">
        <f t="shared" si="21"/>
        <v>2.2000000000000002</v>
      </c>
      <c r="Q617" s="152">
        <v>1.8E-3</v>
      </c>
      <c r="R617" s="152">
        <f t="shared" si="22"/>
        <v>1.9799999999999998E-2</v>
      </c>
      <c r="S617" s="152">
        <v>0</v>
      </c>
      <c r="T617" s="153">
        <f t="shared" si="23"/>
        <v>0</v>
      </c>
      <c r="AR617" s="154" t="s">
        <v>258</v>
      </c>
      <c r="AT617" s="154" t="s">
        <v>169</v>
      </c>
      <c r="AU617" s="154" t="s">
        <v>83</v>
      </c>
      <c r="AY617" s="16" t="s">
        <v>167</v>
      </c>
      <c r="BE617" s="155">
        <f t="shared" si="24"/>
        <v>0</v>
      </c>
      <c r="BF617" s="155">
        <f t="shared" si="25"/>
        <v>0</v>
      </c>
      <c r="BG617" s="155">
        <f t="shared" si="26"/>
        <v>0</v>
      </c>
      <c r="BH617" s="155">
        <f t="shared" si="27"/>
        <v>0</v>
      </c>
      <c r="BI617" s="155">
        <f t="shared" si="28"/>
        <v>0</v>
      </c>
      <c r="BJ617" s="16" t="s">
        <v>81</v>
      </c>
      <c r="BK617" s="155">
        <f t="shared" si="29"/>
        <v>0</v>
      </c>
      <c r="BL617" s="16" t="s">
        <v>258</v>
      </c>
      <c r="BM617" s="154" t="s">
        <v>1015</v>
      </c>
    </row>
    <row r="618" spans="2:65" s="1" customFormat="1" ht="16.5" customHeight="1">
      <c r="B618" s="143"/>
      <c r="C618" s="144" t="s">
        <v>1016</v>
      </c>
      <c r="D618" s="144" t="s">
        <v>169</v>
      </c>
      <c r="E618" s="145" t="s">
        <v>1017</v>
      </c>
      <c r="F618" s="146" t="s">
        <v>1018</v>
      </c>
      <c r="G618" s="147" t="s">
        <v>907</v>
      </c>
      <c r="H618" s="148">
        <v>15</v>
      </c>
      <c r="I618" s="149">
        <v>0</v>
      </c>
      <c r="J618" s="149">
        <f t="shared" si="20"/>
        <v>0</v>
      </c>
      <c r="K618" s="146" t="s">
        <v>173</v>
      </c>
      <c r="L618" s="30"/>
      <c r="M618" s="150" t="s">
        <v>1</v>
      </c>
      <c r="N618" s="151" t="s">
        <v>39</v>
      </c>
      <c r="O618" s="152">
        <v>0.2</v>
      </c>
      <c r="P618" s="152">
        <f t="shared" si="21"/>
        <v>3</v>
      </c>
      <c r="Q618" s="152">
        <v>1.8400000000000001E-3</v>
      </c>
      <c r="R618" s="152">
        <f t="shared" si="22"/>
        <v>2.76E-2</v>
      </c>
      <c r="S618" s="152">
        <v>0</v>
      </c>
      <c r="T618" s="153">
        <f t="shared" si="23"/>
        <v>0</v>
      </c>
      <c r="AR618" s="154" t="s">
        <v>258</v>
      </c>
      <c r="AT618" s="154" t="s">
        <v>169</v>
      </c>
      <c r="AU618" s="154" t="s">
        <v>83</v>
      </c>
      <c r="AY618" s="16" t="s">
        <v>167</v>
      </c>
      <c r="BE618" s="155">
        <f t="shared" si="24"/>
        <v>0</v>
      </c>
      <c r="BF618" s="155">
        <f t="shared" si="25"/>
        <v>0</v>
      </c>
      <c r="BG618" s="155">
        <f t="shared" si="26"/>
        <v>0</v>
      </c>
      <c r="BH618" s="155">
        <f t="shared" si="27"/>
        <v>0</v>
      </c>
      <c r="BI618" s="155">
        <f t="shared" si="28"/>
        <v>0</v>
      </c>
      <c r="BJ618" s="16" t="s">
        <v>81</v>
      </c>
      <c r="BK618" s="155">
        <f t="shared" si="29"/>
        <v>0</v>
      </c>
      <c r="BL618" s="16" t="s">
        <v>258</v>
      </c>
      <c r="BM618" s="154" t="s">
        <v>1019</v>
      </c>
    </row>
    <row r="619" spans="2:65" s="1" customFormat="1" ht="24" customHeight="1">
      <c r="B619" s="143"/>
      <c r="C619" s="144" t="s">
        <v>1020</v>
      </c>
      <c r="D619" s="144" t="s">
        <v>169</v>
      </c>
      <c r="E619" s="145" t="s">
        <v>1021</v>
      </c>
      <c r="F619" s="146" t="s">
        <v>1022</v>
      </c>
      <c r="G619" s="147" t="s">
        <v>907</v>
      </c>
      <c r="H619" s="148">
        <v>2</v>
      </c>
      <c r="I619" s="149">
        <v>0</v>
      </c>
      <c r="J619" s="149">
        <f t="shared" si="20"/>
        <v>0</v>
      </c>
      <c r="K619" s="146" t="s">
        <v>173</v>
      </c>
      <c r="L619" s="30"/>
      <c r="M619" s="150" t="s">
        <v>1</v>
      </c>
      <c r="N619" s="151" t="s">
        <v>39</v>
      </c>
      <c r="O619" s="152">
        <v>0.4</v>
      </c>
      <c r="P619" s="152">
        <f t="shared" si="21"/>
        <v>0.8</v>
      </c>
      <c r="Q619" s="152">
        <v>1.9599999999999999E-3</v>
      </c>
      <c r="R619" s="152">
        <f t="shared" si="22"/>
        <v>3.9199999999999999E-3</v>
      </c>
      <c r="S619" s="152">
        <v>0</v>
      </c>
      <c r="T619" s="153">
        <f t="shared" si="23"/>
        <v>0</v>
      </c>
      <c r="AR619" s="154" t="s">
        <v>258</v>
      </c>
      <c r="AT619" s="154" t="s">
        <v>169</v>
      </c>
      <c r="AU619" s="154" t="s">
        <v>83</v>
      </c>
      <c r="AY619" s="16" t="s">
        <v>167</v>
      </c>
      <c r="BE619" s="155">
        <f t="shared" si="24"/>
        <v>0</v>
      </c>
      <c r="BF619" s="155">
        <f t="shared" si="25"/>
        <v>0</v>
      </c>
      <c r="BG619" s="155">
        <f t="shared" si="26"/>
        <v>0</v>
      </c>
      <c r="BH619" s="155">
        <f t="shared" si="27"/>
        <v>0</v>
      </c>
      <c r="BI619" s="155">
        <f t="shared" si="28"/>
        <v>0</v>
      </c>
      <c r="BJ619" s="16" t="s">
        <v>81</v>
      </c>
      <c r="BK619" s="155">
        <f t="shared" si="29"/>
        <v>0</v>
      </c>
      <c r="BL619" s="16" t="s">
        <v>258</v>
      </c>
      <c r="BM619" s="154" t="s">
        <v>1023</v>
      </c>
    </row>
    <row r="620" spans="2:65" s="1" customFormat="1" ht="16.5" customHeight="1">
      <c r="B620" s="143"/>
      <c r="C620" s="144" t="s">
        <v>1024</v>
      </c>
      <c r="D620" s="144" t="s">
        <v>169</v>
      </c>
      <c r="E620" s="145" t="s">
        <v>1025</v>
      </c>
      <c r="F620" s="146" t="s">
        <v>1026</v>
      </c>
      <c r="G620" s="147" t="s">
        <v>907</v>
      </c>
      <c r="H620" s="148">
        <v>9</v>
      </c>
      <c r="I620" s="149">
        <v>0</v>
      </c>
      <c r="J620" s="149">
        <f t="shared" si="20"/>
        <v>0</v>
      </c>
      <c r="K620" s="146" t="s">
        <v>173</v>
      </c>
      <c r="L620" s="30"/>
      <c r="M620" s="150" t="s">
        <v>1</v>
      </c>
      <c r="N620" s="151" t="s">
        <v>39</v>
      </c>
      <c r="O620" s="152">
        <v>0.2</v>
      </c>
      <c r="P620" s="152">
        <f t="shared" si="21"/>
        <v>1.8</v>
      </c>
      <c r="Q620" s="152">
        <v>1.8400000000000001E-3</v>
      </c>
      <c r="R620" s="152">
        <f t="shared" si="22"/>
        <v>1.6560000000000002E-2</v>
      </c>
      <c r="S620" s="152">
        <v>0</v>
      </c>
      <c r="T620" s="153">
        <f t="shared" si="23"/>
        <v>0</v>
      </c>
      <c r="AR620" s="154" t="s">
        <v>258</v>
      </c>
      <c r="AT620" s="154" t="s">
        <v>169</v>
      </c>
      <c r="AU620" s="154" t="s">
        <v>83</v>
      </c>
      <c r="AY620" s="16" t="s">
        <v>167</v>
      </c>
      <c r="BE620" s="155">
        <f t="shared" si="24"/>
        <v>0</v>
      </c>
      <c r="BF620" s="155">
        <f t="shared" si="25"/>
        <v>0</v>
      </c>
      <c r="BG620" s="155">
        <f t="shared" si="26"/>
        <v>0</v>
      </c>
      <c r="BH620" s="155">
        <f t="shared" si="27"/>
        <v>0</v>
      </c>
      <c r="BI620" s="155">
        <f t="shared" si="28"/>
        <v>0</v>
      </c>
      <c r="BJ620" s="16" t="s">
        <v>81</v>
      </c>
      <c r="BK620" s="155">
        <f t="shared" si="29"/>
        <v>0</v>
      </c>
      <c r="BL620" s="16" t="s">
        <v>258</v>
      </c>
      <c r="BM620" s="154" t="s">
        <v>1027</v>
      </c>
    </row>
    <row r="621" spans="2:65" s="1" customFormat="1" ht="16.5" customHeight="1">
      <c r="B621" s="143"/>
      <c r="C621" s="144" t="s">
        <v>1028</v>
      </c>
      <c r="D621" s="144" t="s">
        <v>169</v>
      </c>
      <c r="E621" s="145" t="s">
        <v>1029</v>
      </c>
      <c r="F621" s="146" t="s">
        <v>1030</v>
      </c>
      <c r="G621" s="147" t="s">
        <v>907</v>
      </c>
      <c r="H621" s="148">
        <v>2</v>
      </c>
      <c r="I621" s="149">
        <v>0</v>
      </c>
      <c r="J621" s="149">
        <f t="shared" si="20"/>
        <v>0</v>
      </c>
      <c r="K621" s="146" t="s">
        <v>1</v>
      </c>
      <c r="L621" s="30"/>
      <c r="M621" s="150" t="s">
        <v>1</v>
      </c>
      <c r="N621" s="151" t="s">
        <v>39</v>
      </c>
      <c r="O621" s="152">
        <v>0.2</v>
      </c>
      <c r="P621" s="152">
        <f t="shared" si="21"/>
        <v>0.4</v>
      </c>
      <c r="Q621" s="152">
        <v>1.8400000000000001E-3</v>
      </c>
      <c r="R621" s="152">
        <f t="shared" si="22"/>
        <v>3.6800000000000001E-3</v>
      </c>
      <c r="S621" s="152">
        <v>0</v>
      </c>
      <c r="T621" s="153">
        <f t="shared" si="23"/>
        <v>0</v>
      </c>
      <c r="AR621" s="154" t="s">
        <v>258</v>
      </c>
      <c r="AT621" s="154" t="s">
        <v>169</v>
      </c>
      <c r="AU621" s="154" t="s">
        <v>83</v>
      </c>
      <c r="AY621" s="16" t="s">
        <v>167</v>
      </c>
      <c r="BE621" s="155">
        <f t="shared" si="24"/>
        <v>0</v>
      </c>
      <c r="BF621" s="155">
        <f t="shared" si="25"/>
        <v>0</v>
      </c>
      <c r="BG621" s="155">
        <f t="shared" si="26"/>
        <v>0</v>
      </c>
      <c r="BH621" s="155">
        <f t="shared" si="27"/>
        <v>0</v>
      </c>
      <c r="BI621" s="155">
        <f t="shared" si="28"/>
        <v>0</v>
      </c>
      <c r="BJ621" s="16" t="s">
        <v>81</v>
      </c>
      <c r="BK621" s="155">
        <f t="shared" si="29"/>
        <v>0</v>
      </c>
      <c r="BL621" s="16" t="s">
        <v>258</v>
      </c>
      <c r="BM621" s="154" t="s">
        <v>1031</v>
      </c>
    </row>
    <row r="622" spans="2:65" s="1" customFormat="1" ht="24" customHeight="1">
      <c r="B622" s="143"/>
      <c r="C622" s="144" t="s">
        <v>1032</v>
      </c>
      <c r="D622" s="144" t="s">
        <v>169</v>
      </c>
      <c r="E622" s="145" t="s">
        <v>1033</v>
      </c>
      <c r="F622" s="146" t="s">
        <v>1034</v>
      </c>
      <c r="G622" s="147" t="s">
        <v>399</v>
      </c>
      <c r="H622" s="148">
        <v>1.6220000000000001</v>
      </c>
      <c r="I622" s="149">
        <v>0</v>
      </c>
      <c r="J622" s="149">
        <f t="shared" si="20"/>
        <v>0</v>
      </c>
      <c r="K622" s="146" t="s">
        <v>173</v>
      </c>
      <c r="L622" s="30"/>
      <c r="M622" s="150" t="s">
        <v>1</v>
      </c>
      <c r="N622" s="151" t="s">
        <v>39</v>
      </c>
      <c r="O622" s="152">
        <v>1.573</v>
      </c>
      <c r="P622" s="152">
        <f t="shared" si="21"/>
        <v>2.5514060000000001</v>
      </c>
      <c r="Q622" s="152">
        <v>0</v>
      </c>
      <c r="R622" s="152">
        <f t="shared" si="22"/>
        <v>0</v>
      </c>
      <c r="S622" s="152">
        <v>0</v>
      </c>
      <c r="T622" s="153">
        <f t="shared" si="23"/>
        <v>0</v>
      </c>
      <c r="AR622" s="154" t="s">
        <v>258</v>
      </c>
      <c r="AT622" s="154" t="s">
        <v>169</v>
      </c>
      <c r="AU622" s="154" t="s">
        <v>83</v>
      </c>
      <c r="AY622" s="16" t="s">
        <v>167</v>
      </c>
      <c r="BE622" s="155">
        <f t="shared" si="24"/>
        <v>0</v>
      </c>
      <c r="BF622" s="155">
        <f t="shared" si="25"/>
        <v>0</v>
      </c>
      <c r="BG622" s="155">
        <f t="shared" si="26"/>
        <v>0</v>
      </c>
      <c r="BH622" s="155">
        <f t="shared" si="27"/>
        <v>0</v>
      </c>
      <c r="BI622" s="155">
        <f t="shared" si="28"/>
        <v>0</v>
      </c>
      <c r="BJ622" s="16" t="s">
        <v>81</v>
      </c>
      <c r="BK622" s="155">
        <f t="shared" si="29"/>
        <v>0</v>
      </c>
      <c r="BL622" s="16" t="s">
        <v>258</v>
      </c>
      <c r="BM622" s="154" t="s">
        <v>1035</v>
      </c>
    </row>
    <row r="623" spans="2:65" s="11" customFormat="1" ht="22.9" customHeight="1">
      <c r="B623" s="131"/>
      <c r="D623" s="132" t="s">
        <v>73</v>
      </c>
      <c r="E623" s="141" t="s">
        <v>1036</v>
      </c>
      <c r="F623" s="141" t="s">
        <v>1037</v>
      </c>
      <c r="J623" s="142">
        <f>BK623</f>
        <v>0</v>
      </c>
      <c r="L623" s="131"/>
      <c r="M623" s="135"/>
      <c r="N623" s="136"/>
      <c r="O623" s="136"/>
      <c r="P623" s="137">
        <f>SUM(P624:P627)</f>
        <v>7.2247669999999999</v>
      </c>
      <c r="Q623" s="136"/>
      <c r="R623" s="137">
        <f>SUM(R624:R627)</f>
        <v>8.0549999999999997E-2</v>
      </c>
      <c r="S623" s="136"/>
      <c r="T623" s="138">
        <f>SUM(T624:T627)</f>
        <v>0</v>
      </c>
      <c r="AR623" s="132" t="s">
        <v>83</v>
      </c>
      <c r="AT623" s="139" t="s">
        <v>73</v>
      </c>
      <c r="AU623" s="139" t="s">
        <v>81</v>
      </c>
      <c r="AY623" s="132" t="s">
        <v>167</v>
      </c>
      <c r="BK623" s="140">
        <f>SUM(BK624:BK627)</f>
        <v>0</v>
      </c>
    </row>
    <row r="624" spans="2:65" s="1" customFormat="1" ht="16.5" customHeight="1">
      <c r="B624" s="143"/>
      <c r="C624" s="144" t="s">
        <v>1038</v>
      </c>
      <c r="D624" s="144" t="s">
        <v>169</v>
      </c>
      <c r="E624" s="145" t="s">
        <v>1039</v>
      </c>
      <c r="F624" s="146" t="s">
        <v>849</v>
      </c>
      <c r="G624" s="147" t="s">
        <v>221</v>
      </c>
      <c r="H624" s="148">
        <v>1</v>
      </c>
      <c r="I624" s="149">
        <v>0</v>
      </c>
      <c r="J624" s="149">
        <f>ROUND(I624*H624,2)</f>
        <v>0</v>
      </c>
      <c r="K624" s="146" t="s">
        <v>1</v>
      </c>
      <c r="L624" s="30"/>
      <c r="M624" s="150" t="s">
        <v>1</v>
      </c>
      <c r="N624" s="151" t="s">
        <v>39</v>
      </c>
      <c r="O624" s="152">
        <v>0</v>
      </c>
      <c r="P624" s="152">
        <f>O624*H624</f>
        <v>0</v>
      </c>
      <c r="Q624" s="152">
        <v>0</v>
      </c>
      <c r="R624" s="152">
        <f>Q624*H624</f>
        <v>0</v>
      </c>
      <c r="S624" s="152">
        <v>0</v>
      </c>
      <c r="T624" s="153">
        <f>S624*H624</f>
        <v>0</v>
      </c>
      <c r="AR624" s="154" t="s">
        <v>258</v>
      </c>
      <c r="AT624" s="154" t="s">
        <v>169</v>
      </c>
      <c r="AU624" s="154" t="s">
        <v>83</v>
      </c>
      <c r="AY624" s="16" t="s">
        <v>167</v>
      </c>
      <c r="BE624" s="155">
        <f>IF(N624="základní",J624,0)</f>
        <v>0</v>
      </c>
      <c r="BF624" s="155">
        <f>IF(N624="snížená",J624,0)</f>
        <v>0</v>
      </c>
      <c r="BG624" s="155">
        <f>IF(N624="zákl. přenesená",J624,0)</f>
        <v>0</v>
      </c>
      <c r="BH624" s="155">
        <f>IF(N624="sníž. přenesená",J624,0)</f>
        <v>0</v>
      </c>
      <c r="BI624" s="155">
        <f>IF(N624="nulová",J624,0)</f>
        <v>0</v>
      </c>
      <c r="BJ624" s="16" t="s">
        <v>81</v>
      </c>
      <c r="BK624" s="155">
        <f>ROUND(I624*H624,2)</f>
        <v>0</v>
      </c>
      <c r="BL624" s="16" t="s">
        <v>258</v>
      </c>
      <c r="BM624" s="154" t="s">
        <v>1040</v>
      </c>
    </row>
    <row r="625" spans="2:65" s="1" customFormat="1" ht="16.5" customHeight="1">
      <c r="B625" s="143"/>
      <c r="C625" s="144" t="s">
        <v>1041</v>
      </c>
      <c r="D625" s="144" t="s">
        <v>169</v>
      </c>
      <c r="E625" s="145" t="s">
        <v>1042</v>
      </c>
      <c r="F625" s="146" t="s">
        <v>1043</v>
      </c>
      <c r="G625" s="147" t="s">
        <v>249</v>
      </c>
      <c r="H625" s="148">
        <v>30</v>
      </c>
      <c r="I625" s="149">
        <v>0</v>
      </c>
      <c r="J625" s="149">
        <f>ROUND(I625*H625,2)</f>
        <v>0</v>
      </c>
      <c r="K625" s="146" t="s">
        <v>1</v>
      </c>
      <c r="L625" s="30"/>
      <c r="M625" s="150" t="s">
        <v>1</v>
      </c>
      <c r="N625" s="151" t="s">
        <v>39</v>
      </c>
      <c r="O625" s="152">
        <v>0</v>
      </c>
      <c r="P625" s="152">
        <f>O625*H625</f>
        <v>0</v>
      </c>
      <c r="Q625" s="152">
        <v>0</v>
      </c>
      <c r="R625" s="152">
        <f>Q625*H625</f>
        <v>0</v>
      </c>
      <c r="S625" s="152">
        <v>0</v>
      </c>
      <c r="T625" s="153">
        <f>S625*H625</f>
        <v>0</v>
      </c>
      <c r="AR625" s="154" t="s">
        <v>258</v>
      </c>
      <c r="AT625" s="154" t="s">
        <v>169</v>
      </c>
      <c r="AU625" s="154" t="s">
        <v>83</v>
      </c>
      <c r="AY625" s="16" t="s">
        <v>167</v>
      </c>
      <c r="BE625" s="155">
        <f>IF(N625="základní",J625,0)</f>
        <v>0</v>
      </c>
      <c r="BF625" s="155">
        <f>IF(N625="snížená",J625,0)</f>
        <v>0</v>
      </c>
      <c r="BG625" s="155">
        <f>IF(N625="zákl. přenesená",J625,0)</f>
        <v>0</v>
      </c>
      <c r="BH625" s="155">
        <f>IF(N625="sníž. přenesená",J625,0)</f>
        <v>0</v>
      </c>
      <c r="BI625" s="155">
        <f>IF(N625="nulová",J625,0)</f>
        <v>0</v>
      </c>
      <c r="BJ625" s="16" t="s">
        <v>81</v>
      </c>
      <c r="BK625" s="155">
        <f>ROUND(I625*H625,2)</f>
        <v>0</v>
      </c>
      <c r="BL625" s="16" t="s">
        <v>258</v>
      </c>
      <c r="BM625" s="154" t="s">
        <v>1044</v>
      </c>
    </row>
    <row r="626" spans="2:65" s="1" customFormat="1" ht="24" customHeight="1">
      <c r="B626" s="143"/>
      <c r="C626" s="144" t="s">
        <v>1045</v>
      </c>
      <c r="D626" s="144" t="s">
        <v>169</v>
      </c>
      <c r="E626" s="145" t="s">
        <v>1046</v>
      </c>
      <c r="F626" s="146" t="s">
        <v>1047</v>
      </c>
      <c r="G626" s="147" t="s">
        <v>907</v>
      </c>
      <c r="H626" s="148">
        <v>1</v>
      </c>
      <c r="I626" s="149">
        <v>0</v>
      </c>
      <c r="J626" s="149">
        <f>ROUND(I626*H626,2)</f>
        <v>0</v>
      </c>
      <c r="K626" s="146" t="s">
        <v>1</v>
      </c>
      <c r="L626" s="30"/>
      <c r="M626" s="150" t="s">
        <v>1</v>
      </c>
      <c r="N626" s="151" t="s">
        <v>39</v>
      </c>
      <c r="O626" s="152">
        <v>6.2359999999999998</v>
      </c>
      <c r="P626" s="152">
        <f>O626*H626</f>
        <v>6.2359999999999998</v>
      </c>
      <c r="Q626" s="152">
        <v>8.0549999999999997E-2</v>
      </c>
      <c r="R626" s="152">
        <f>Q626*H626</f>
        <v>8.0549999999999997E-2</v>
      </c>
      <c r="S626" s="152">
        <v>0</v>
      </c>
      <c r="T626" s="153">
        <f>S626*H626</f>
        <v>0</v>
      </c>
      <c r="AR626" s="154" t="s">
        <v>258</v>
      </c>
      <c r="AT626" s="154" t="s">
        <v>169</v>
      </c>
      <c r="AU626" s="154" t="s">
        <v>83</v>
      </c>
      <c r="AY626" s="16" t="s">
        <v>167</v>
      </c>
      <c r="BE626" s="155">
        <f>IF(N626="základní",J626,0)</f>
        <v>0</v>
      </c>
      <c r="BF626" s="155">
        <f>IF(N626="snížená",J626,0)</f>
        <v>0</v>
      </c>
      <c r="BG626" s="155">
        <f>IF(N626="zákl. přenesená",J626,0)</f>
        <v>0</v>
      </c>
      <c r="BH626" s="155">
        <f>IF(N626="sníž. přenesená",J626,0)</f>
        <v>0</v>
      </c>
      <c r="BI626" s="155">
        <f>IF(N626="nulová",J626,0)</f>
        <v>0</v>
      </c>
      <c r="BJ626" s="16" t="s">
        <v>81</v>
      </c>
      <c r="BK626" s="155">
        <f>ROUND(I626*H626,2)</f>
        <v>0</v>
      </c>
      <c r="BL626" s="16" t="s">
        <v>258</v>
      </c>
      <c r="BM626" s="154" t="s">
        <v>1048</v>
      </c>
    </row>
    <row r="627" spans="2:65" s="1" customFormat="1" ht="16.5" customHeight="1">
      <c r="B627" s="143"/>
      <c r="C627" s="144" t="s">
        <v>1049</v>
      </c>
      <c r="D627" s="144" t="s">
        <v>169</v>
      </c>
      <c r="E627" s="145" t="s">
        <v>1050</v>
      </c>
      <c r="F627" s="146" t="s">
        <v>1051</v>
      </c>
      <c r="G627" s="147" t="s">
        <v>399</v>
      </c>
      <c r="H627" s="148">
        <v>8.1000000000000003E-2</v>
      </c>
      <c r="I627" s="149">
        <v>0</v>
      </c>
      <c r="J627" s="149">
        <f>ROUND(I627*H627,2)</f>
        <v>0</v>
      </c>
      <c r="K627" s="146" t="s">
        <v>173</v>
      </c>
      <c r="L627" s="30"/>
      <c r="M627" s="150" t="s">
        <v>1</v>
      </c>
      <c r="N627" s="151" t="s">
        <v>39</v>
      </c>
      <c r="O627" s="152">
        <v>12.207000000000001</v>
      </c>
      <c r="P627" s="152">
        <f>O627*H627</f>
        <v>0.98876700000000006</v>
      </c>
      <c r="Q627" s="152">
        <v>0</v>
      </c>
      <c r="R627" s="152">
        <f>Q627*H627</f>
        <v>0</v>
      </c>
      <c r="S627" s="152">
        <v>0</v>
      </c>
      <c r="T627" s="153">
        <f>S627*H627</f>
        <v>0</v>
      </c>
      <c r="AR627" s="154" t="s">
        <v>258</v>
      </c>
      <c r="AT627" s="154" t="s">
        <v>169</v>
      </c>
      <c r="AU627" s="154" t="s">
        <v>83</v>
      </c>
      <c r="AY627" s="16" t="s">
        <v>167</v>
      </c>
      <c r="BE627" s="155">
        <f>IF(N627="základní",J627,0)</f>
        <v>0</v>
      </c>
      <c r="BF627" s="155">
        <f>IF(N627="snížená",J627,0)</f>
        <v>0</v>
      </c>
      <c r="BG627" s="155">
        <f>IF(N627="zákl. přenesená",J627,0)</f>
        <v>0</v>
      </c>
      <c r="BH627" s="155">
        <f>IF(N627="sníž. přenesená",J627,0)</f>
        <v>0</v>
      </c>
      <c r="BI627" s="155">
        <f>IF(N627="nulová",J627,0)</f>
        <v>0</v>
      </c>
      <c r="BJ627" s="16" t="s">
        <v>81</v>
      </c>
      <c r="BK627" s="155">
        <f>ROUND(I627*H627,2)</f>
        <v>0</v>
      </c>
      <c r="BL627" s="16" t="s">
        <v>258</v>
      </c>
      <c r="BM627" s="154" t="s">
        <v>1052</v>
      </c>
    </row>
    <row r="628" spans="2:65" s="11" customFormat="1" ht="22.9" customHeight="1">
      <c r="B628" s="131"/>
      <c r="D628" s="132" t="s">
        <v>73</v>
      </c>
      <c r="E628" s="141" t="s">
        <v>1053</v>
      </c>
      <c r="F628" s="141" t="s">
        <v>1054</v>
      </c>
      <c r="J628" s="142">
        <f>BK628</f>
        <v>0</v>
      </c>
      <c r="L628" s="131"/>
      <c r="M628" s="135"/>
      <c r="N628" s="136"/>
      <c r="O628" s="136"/>
      <c r="P628" s="137">
        <f>SUM(P629:P634)</f>
        <v>203.81983199999999</v>
      </c>
      <c r="Q628" s="136"/>
      <c r="R628" s="137">
        <f>SUM(R629:R634)</f>
        <v>0.22567999999999999</v>
      </c>
      <c r="S628" s="136"/>
      <c r="T628" s="138">
        <f>SUM(T629:T634)</f>
        <v>0</v>
      </c>
      <c r="AR628" s="132" t="s">
        <v>83</v>
      </c>
      <c r="AT628" s="139" t="s">
        <v>73</v>
      </c>
      <c r="AU628" s="139" t="s">
        <v>81</v>
      </c>
      <c r="AY628" s="132" t="s">
        <v>167</v>
      </c>
      <c r="BK628" s="140">
        <f>SUM(BK629:BK634)</f>
        <v>0</v>
      </c>
    </row>
    <row r="629" spans="2:65" s="1" customFormat="1" ht="16.5" customHeight="1">
      <c r="B629" s="143"/>
      <c r="C629" s="144" t="s">
        <v>1055</v>
      </c>
      <c r="D629" s="144" t="s">
        <v>169</v>
      </c>
      <c r="E629" s="145" t="s">
        <v>1056</v>
      </c>
      <c r="F629" s="146" t="s">
        <v>1057</v>
      </c>
      <c r="G629" s="147" t="s">
        <v>230</v>
      </c>
      <c r="H629" s="148">
        <v>364</v>
      </c>
      <c r="I629" s="149">
        <v>0</v>
      </c>
      <c r="J629" s="149">
        <f>ROUND(I629*H629,2)</f>
        <v>0</v>
      </c>
      <c r="K629" s="146" t="s">
        <v>173</v>
      </c>
      <c r="L629" s="30"/>
      <c r="M629" s="150" t="s">
        <v>1</v>
      </c>
      <c r="N629" s="151" t="s">
        <v>39</v>
      </c>
      <c r="O629" s="152">
        <v>0.42</v>
      </c>
      <c r="P629" s="152">
        <f>O629*H629</f>
        <v>152.88</v>
      </c>
      <c r="Q629" s="152">
        <v>5.8E-4</v>
      </c>
      <c r="R629" s="152">
        <f>Q629*H629</f>
        <v>0.21112</v>
      </c>
      <c r="S629" s="152">
        <v>0</v>
      </c>
      <c r="T629" s="153">
        <f>S629*H629</f>
        <v>0</v>
      </c>
      <c r="AR629" s="154" t="s">
        <v>258</v>
      </c>
      <c r="AT629" s="154" t="s">
        <v>169</v>
      </c>
      <c r="AU629" s="154" t="s">
        <v>83</v>
      </c>
      <c r="AY629" s="16" t="s">
        <v>167</v>
      </c>
      <c r="BE629" s="155">
        <f>IF(N629="základní",J629,0)</f>
        <v>0</v>
      </c>
      <c r="BF629" s="155">
        <f>IF(N629="snížená",J629,0)</f>
        <v>0</v>
      </c>
      <c r="BG629" s="155">
        <f>IF(N629="zákl. přenesená",J629,0)</f>
        <v>0</v>
      </c>
      <c r="BH629" s="155">
        <f>IF(N629="sníž. přenesená",J629,0)</f>
        <v>0</v>
      </c>
      <c r="BI629" s="155">
        <f>IF(N629="nulová",J629,0)</f>
        <v>0</v>
      </c>
      <c r="BJ629" s="16" t="s">
        <v>81</v>
      </c>
      <c r="BK629" s="155">
        <f>ROUND(I629*H629,2)</f>
        <v>0</v>
      </c>
      <c r="BL629" s="16" t="s">
        <v>258</v>
      </c>
      <c r="BM629" s="154" t="s">
        <v>1058</v>
      </c>
    </row>
    <row r="630" spans="2:65" s="12" customFormat="1" ht="11.25">
      <c r="B630" s="156"/>
      <c r="D630" s="157" t="s">
        <v>176</v>
      </c>
      <c r="E630" s="158" t="s">
        <v>1</v>
      </c>
      <c r="F630" s="159" t="s">
        <v>1059</v>
      </c>
      <c r="H630" s="160">
        <v>364</v>
      </c>
      <c r="L630" s="156"/>
      <c r="M630" s="161"/>
      <c r="N630" s="162"/>
      <c r="O630" s="162"/>
      <c r="P630" s="162"/>
      <c r="Q630" s="162"/>
      <c r="R630" s="162"/>
      <c r="S630" s="162"/>
      <c r="T630" s="163"/>
      <c r="AT630" s="158" t="s">
        <v>176</v>
      </c>
      <c r="AU630" s="158" t="s">
        <v>83</v>
      </c>
      <c r="AV630" s="12" t="s">
        <v>83</v>
      </c>
      <c r="AW630" s="12" t="s">
        <v>28</v>
      </c>
      <c r="AX630" s="12" t="s">
        <v>74</v>
      </c>
      <c r="AY630" s="158" t="s">
        <v>167</v>
      </c>
    </row>
    <row r="631" spans="2:65" s="13" customFormat="1" ht="11.25">
      <c r="B631" s="164"/>
      <c r="D631" s="157" t="s">
        <v>176</v>
      </c>
      <c r="E631" s="165" t="s">
        <v>1</v>
      </c>
      <c r="F631" s="166" t="s">
        <v>187</v>
      </c>
      <c r="H631" s="167">
        <v>364</v>
      </c>
      <c r="L631" s="164"/>
      <c r="M631" s="168"/>
      <c r="N631" s="169"/>
      <c r="O631" s="169"/>
      <c r="P631" s="169"/>
      <c r="Q631" s="169"/>
      <c r="R631" s="169"/>
      <c r="S631" s="169"/>
      <c r="T631" s="170"/>
      <c r="AT631" s="165" t="s">
        <v>176</v>
      </c>
      <c r="AU631" s="165" t="s">
        <v>83</v>
      </c>
      <c r="AV631" s="13" t="s">
        <v>174</v>
      </c>
      <c r="AW631" s="13" t="s">
        <v>28</v>
      </c>
      <c r="AX631" s="13" t="s">
        <v>81</v>
      </c>
      <c r="AY631" s="165" t="s">
        <v>167</v>
      </c>
    </row>
    <row r="632" spans="2:65" s="1" customFormat="1" ht="16.5" customHeight="1">
      <c r="B632" s="143"/>
      <c r="C632" s="144" t="s">
        <v>1060</v>
      </c>
      <c r="D632" s="144" t="s">
        <v>169</v>
      </c>
      <c r="E632" s="145" t="s">
        <v>1061</v>
      </c>
      <c r="F632" s="146" t="s">
        <v>1062</v>
      </c>
      <c r="G632" s="147" t="s">
        <v>230</v>
      </c>
      <c r="H632" s="148">
        <v>364</v>
      </c>
      <c r="I632" s="149"/>
      <c r="J632" s="149">
        <f>ROUND(I632*H632,2)</f>
        <v>0</v>
      </c>
      <c r="K632" s="146" t="s">
        <v>173</v>
      </c>
      <c r="L632" s="30"/>
      <c r="M632" s="150" t="s">
        <v>1</v>
      </c>
      <c r="N632" s="151" t="s">
        <v>39</v>
      </c>
      <c r="O632" s="152">
        <v>3.7999999999999999E-2</v>
      </c>
      <c r="P632" s="152">
        <f>O632*H632</f>
        <v>13.831999999999999</v>
      </c>
      <c r="Q632" s="152">
        <v>0</v>
      </c>
      <c r="R632" s="152">
        <f>Q632*H632</f>
        <v>0</v>
      </c>
      <c r="S632" s="152">
        <v>0</v>
      </c>
      <c r="T632" s="153">
        <f>S632*H632</f>
        <v>0</v>
      </c>
      <c r="AR632" s="154" t="s">
        <v>258</v>
      </c>
      <c r="AT632" s="154" t="s">
        <v>169</v>
      </c>
      <c r="AU632" s="154" t="s">
        <v>83</v>
      </c>
      <c r="AY632" s="16" t="s">
        <v>167</v>
      </c>
      <c r="BE632" s="155">
        <f>IF(N632="základní",J632,0)</f>
        <v>0</v>
      </c>
      <c r="BF632" s="155">
        <f>IF(N632="snížená",J632,0)</f>
        <v>0</v>
      </c>
      <c r="BG632" s="155">
        <f>IF(N632="zákl. přenesená",J632,0)</f>
        <v>0</v>
      </c>
      <c r="BH632" s="155">
        <f>IF(N632="sníž. přenesená",J632,0)</f>
        <v>0</v>
      </c>
      <c r="BI632" s="155">
        <f>IF(N632="nulová",J632,0)</f>
        <v>0</v>
      </c>
      <c r="BJ632" s="16" t="s">
        <v>81</v>
      </c>
      <c r="BK632" s="155">
        <f>ROUND(I632*H632,2)</f>
        <v>0</v>
      </c>
      <c r="BL632" s="16" t="s">
        <v>258</v>
      </c>
      <c r="BM632" s="154" t="s">
        <v>1063</v>
      </c>
    </row>
    <row r="633" spans="2:65" s="1" customFormat="1" ht="24" customHeight="1">
      <c r="B633" s="143"/>
      <c r="C633" s="144" t="s">
        <v>1064</v>
      </c>
      <c r="D633" s="144" t="s">
        <v>169</v>
      </c>
      <c r="E633" s="145" t="s">
        <v>1065</v>
      </c>
      <c r="F633" s="146" t="s">
        <v>1066</v>
      </c>
      <c r="G633" s="147" t="s">
        <v>230</v>
      </c>
      <c r="H633" s="148">
        <v>364</v>
      </c>
      <c r="I633" s="149">
        <v>0</v>
      </c>
      <c r="J633" s="149">
        <f>ROUND(I633*H633,2)</f>
        <v>0</v>
      </c>
      <c r="K633" s="146" t="s">
        <v>173</v>
      </c>
      <c r="L633" s="30"/>
      <c r="M633" s="150" t="s">
        <v>1</v>
      </c>
      <c r="N633" s="151" t="s">
        <v>39</v>
      </c>
      <c r="O633" s="152">
        <v>0.1</v>
      </c>
      <c r="P633" s="152">
        <f>O633*H633</f>
        <v>36.4</v>
      </c>
      <c r="Q633" s="152">
        <v>4.0000000000000003E-5</v>
      </c>
      <c r="R633" s="152">
        <f>Q633*H633</f>
        <v>1.4560000000000002E-2</v>
      </c>
      <c r="S633" s="152">
        <v>0</v>
      </c>
      <c r="T633" s="153">
        <f>S633*H633</f>
        <v>0</v>
      </c>
      <c r="AR633" s="154" t="s">
        <v>258</v>
      </c>
      <c r="AT633" s="154" t="s">
        <v>169</v>
      </c>
      <c r="AU633" s="154" t="s">
        <v>83</v>
      </c>
      <c r="AY633" s="16" t="s">
        <v>167</v>
      </c>
      <c r="BE633" s="155">
        <f>IF(N633="základní",J633,0)</f>
        <v>0</v>
      </c>
      <c r="BF633" s="155">
        <f>IF(N633="snížená",J633,0)</f>
        <v>0</v>
      </c>
      <c r="BG633" s="155">
        <f>IF(N633="zákl. přenesená",J633,0)</f>
        <v>0</v>
      </c>
      <c r="BH633" s="155">
        <f>IF(N633="sníž. přenesená",J633,0)</f>
        <v>0</v>
      </c>
      <c r="BI633" s="155">
        <f>IF(N633="nulová",J633,0)</f>
        <v>0</v>
      </c>
      <c r="BJ633" s="16" t="s">
        <v>81</v>
      </c>
      <c r="BK633" s="155">
        <f>ROUND(I633*H633,2)</f>
        <v>0</v>
      </c>
      <c r="BL633" s="16" t="s">
        <v>258</v>
      </c>
      <c r="BM633" s="154" t="s">
        <v>1067</v>
      </c>
    </row>
    <row r="634" spans="2:65" s="1" customFormat="1" ht="24" customHeight="1">
      <c r="B634" s="143"/>
      <c r="C634" s="144" t="s">
        <v>1068</v>
      </c>
      <c r="D634" s="144" t="s">
        <v>169</v>
      </c>
      <c r="E634" s="145" t="s">
        <v>1069</v>
      </c>
      <c r="F634" s="146" t="s">
        <v>1070</v>
      </c>
      <c r="G634" s="147" t="s">
        <v>399</v>
      </c>
      <c r="H634" s="148">
        <v>0.22600000000000001</v>
      </c>
      <c r="I634" s="149">
        <v>0</v>
      </c>
      <c r="J634" s="149">
        <f>ROUND(I634*H634,2)</f>
        <v>0</v>
      </c>
      <c r="K634" s="146" t="s">
        <v>173</v>
      </c>
      <c r="L634" s="30"/>
      <c r="M634" s="150" t="s">
        <v>1</v>
      </c>
      <c r="N634" s="151" t="s">
        <v>39</v>
      </c>
      <c r="O634" s="152">
        <v>3.1320000000000001</v>
      </c>
      <c r="P634" s="152">
        <f>O634*H634</f>
        <v>0.70783200000000002</v>
      </c>
      <c r="Q634" s="152">
        <v>0</v>
      </c>
      <c r="R634" s="152">
        <f>Q634*H634</f>
        <v>0</v>
      </c>
      <c r="S634" s="152">
        <v>0</v>
      </c>
      <c r="T634" s="153">
        <f>S634*H634</f>
        <v>0</v>
      </c>
      <c r="AR634" s="154" t="s">
        <v>258</v>
      </c>
      <c r="AT634" s="154" t="s">
        <v>169</v>
      </c>
      <c r="AU634" s="154" t="s">
        <v>83</v>
      </c>
      <c r="AY634" s="16" t="s">
        <v>167</v>
      </c>
      <c r="BE634" s="155">
        <f>IF(N634="základní",J634,0)</f>
        <v>0</v>
      </c>
      <c r="BF634" s="155">
        <f>IF(N634="snížená",J634,0)</f>
        <v>0</v>
      </c>
      <c r="BG634" s="155">
        <f>IF(N634="zákl. přenesená",J634,0)</f>
        <v>0</v>
      </c>
      <c r="BH634" s="155">
        <f>IF(N634="sníž. přenesená",J634,0)</f>
        <v>0</v>
      </c>
      <c r="BI634" s="155">
        <f>IF(N634="nulová",J634,0)</f>
        <v>0</v>
      </c>
      <c r="BJ634" s="16" t="s">
        <v>81</v>
      </c>
      <c r="BK634" s="155">
        <f>ROUND(I634*H634,2)</f>
        <v>0</v>
      </c>
      <c r="BL634" s="16" t="s">
        <v>258</v>
      </c>
      <c r="BM634" s="154" t="s">
        <v>1071</v>
      </c>
    </row>
    <row r="635" spans="2:65" s="11" customFormat="1" ht="22.9" customHeight="1">
      <c r="B635" s="131"/>
      <c r="D635" s="132" t="s">
        <v>73</v>
      </c>
      <c r="E635" s="141" t="s">
        <v>1072</v>
      </c>
      <c r="F635" s="141" t="s">
        <v>1073</v>
      </c>
      <c r="J635" s="142">
        <f>BK635</f>
        <v>0</v>
      </c>
      <c r="L635" s="131"/>
      <c r="M635" s="135"/>
      <c r="N635" s="136"/>
      <c r="O635" s="136"/>
      <c r="P635" s="137">
        <f>SUM(P636:P640)</f>
        <v>10.409104000000001</v>
      </c>
      <c r="Q635" s="136"/>
      <c r="R635" s="137">
        <f>SUM(R636:R640)</f>
        <v>2.2399999999999996E-2</v>
      </c>
      <c r="S635" s="136"/>
      <c r="T635" s="138">
        <f>SUM(T636:T640)</f>
        <v>0</v>
      </c>
      <c r="AR635" s="132" t="s">
        <v>83</v>
      </c>
      <c r="AT635" s="139" t="s">
        <v>73</v>
      </c>
      <c r="AU635" s="139" t="s">
        <v>81</v>
      </c>
      <c r="AY635" s="132" t="s">
        <v>167</v>
      </c>
      <c r="BK635" s="140">
        <f>SUM(BK636:BK640)</f>
        <v>0</v>
      </c>
    </row>
    <row r="636" spans="2:65" s="1" customFormat="1" ht="16.5" customHeight="1">
      <c r="B636" s="143"/>
      <c r="C636" s="144" t="s">
        <v>1074</v>
      </c>
      <c r="D636" s="144" t="s">
        <v>169</v>
      </c>
      <c r="E636" s="145" t="s">
        <v>1075</v>
      </c>
      <c r="F636" s="146" t="s">
        <v>1076</v>
      </c>
      <c r="G636" s="147" t="s">
        <v>295</v>
      </c>
      <c r="H636" s="148">
        <v>56</v>
      </c>
      <c r="I636" s="149">
        <v>0</v>
      </c>
      <c r="J636" s="149">
        <f>ROUND(I636*H636,2)</f>
        <v>0</v>
      </c>
      <c r="K636" s="146" t="s">
        <v>173</v>
      </c>
      <c r="L636" s="30"/>
      <c r="M636" s="150" t="s">
        <v>1</v>
      </c>
      <c r="N636" s="151" t="s">
        <v>39</v>
      </c>
      <c r="O636" s="152">
        <v>0.15</v>
      </c>
      <c r="P636" s="152">
        <f>O636*H636</f>
        <v>8.4</v>
      </c>
      <c r="Q636" s="152">
        <v>2.5999999999999998E-4</v>
      </c>
      <c r="R636" s="152">
        <f>Q636*H636</f>
        <v>1.4559999999999998E-2</v>
      </c>
      <c r="S636" s="152">
        <v>0</v>
      </c>
      <c r="T636" s="153">
        <f>S636*H636</f>
        <v>0</v>
      </c>
      <c r="AR636" s="154" t="s">
        <v>258</v>
      </c>
      <c r="AT636" s="154" t="s">
        <v>169</v>
      </c>
      <c r="AU636" s="154" t="s">
        <v>83</v>
      </c>
      <c r="AY636" s="16" t="s">
        <v>167</v>
      </c>
      <c r="BE636" s="155">
        <f>IF(N636="základní",J636,0)</f>
        <v>0</v>
      </c>
      <c r="BF636" s="155">
        <f>IF(N636="snížená",J636,0)</f>
        <v>0</v>
      </c>
      <c r="BG636" s="155">
        <f>IF(N636="zákl. přenesená",J636,0)</f>
        <v>0</v>
      </c>
      <c r="BH636" s="155">
        <f>IF(N636="sníž. přenesená",J636,0)</f>
        <v>0</v>
      </c>
      <c r="BI636" s="155">
        <f>IF(N636="nulová",J636,0)</f>
        <v>0</v>
      </c>
      <c r="BJ636" s="16" t="s">
        <v>81</v>
      </c>
      <c r="BK636" s="155">
        <f>ROUND(I636*H636,2)</f>
        <v>0</v>
      </c>
      <c r="BL636" s="16" t="s">
        <v>258</v>
      </c>
      <c r="BM636" s="154" t="s">
        <v>1077</v>
      </c>
    </row>
    <row r="637" spans="2:65" s="12" customFormat="1" ht="11.25">
      <c r="B637" s="156"/>
      <c r="D637" s="157" t="s">
        <v>176</v>
      </c>
      <c r="E637" s="158" t="s">
        <v>1</v>
      </c>
      <c r="F637" s="159" t="s">
        <v>1078</v>
      </c>
      <c r="H637" s="160">
        <v>56</v>
      </c>
      <c r="L637" s="156"/>
      <c r="M637" s="161"/>
      <c r="N637" s="162"/>
      <c r="O637" s="162"/>
      <c r="P637" s="162"/>
      <c r="Q637" s="162"/>
      <c r="R637" s="162"/>
      <c r="S637" s="162"/>
      <c r="T637" s="163"/>
      <c r="AT637" s="158" t="s">
        <v>176</v>
      </c>
      <c r="AU637" s="158" t="s">
        <v>83</v>
      </c>
      <c r="AV637" s="12" t="s">
        <v>83</v>
      </c>
      <c r="AW637" s="12" t="s">
        <v>28</v>
      </c>
      <c r="AX637" s="12" t="s">
        <v>74</v>
      </c>
      <c r="AY637" s="158" t="s">
        <v>167</v>
      </c>
    </row>
    <row r="638" spans="2:65" s="13" customFormat="1" ht="11.25">
      <c r="B638" s="164"/>
      <c r="D638" s="157" t="s">
        <v>176</v>
      </c>
      <c r="E638" s="165" t="s">
        <v>1</v>
      </c>
      <c r="F638" s="166" t="s">
        <v>187</v>
      </c>
      <c r="H638" s="167">
        <v>56</v>
      </c>
      <c r="L638" s="164"/>
      <c r="M638" s="168"/>
      <c r="N638" s="169"/>
      <c r="O638" s="169"/>
      <c r="P638" s="169"/>
      <c r="Q638" s="169"/>
      <c r="R638" s="169"/>
      <c r="S638" s="169"/>
      <c r="T638" s="170"/>
      <c r="AT638" s="165" t="s">
        <v>176</v>
      </c>
      <c r="AU638" s="165" t="s">
        <v>83</v>
      </c>
      <c r="AV638" s="13" t="s">
        <v>174</v>
      </c>
      <c r="AW638" s="13" t="s">
        <v>28</v>
      </c>
      <c r="AX638" s="13" t="s">
        <v>81</v>
      </c>
      <c r="AY638" s="165" t="s">
        <v>167</v>
      </c>
    </row>
    <row r="639" spans="2:65" s="1" customFormat="1" ht="16.5" customHeight="1">
      <c r="B639" s="143"/>
      <c r="C639" s="144" t="s">
        <v>1079</v>
      </c>
      <c r="D639" s="144" t="s">
        <v>169</v>
      </c>
      <c r="E639" s="145" t="s">
        <v>1080</v>
      </c>
      <c r="F639" s="146" t="s">
        <v>1081</v>
      </c>
      <c r="G639" s="147" t="s">
        <v>295</v>
      </c>
      <c r="H639" s="148">
        <v>56</v>
      </c>
      <c r="I639" s="149">
        <v>0</v>
      </c>
      <c r="J639" s="149">
        <f>ROUND(I639*H639,2)</f>
        <v>0</v>
      </c>
      <c r="K639" s="146" t="s">
        <v>173</v>
      </c>
      <c r="L639" s="30"/>
      <c r="M639" s="150" t="s">
        <v>1</v>
      </c>
      <c r="N639" s="151" t="s">
        <v>39</v>
      </c>
      <c r="O639" s="152">
        <v>3.5000000000000003E-2</v>
      </c>
      <c r="P639" s="152">
        <f>O639*H639</f>
        <v>1.9600000000000002</v>
      </c>
      <c r="Q639" s="152">
        <v>1.3999999999999999E-4</v>
      </c>
      <c r="R639" s="152">
        <f>Q639*H639</f>
        <v>7.8399999999999997E-3</v>
      </c>
      <c r="S639" s="152">
        <v>0</v>
      </c>
      <c r="T639" s="153">
        <f>S639*H639</f>
        <v>0</v>
      </c>
      <c r="AR639" s="154" t="s">
        <v>258</v>
      </c>
      <c r="AT639" s="154" t="s">
        <v>169</v>
      </c>
      <c r="AU639" s="154" t="s">
        <v>83</v>
      </c>
      <c r="AY639" s="16" t="s">
        <v>167</v>
      </c>
      <c r="BE639" s="155">
        <f>IF(N639="základní",J639,0)</f>
        <v>0</v>
      </c>
      <c r="BF639" s="155">
        <f>IF(N639="snížená",J639,0)</f>
        <v>0</v>
      </c>
      <c r="BG639" s="155">
        <f>IF(N639="zákl. přenesená",J639,0)</f>
        <v>0</v>
      </c>
      <c r="BH639" s="155">
        <f>IF(N639="sníž. přenesená",J639,0)</f>
        <v>0</v>
      </c>
      <c r="BI639" s="155">
        <f>IF(N639="nulová",J639,0)</f>
        <v>0</v>
      </c>
      <c r="BJ639" s="16" t="s">
        <v>81</v>
      </c>
      <c r="BK639" s="155">
        <f>ROUND(I639*H639,2)</f>
        <v>0</v>
      </c>
      <c r="BL639" s="16" t="s">
        <v>258</v>
      </c>
      <c r="BM639" s="154" t="s">
        <v>1082</v>
      </c>
    </row>
    <row r="640" spans="2:65" s="1" customFormat="1" ht="24" customHeight="1">
      <c r="B640" s="143"/>
      <c r="C640" s="144" t="s">
        <v>1083</v>
      </c>
      <c r="D640" s="144" t="s">
        <v>169</v>
      </c>
      <c r="E640" s="145" t="s">
        <v>1084</v>
      </c>
      <c r="F640" s="146" t="s">
        <v>1085</v>
      </c>
      <c r="G640" s="147" t="s">
        <v>399</v>
      </c>
      <c r="H640" s="148">
        <v>2.1999999999999999E-2</v>
      </c>
      <c r="I640" s="149">
        <v>0</v>
      </c>
      <c r="J640" s="149">
        <f>ROUND(I640*H640,2)</f>
        <v>0</v>
      </c>
      <c r="K640" s="146" t="s">
        <v>173</v>
      </c>
      <c r="L640" s="30"/>
      <c r="M640" s="150" t="s">
        <v>1</v>
      </c>
      <c r="N640" s="151" t="s">
        <v>39</v>
      </c>
      <c r="O640" s="152">
        <v>2.2320000000000002</v>
      </c>
      <c r="P640" s="152">
        <f>O640*H640</f>
        <v>4.9104000000000002E-2</v>
      </c>
      <c r="Q640" s="152">
        <v>0</v>
      </c>
      <c r="R640" s="152">
        <f>Q640*H640</f>
        <v>0</v>
      </c>
      <c r="S640" s="152">
        <v>0</v>
      </c>
      <c r="T640" s="153">
        <f>S640*H640</f>
        <v>0</v>
      </c>
      <c r="AR640" s="154" t="s">
        <v>258</v>
      </c>
      <c r="AT640" s="154" t="s">
        <v>169</v>
      </c>
      <c r="AU640" s="154" t="s">
        <v>83</v>
      </c>
      <c r="AY640" s="16" t="s">
        <v>167</v>
      </c>
      <c r="BE640" s="155">
        <f>IF(N640="základní",J640,0)</f>
        <v>0</v>
      </c>
      <c r="BF640" s="155">
        <f>IF(N640="snížená",J640,0)</f>
        <v>0</v>
      </c>
      <c r="BG640" s="155">
        <f>IF(N640="zákl. přenesená",J640,0)</f>
        <v>0</v>
      </c>
      <c r="BH640" s="155">
        <f>IF(N640="sníž. přenesená",J640,0)</f>
        <v>0</v>
      </c>
      <c r="BI640" s="155">
        <f>IF(N640="nulová",J640,0)</f>
        <v>0</v>
      </c>
      <c r="BJ640" s="16" t="s">
        <v>81</v>
      </c>
      <c r="BK640" s="155">
        <f>ROUND(I640*H640,2)</f>
        <v>0</v>
      </c>
      <c r="BL640" s="16" t="s">
        <v>258</v>
      </c>
      <c r="BM640" s="154" t="s">
        <v>1086</v>
      </c>
    </row>
    <row r="641" spans="2:65" s="11" customFormat="1" ht="22.9" customHeight="1">
      <c r="B641" s="131"/>
      <c r="D641" s="132" t="s">
        <v>73</v>
      </c>
      <c r="E641" s="141" t="s">
        <v>1087</v>
      </c>
      <c r="F641" s="141" t="s">
        <v>1088</v>
      </c>
      <c r="J641" s="142">
        <f>BK641</f>
        <v>0</v>
      </c>
      <c r="L641" s="131"/>
      <c r="M641" s="135"/>
      <c r="N641" s="136"/>
      <c r="O641" s="136"/>
      <c r="P641" s="137">
        <f>SUM(P642:P646)</f>
        <v>20.499009999999998</v>
      </c>
      <c r="Q641" s="136"/>
      <c r="R641" s="137">
        <f>SUM(R642:R646)</f>
        <v>1.7307999999999999</v>
      </c>
      <c r="S641" s="136"/>
      <c r="T641" s="138">
        <f>SUM(T642:T646)</f>
        <v>0</v>
      </c>
      <c r="AR641" s="132" t="s">
        <v>83</v>
      </c>
      <c r="AT641" s="139" t="s">
        <v>73</v>
      </c>
      <c r="AU641" s="139" t="s">
        <v>81</v>
      </c>
      <c r="AY641" s="132" t="s">
        <v>167</v>
      </c>
      <c r="BK641" s="140">
        <f>SUM(BK642:BK646)</f>
        <v>0</v>
      </c>
    </row>
    <row r="642" spans="2:65" s="1" customFormat="1" ht="16.5" customHeight="1">
      <c r="B642" s="143"/>
      <c r="C642" s="144" t="s">
        <v>1089</v>
      </c>
      <c r="D642" s="144" t="s">
        <v>169</v>
      </c>
      <c r="E642" s="145" t="s">
        <v>1090</v>
      </c>
      <c r="F642" s="146" t="s">
        <v>1091</v>
      </c>
      <c r="G642" s="147" t="s">
        <v>295</v>
      </c>
      <c r="H642" s="148">
        <v>44</v>
      </c>
      <c r="I642" s="149">
        <v>0</v>
      </c>
      <c r="J642" s="149">
        <f>ROUND(I642*H642,2)</f>
        <v>0</v>
      </c>
      <c r="K642" s="146" t="s">
        <v>173</v>
      </c>
      <c r="L642" s="30"/>
      <c r="M642" s="150" t="s">
        <v>1</v>
      </c>
      <c r="N642" s="151" t="s">
        <v>39</v>
      </c>
      <c r="O642" s="152">
        <v>0.28999999999999998</v>
      </c>
      <c r="P642" s="152">
        <f>O642*H642</f>
        <v>12.76</v>
      </c>
      <c r="Q642" s="152">
        <v>3.2300000000000002E-2</v>
      </c>
      <c r="R642" s="152">
        <f>Q642*H642</f>
        <v>1.4212</v>
      </c>
      <c r="S642" s="152">
        <v>0</v>
      </c>
      <c r="T642" s="153">
        <f>S642*H642</f>
        <v>0</v>
      </c>
      <c r="AR642" s="154" t="s">
        <v>258</v>
      </c>
      <c r="AT642" s="154" t="s">
        <v>169</v>
      </c>
      <c r="AU642" s="154" t="s">
        <v>83</v>
      </c>
      <c r="AY642" s="16" t="s">
        <v>167</v>
      </c>
      <c r="BE642" s="155">
        <f>IF(N642="základní",J642,0)</f>
        <v>0</v>
      </c>
      <c r="BF642" s="155">
        <f>IF(N642="snížená",J642,0)</f>
        <v>0</v>
      </c>
      <c r="BG642" s="155">
        <f>IF(N642="zákl. přenesená",J642,0)</f>
        <v>0</v>
      </c>
      <c r="BH642" s="155">
        <f>IF(N642="sníž. přenesená",J642,0)</f>
        <v>0</v>
      </c>
      <c r="BI642" s="155">
        <f>IF(N642="nulová",J642,0)</f>
        <v>0</v>
      </c>
      <c r="BJ642" s="16" t="s">
        <v>81</v>
      </c>
      <c r="BK642" s="155">
        <f>ROUND(I642*H642,2)</f>
        <v>0</v>
      </c>
      <c r="BL642" s="16" t="s">
        <v>258</v>
      </c>
      <c r="BM642" s="154" t="s">
        <v>1092</v>
      </c>
    </row>
    <row r="643" spans="2:65" s="12" customFormat="1" ht="11.25">
      <c r="B643" s="156"/>
      <c r="D643" s="157" t="s">
        <v>176</v>
      </c>
      <c r="E643" s="158" t="s">
        <v>1</v>
      </c>
      <c r="F643" s="159" t="s">
        <v>1093</v>
      </c>
      <c r="H643" s="160">
        <v>44</v>
      </c>
      <c r="L643" s="156"/>
      <c r="M643" s="161"/>
      <c r="N643" s="162"/>
      <c r="O643" s="162"/>
      <c r="P643" s="162"/>
      <c r="Q643" s="162"/>
      <c r="R643" s="162"/>
      <c r="S643" s="162"/>
      <c r="T643" s="163"/>
      <c r="AT643" s="158" t="s">
        <v>176</v>
      </c>
      <c r="AU643" s="158" t="s">
        <v>83</v>
      </c>
      <c r="AV643" s="12" t="s">
        <v>83</v>
      </c>
      <c r="AW643" s="12" t="s">
        <v>28</v>
      </c>
      <c r="AX643" s="12" t="s">
        <v>74</v>
      </c>
      <c r="AY643" s="158" t="s">
        <v>167</v>
      </c>
    </row>
    <row r="644" spans="2:65" s="13" customFormat="1" ht="11.25">
      <c r="B644" s="164"/>
      <c r="D644" s="157" t="s">
        <v>176</v>
      </c>
      <c r="E644" s="165" t="s">
        <v>1</v>
      </c>
      <c r="F644" s="166" t="s">
        <v>187</v>
      </c>
      <c r="H644" s="167">
        <v>44</v>
      </c>
      <c r="L644" s="164"/>
      <c r="M644" s="168"/>
      <c r="N644" s="169"/>
      <c r="O644" s="169"/>
      <c r="P644" s="169"/>
      <c r="Q644" s="169"/>
      <c r="R644" s="169"/>
      <c r="S644" s="169"/>
      <c r="T644" s="170"/>
      <c r="AT644" s="165" t="s">
        <v>176</v>
      </c>
      <c r="AU644" s="165" t="s">
        <v>83</v>
      </c>
      <c r="AV644" s="13" t="s">
        <v>174</v>
      </c>
      <c r="AW644" s="13" t="s">
        <v>28</v>
      </c>
      <c r="AX644" s="13" t="s">
        <v>81</v>
      </c>
      <c r="AY644" s="165" t="s">
        <v>167</v>
      </c>
    </row>
    <row r="645" spans="2:65" s="1" customFormat="1" ht="16.5" customHeight="1">
      <c r="B645" s="143"/>
      <c r="C645" s="144" t="s">
        <v>1094</v>
      </c>
      <c r="D645" s="144" t="s">
        <v>169</v>
      </c>
      <c r="E645" s="145" t="s">
        <v>1095</v>
      </c>
      <c r="F645" s="146" t="s">
        <v>1096</v>
      </c>
      <c r="G645" s="147" t="s">
        <v>295</v>
      </c>
      <c r="H645" s="148">
        <v>12</v>
      </c>
      <c r="I645" s="149">
        <v>0</v>
      </c>
      <c r="J645" s="149">
        <f>ROUND(I645*H645,2)</f>
        <v>0</v>
      </c>
      <c r="K645" s="146" t="s">
        <v>173</v>
      </c>
      <c r="L645" s="30"/>
      <c r="M645" s="150" t="s">
        <v>1</v>
      </c>
      <c r="N645" s="151" t="s">
        <v>39</v>
      </c>
      <c r="O645" s="152">
        <v>0.254</v>
      </c>
      <c r="P645" s="152">
        <f>O645*H645</f>
        <v>3.048</v>
      </c>
      <c r="Q645" s="152">
        <v>2.58E-2</v>
      </c>
      <c r="R645" s="152">
        <f>Q645*H645</f>
        <v>0.30959999999999999</v>
      </c>
      <c r="S645" s="152">
        <v>0</v>
      </c>
      <c r="T645" s="153">
        <f>S645*H645</f>
        <v>0</v>
      </c>
      <c r="AR645" s="154" t="s">
        <v>258</v>
      </c>
      <c r="AT645" s="154" t="s">
        <v>169</v>
      </c>
      <c r="AU645" s="154" t="s">
        <v>83</v>
      </c>
      <c r="AY645" s="16" t="s">
        <v>167</v>
      </c>
      <c r="BE645" s="155">
        <f>IF(N645="základní",J645,0)</f>
        <v>0</v>
      </c>
      <c r="BF645" s="155">
        <f>IF(N645="snížená",J645,0)</f>
        <v>0</v>
      </c>
      <c r="BG645" s="155">
        <f>IF(N645="zákl. přenesená",J645,0)</f>
        <v>0</v>
      </c>
      <c r="BH645" s="155">
        <f>IF(N645="sníž. přenesená",J645,0)</f>
        <v>0</v>
      </c>
      <c r="BI645" s="155">
        <f>IF(N645="nulová",J645,0)</f>
        <v>0</v>
      </c>
      <c r="BJ645" s="16" t="s">
        <v>81</v>
      </c>
      <c r="BK645" s="155">
        <f>ROUND(I645*H645,2)</f>
        <v>0</v>
      </c>
      <c r="BL645" s="16" t="s">
        <v>258</v>
      </c>
      <c r="BM645" s="154" t="s">
        <v>1097</v>
      </c>
    </row>
    <row r="646" spans="2:65" s="1" customFormat="1" ht="24" customHeight="1">
      <c r="B646" s="143"/>
      <c r="C646" s="144" t="s">
        <v>1098</v>
      </c>
      <c r="D646" s="144" t="s">
        <v>169</v>
      </c>
      <c r="E646" s="145" t="s">
        <v>1099</v>
      </c>
      <c r="F646" s="146" t="s">
        <v>1100</v>
      </c>
      <c r="G646" s="147" t="s">
        <v>399</v>
      </c>
      <c r="H646" s="148">
        <v>1.7310000000000001</v>
      </c>
      <c r="I646" s="149">
        <v>0</v>
      </c>
      <c r="J646" s="149">
        <f>ROUND(I646*H646,2)</f>
        <v>0</v>
      </c>
      <c r="K646" s="146" t="s">
        <v>173</v>
      </c>
      <c r="L646" s="30"/>
      <c r="M646" s="150" t="s">
        <v>1</v>
      </c>
      <c r="N646" s="151" t="s">
        <v>39</v>
      </c>
      <c r="O646" s="152">
        <v>2.71</v>
      </c>
      <c r="P646" s="152">
        <f>O646*H646</f>
        <v>4.6910100000000003</v>
      </c>
      <c r="Q646" s="152">
        <v>0</v>
      </c>
      <c r="R646" s="152">
        <f>Q646*H646</f>
        <v>0</v>
      </c>
      <c r="S646" s="152">
        <v>0</v>
      </c>
      <c r="T646" s="153">
        <f>S646*H646</f>
        <v>0</v>
      </c>
      <c r="AR646" s="154" t="s">
        <v>258</v>
      </c>
      <c r="AT646" s="154" t="s">
        <v>169</v>
      </c>
      <c r="AU646" s="154" t="s">
        <v>83</v>
      </c>
      <c r="AY646" s="16" t="s">
        <v>167</v>
      </c>
      <c r="BE646" s="155">
        <f>IF(N646="základní",J646,0)</f>
        <v>0</v>
      </c>
      <c r="BF646" s="155">
        <f>IF(N646="snížená",J646,0)</f>
        <v>0</v>
      </c>
      <c r="BG646" s="155">
        <f>IF(N646="zákl. přenesená",J646,0)</f>
        <v>0</v>
      </c>
      <c r="BH646" s="155">
        <f>IF(N646="sníž. přenesená",J646,0)</f>
        <v>0</v>
      </c>
      <c r="BI646" s="155">
        <f>IF(N646="nulová",J646,0)</f>
        <v>0</v>
      </c>
      <c r="BJ646" s="16" t="s">
        <v>81</v>
      </c>
      <c r="BK646" s="155">
        <f>ROUND(I646*H646,2)</f>
        <v>0</v>
      </c>
      <c r="BL646" s="16" t="s">
        <v>258</v>
      </c>
      <c r="BM646" s="154" t="s">
        <v>1101</v>
      </c>
    </row>
    <row r="647" spans="2:65" s="11" customFormat="1" ht="22.9" customHeight="1">
      <c r="B647" s="131"/>
      <c r="D647" s="132" t="s">
        <v>73</v>
      </c>
      <c r="E647" s="141" t="s">
        <v>1102</v>
      </c>
      <c r="F647" s="141" t="s">
        <v>1103</v>
      </c>
      <c r="J647" s="142">
        <f>BK647</f>
        <v>0</v>
      </c>
      <c r="L647" s="131"/>
      <c r="M647" s="135"/>
      <c r="N647" s="136"/>
      <c r="O647" s="136"/>
      <c r="P647" s="137">
        <f>SUM(P648:P686)</f>
        <v>323.36315999999999</v>
      </c>
      <c r="Q647" s="136"/>
      <c r="R647" s="137">
        <f>SUM(R648:R686)</f>
        <v>1.00301</v>
      </c>
      <c r="S647" s="136"/>
      <c r="T647" s="138">
        <f>SUM(T648:T686)</f>
        <v>0</v>
      </c>
      <c r="AR647" s="132" t="s">
        <v>83</v>
      </c>
      <c r="AT647" s="139" t="s">
        <v>73</v>
      </c>
      <c r="AU647" s="139" t="s">
        <v>81</v>
      </c>
      <c r="AY647" s="132" t="s">
        <v>167</v>
      </c>
      <c r="BK647" s="140">
        <f>SUM(BK648:BK686)</f>
        <v>0</v>
      </c>
    </row>
    <row r="648" spans="2:65" s="1" customFormat="1" ht="24" customHeight="1">
      <c r="B648" s="143"/>
      <c r="C648" s="144" t="s">
        <v>1104</v>
      </c>
      <c r="D648" s="144" t="s">
        <v>169</v>
      </c>
      <c r="E648" s="145" t="s">
        <v>1105</v>
      </c>
      <c r="F648" s="146" t="s">
        <v>1106</v>
      </c>
      <c r="G648" s="147" t="s">
        <v>221</v>
      </c>
      <c r="H648" s="148">
        <v>12</v>
      </c>
      <c r="I648" s="149">
        <v>0</v>
      </c>
      <c r="J648" s="149">
        <f>ROUND(I648*H648,2)</f>
        <v>0</v>
      </c>
      <c r="K648" s="146" t="s">
        <v>1</v>
      </c>
      <c r="L648" s="30"/>
      <c r="M648" s="150" t="s">
        <v>1</v>
      </c>
      <c r="N648" s="151" t="s">
        <v>39</v>
      </c>
      <c r="O648" s="152">
        <v>0</v>
      </c>
      <c r="P648" s="152">
        <f>O648*H648</f>
        <v>0</v>
      </c>
      <c r="Q648" s="152">
        <v>0</v>
      </c>
      <c r="R648" s="152">
        <f>Q648*H648</f>
        <v>0</v>
      </c>
      <c r="S648" s="152">
        <v>0</v>
      </c>
      <c r="T648" s="153">
        <f>S648*H648</f>
        <v>0</v>
      </c>
      <c r="AR648" s="154" t="s">
        <v>258</v>
      </c>
      <c r="AT648" s="154" t="s">
        <v>169</v>
      </c>
      <c r="AU648" s="154" t="s">
        <v>83</v>
      </c>
      <c r="AY648" s="16" t="s">
        <v>167</v>
      </c>
      <c r="BE648" s="155">
        <f>IF(N648="základní",J648,0)</f>
        <v>0</v>
      </c>
      <c r="BF648" s="155">
        <f>IF(N648="snížená",J648,0)</f>
        <v>0</v>
      </c>
      <c r="BG648" s="155">
        <f>IF(N648="zákl. přenesená",J648,0)</f>
        <v>0</v>
      </c>
      <c r="BH648" s="155">
        <f>IF(N648="sníž. přenesená",J648,0)</f>
        <v>0</v>
      </c>
      <c r="BI648" s="155">
        <f>IF(N648="nulová",J648,0)</f>
        <v>0</v>
      </c>
      <c r="BJ648" s="16" t="s">
        <v>81</v>
      </c>
      <c r="BK648" s="155">
        <f>ROUND(I648*H648,2)</f>
        <v>0</v>
      </c>
      <c r="BL648" s="16" t="s">
        <v>258</v>
      </c>
      <c r="BM648" s="154" t="s">
        <v>1107</v>
      </c>
    </row>
    <row r="649" spans="2:65" s="1" customFormat="1" ht="16.5" customHeight="1">
      <c r="B649" s="143"/>
      <c r="C649" s="144" t="s">
        <v>1108</v>
      </c>
      <c r="D649" s="144" t="s">
        <v>169</v>
      </c>
      <c r="E649" s="145" t="s">
        <v>1109</v>
      </c>
      <c r="F649" s="146" t="s">
        <v>849</v>
      </c>
      <c r="G649" s="147" t="s">
        <v>221</v>
      </c>
      <c r="H649" s="148">
        <v>1</v>
      </c>
      <c r="I649" s="149">
        <v>0</v>
      </c>
      <c r="J649" s="149">
        <f>ROUND(I649*H649,2)</f>
        <v>0</v>
      </c>
      <c r="K649" s="146" t="s">
        <v>1</v>
      </c>
      <c r="L649" s="30"/>
      <c r="M649" s="150" t="s">
        <v>1</v>
      </c>
      <c r="N649" s="151" t="s">
        <v>39</v>
      </c>
      <c r="O649" s="152">
        <v>0</v>
      </c>
      <c r="P649" s="152">
        <f>O649*H649</f>
        <v>0</v>
      </c>
      <c r="Q649" s="152">
        <v>0</v>
      </c>
      <c r="R649" s="152">
        <f>Q649*H649</f>
        <v>0</v>
      </c>
      <c r="S649" s="152">
        <v>0</v>
      </c>
      <c r="T649" s="153">
        <f>S649*H649</f>
        <v>0</v>
      </c>
      <c r="AR649" s="154" t="s">
        <v>258</v>
      </c>
      <c r="AT649" s="154" t="s">
        <v>169</v>
      </c>
      <c r="AU649" s="154" t="s">
        <v>83</v>
      </c>
      <c r="AY649" s="16" t="s">
        <v>167</v>
      </c>
      <c r="BE649" s="155">
        <f>IF(N649="základní",J649,0)</f>
        <v>0</v>
      </c>
      <c r="BF649" s="155">
        <f>IF(N649="snížená",J649,0)</f>
        <v>0</v>
      </c>
      <c r="BG649" s="155">
        <f>IF(N649="zákl. přenesená",J649,0)</f>
        <v>0</v>
      </c>
      <c r="BH649" s="155">
        <f>IF(N649="sníž. přenesená",J649,0)</f>
        <v>0</v>
      </c>
      <c r="BI649" s="155">
        <f>IF(N649="nulová",J649,0)</f>
        <v>0</v>
      </c>
      <c r="BJ649" s="16" t="s">
        <v>81</v>
      </c>
      <c r="BK649" s="155">
        <f>ROUND(I649*H649,2)</f>
        <v>0</v>
      </c>
      <c r="BL649" s="16" t="s">
        <v>258</v>
      </c>
      <c r="BM649" s="154" t="s">
        <v>1110</v>
      </c>
    </row>
    <row r="650" spans="2:65" s="1" customFormat="1" ht="24" customHeight="1">
      <c r="B650" s="143"/>
      <c r="C650" s="144" t="s">
        <v>1111</v>
      </c>
      <c r="D650" s="144" t="s">
        <v>169</v>
      </c>
      <c r="E650" s="145" t="s">
        <v>1112</v>
      </c>
      <c r="F650" s="146" t="s">
        <v>1113</v>
      </c>
      <c r="G650" s="147" t="s">
        <v>230</v>
      </c>
      <c r="H650" s="148">
        <v>785</v>
      </c>
      <c r="I650" s="149">
        <v>0</v>
      </c>
      <c r="J650" s="149">
        <f>ROUND(I650*H650,2)</f>
        <v>0</v>
      </c>
      <c r="K650" s="146" t="s">
        <v>173</v>
      </c>
      <c r="L650" s="30"/>
      <c r="M650" s="150" t="s">
        <v>1</v>
      </c>
      <c r="N650" s="151" t="s">
        <v>39</v>
      </c>
      <c r="O650" s="152">
        <v>7.0000000000000007E-2</v>
      </c>
      <c r="P650" s="152">
        <f>O650*H650</f>
        <v>54.95</v>
      </c>
      <c r="Q650" s="152">
        <v>0</v>
      </c>
      <c r="R650" s="152">
        <f>Q650*H650</f>
        <v>0</v>
      </c>
      <c r="S650" s="152">
        <v>0</v>
      </c>
      <c r="T650" s="153">
        <f>S650*H650</f>
        <v>0</v>
      </c>
      <c r="AR650" s="154" t="s">
        <v>258</v>
      </c>
      <c r="AT650" s="154" t="s">
        <v>169</v>
      </c>
      <c r="AU650" s="154" t="s">
        <v>83</v>
      </c>
      <c r="AY650" s="16" t="s">
        <v>167</v>
      </c>
      <c r="BE650" s="155">
        <f>IF(N650="základní",J650,0)</f>
        <v>0</v>
      </c>
      <c r="BF650" s="155">
        <f>IF(N650="snížená",J650,0)</f>
        <v>0</v>
      </c>
      <c r="BG650" s="155">
        <f>IF(N650="zákl. přenesená",J650,0)</f>
        <v>0</v>
      </c>
      <c r="BH650" s="155">
        <f>IF(N650="sníž. přenesená",J650,0)</f>
        <v>0</v>
      </c>
      <c r="BI650" s="155">
        <f>IF(N650="nulová",J650,0)</f>
        <v>0</v>
      </c>
      <c r="BJ650" s="16" t="s">
        <v>81</v>
      </c>
      <c r="BK650" s="155">
        <f>ROUND(I650*H650,2)</f>
        <v>0</v>
      </c>
      <c r="BL650" s="16" t="s">
        <v>258</v>
      </c>
      <c r="BM650" s="154" t="s">
        <v>1114</v>
      </c>
    </row>
    <row r="651" spans="2:65" s="12" customFormat="1" ht="11.25">
      <c r="B651" s="156"/>
      <c r="D651" s="157" t="s">
        <v>176</v>
      </c>
      <c r="E651" s="158" t="s">
        <v>1</v>
      </c>
      <c r="F651" s="159" t="s">
        <v>1115</v>
      </c>
      <c r="H651" s="160">
        <v>785</v>
      </c>
      <c r="L651" s="156"/>
      <c r="M651" s="161"/>
      <c r="N651" s="162"/>
      <c r="O651" s="162"/>
      <c r="P651" s="162"/>
      <c r="Q651" s="162"/>
      <c r="R651" s="162"/>
      <c r="S651" s="162"/>
      <c r="T651" s="163"/>
      <c r="AT651" s="158" t="s">
        <v>176</v>
      </c>
      <c r="AU651" s="158" t="s">
        <v>83</v>
      </c>
      <c r="AV651" s="12" t="s">
        <v>83</v>
      </c>
      <c r="AW651" s="12" t="s">
        <v>28</v>
      </c>
      <c r="AX651" s="12" t="s">
        <v>74</v>
      </c>
      <c r="AY651" s="158" t="s">
        <v>167</v>
      </c>
    </row>
    <row r="652" spans="2:65" s="13" customFormat="1" ht="11.25">
      <c r="B652" s="164"/>
      <c r="D652" s="157" t="s">
        <v>176</v>
      </c>
      <c r="E652" s="165" t="s">
        <v>1</v>
      </c>
      <c r="F652" s="166" t="s">
        <v>187</v>
      </c>
      <c r="H652" s="167">
        <v>785</v>
      </c>
      <c r="L652" s="164"/>
      <c r="M652" s="168"/>
      <c r="N652" s="169"/>
      <c r="O652" s="169"/>
      <c r="P652" s="169"/>
      <c r="Q652" s="169"/>
      <c r="R652" s="169"/>
      <c r="S652" s="169"/>
      <c r="T652" s="170"/>
      <c r="AT652" s="165" t="s">
        <v>176</v>
      </c>
      <c r="AU652" s="165" t="s">
        <v>83</v>
      </c>
      <c r="AV652" s="13" t="s">
        <v>174</v>
      </c>
      <c r="AW652" s="13" t="s">
        <v>28</v>
      </c>
      <c r="AX652" s="13" t="s">
        <v>81</v>
      </c>
      <c r="AY652" s="165" t="s">
        <v>167</v>
      </c>
    </row>
    <row r="653" spans="2:65" s="1" customFormat="1" ht="24" customHeight="1">
      <c r="B653" s="143"/>
      <c r="C653" s="178" t="s">
        <v>1116</v>
      </c>
      <c r="D653" s="178" t="s">
        <v>410</v>
      </c>
      <c r="E653" s="179" t="s">
        <v>1117</v>
      </c>
      <c r="F653" s="180" t="s">
        <v>1118</v>
      </c>
      <c r="G653" s="181" t="s">
        <v>230</v>
      </c>
      <c r="H653" s="182">
        <v>445</v>
      </c>
      <c r="I653" s="183">
        <v>0</v>
      </c>
      <c r="J653" s="183">
        <f t="shared" ref="J653:J659" si="30">ROUND(I653*H653,2)</f>
        <v>0</v>
      </c>
      <c r="K653" s="180" t="s">
        <v>173</v>
      </c>
      <c r="L653" s="184"/>
      <c r="M653" s="185" t="s">
        <v>1</v>
      </c>
      <c r="N653" s="186" t="s">
        <v>39</v>
      </c>
      <c r="O653" s="152">
        <v>0</v>
      </c>
      <c r="P653" s="152">
        <f t="shared" ref="P653:P659" si="31">O653*H653</f>
        <v>0</v>
      </c>
      <c r="Q653" s="152">
        <v>2.0000000000000002E-5</v>
      </c>
      <c r="R653" s="152">
        <f t="shared" ref="R653:R659" si="32">Q653*H653</f>
        <v>8.8999999999999999E-3</v>
      </c>
      <c r="S653" s="152">
        <v>0</v>
      </c>
      <c r="T653" s="153">
        <f t="shared" ref="T653:T659" si="33">S653*H653</f>
        <v>0</v>
      </c>
      <c r="AR653" s="154" t="s">
        <v>380</v>
      </c>
      <c r="AT653" s="154" t="s">
        <v>410</v>
      </c>
      <c r="AU653" s="154" t="s">
        <v>83</v>
      </c>
      <c r="AY653" s="16" t="s">
        <v>167</v>
      </c>
      <c r="BE653" s="155">
        <f t="shared" ref="BE653:BE659" si="34">IF(N653="základní",J653,0)</f>
        <v>0</v>
      </c>
      <c r="BF653" s="155">
        <f t="shared" ref="BF653:BF659" si="35">IF(N653="snížená",J653,0)</f>
        <v>0</v>
      </c>
      <c r="BG653" s="155">
        <f t="shared" ref="BG653:BG659" si="36">IF(N653="zákl. přenesená",J653,0)</f>
        <v>0</v>
      </c>
      <c r="BH653" s="155">
        <f t="shared" ref="BH653:BH659" si="37">IF(N653="sníž. přenesená",J653,0)</f>
        <v>0</v>
      </c>
      <c r="BI653" s="155">
        <f t="shared" ref="BI653:BI659" si="38">IF(N653="nulová",J653,0)</f>
        <v>0</v>
      </c>
      <c r="BJ653" s="16" t="s">
        <v>81</v>
      </c>
      <c r="BK653" s="155">
        <f t="shared" ref="BK653:BK659" si="39">ROUND(I653*H653,2)</f>
        <v>0</v>
      </c>
      <c r="BL653" s="16" t="s">
        <v>258</v>
      </c>
      <c r="BM653" s="154" t="s">
        <v>1119</v>
      </c>
    </row>
    <row r="654" spans="2:65" s="1" customFormat="1" ht="24" customHeight="1">
      <c r="B654" s="143"/>
      <c r="C654" s="178" t="s">
        <v>1120</v>
      </c>
      <c r="D654" s="178" t="s">
        <v>410</v>
      </c>
      <c r="E654" s="179" t="s">
        <v>1121</v>
      </c>
      <c r="F654" s="180" t="s">
        <v>1122</v>
      </c>
      <c r="G654" s="181" t="s">
        <v>230</v>
      </c>
      <c r="H654" s="182">
        <v>340</v>
      </c>
      <c r="I654" s="183">
        <v>0</v>
      </c>
      <c r="J654" s="183">
        <f t="shared" si="30"/>
        <v>0</v>
      </c>
      <c r="K654" s="180" t="s">
        <v>173</v>
      </c>
      <c r="L654" s="184"/>
      <c r="M654" s="185" t="s">
        <v>1</v>
      </c>
      <c r="N654" s="186" t="s">
        <v>39</v>
      </c>
      <c r="O654" s="152">
        <v>0</v>
      </c>
      <c r="P654" s="152">
        <f t="shared" si="31"/>
        <v>0</v>
      </c>
      <c r="Q654" s="152">
        <v>4.0000000000000003E-5</v>
      </c>
      <c r="R654" s="152">
        <f t="shared" si="32"/>
        <v>1.3600000000000001E-2</v>
      </c>
      <c r="S654" s="152">
        <v>0</v>
      </c>
      <c r="T654" s="153">
        <f t="shared" si="33"/>
        <v>0</v>
      </c>
      <c r="AR654" s="154" t="s">
        <v>380</v>
      </c>
      <c r="AT654" s="154" t="s">
        <v>410</v>
      </c>
      <c r="AU654" s="154" t="s">
        <v>83</v>
      </c>
      <c r="AY654" s="16" t="s">
        <v>167</v>
      </c>
      <c r="BE654" s="155">
        <f t="shared" si="34"/>
        <v>0</v>
      </c>
      <c r="BF654" s="155">
        <f t="shared" si="35"/>
        <v>0</v>
      </c>
      <c r="BG654" s="155">
        <f t="shared" si="36"/>
        <v>0</v>
      </c>
      <c r="BH654" s="155">
        <f t="shared" si="37"/>
        <v>0</v>
      </c>
      <c r="BI654" s="155">
        <f t="shared" si="38"/>
        <v>0</v>
      </c>
      <c r="BJ654" s="16" t="s">
        <v>81</v>
      </c>
      <c r="BK654" s="155">
        <f t="shared" si="39"/>
        <v>0</v>
      </c>
      <c r="BL654" s="16" t="s">
        <v>258</v>
      </c>
      <c r="BM654" s="154" t="s">
        <v>1123</v>
      </c>
    </row>
    <row r="655" spans="2:65" s="1" customFormat="1" ht="24" customHeight="1">
      <c r="B655" s="143"/>
      <c r="C655" s="144" t="s">
        <v>1124</v>
      </c>
      <c r="D655" s="144" t="s">
        <v>169</v>
      </c>
      <c r="E655" s="145" t="s">
        <v>1125</v>
      </c>
      <c r="F655" s="146" t="s">
        <v>1126</v>
      </c>
      <c r="G655" s="147" t="s">
        <v>295</v>
      </c>
      <c r="H655" s="148">
        <v>31</v>
      </c>
      <c r="I655" s="149">
        <v>0</v>
      </c>
      <c r="J655" s="149">
        <f t="shared" si="30"/>
        <v>0</v>
      </c>
      <c r="K655" s="146" t="s">
        <v>173</v>
      </c>
      <c r="L655" s="30"/>
      <c r="M655" s="150" t="s">
        <v>1</v>
      </c>
      <c r="N655" s="151" t="s">
        <v>39</v>
      </c>
      <c r="O655" s="152">
        <v>0.30599999999999999</v>
      </c>
      <c r="P655" s="152">
        <f t="shared" si="31"/>
        <v>9.4860000000000007</v>
      </c>
      <c r="Q655" s="152">
        <v>0</v>
      </c>
      <c r="R655" s="152">
        <f t="shared" si="32"/>
        <v>0</v>
      </c>
      <c r="S655" s="152">
        <v>0</v>
      </c>
      <c r="T655" s="153">
        <f t="shared" si="33"/>
        <v>0</v>
      </c>
      <c r="AR655" s="154" t="s">
        <v>258</v>
      </c>
      <c r="AT655" s="154" t="s">
        <v>169</v>
      </c>
      <c r="AU655" s="154" t="s">
        <v>83</v>
      </c>
      <c r="AY655" s="16" t="s">
        <v>167</v>
      </c>
      <c r="BE655" s="155">
        <f t="shared" si="34"/>
        <v>0</v>
      </c>
      <c r="BF655" s="155">
        <f t="shared" si="35"/>
        <v>0</v>
      </c>
      <c r="BG655" s="155">
        <f t="shared" si="36"/>
        <v>0</v>
      </c>
      <c r="BH655" s="155">
        <f t="shared" si="37"/>
        <v>0</v>
      </c>
      <c r="BI655" s="155">
        <f t="shared" si="38"/>
        <v>0</v>
      </c>
      <c r="BJ655" s="16" t="s">
        <v>81</v>
      </c>
      <c r="BK655" s="155">
        <f t="shared" si="39"/>
        <v>0</v>
      </c>
      <c r="BL655" s="16" t="s">
        <v>258</v>
      </c>
      <c r="BM655" s="154" t="s">
        <v>1127</v>
      </c>
    </row>
    <row r="656" spans="2:65" s="1" customFormat="1" ht="16.5" customHeight="1">
      <c r="B656" s="143"/>
      <c r="C656" s="178" t="s">
        <v>1128</v>
      </c>
      <c r="D656" s="178" t="s">
        <v>410</v>
      </c>
      <c r="E656" s="179" t="s">
        <v>1129</v>
      </c>
      <c r="F656" s="180" t="s">
        <v>1130</v>
      </c>
      <c r="G656" s="181" t="s">
        <v>295</v>
      </c>
      <c r="H656" s="182">
        <v>31</v>
      </c>
      <c r="I656" s="183">
        <v>0</v>
      </c>
      <c r="J656" s="183">
        <f t="shared" si="30"/>
        <v>0</v>
      </c>
      <c r="K656" s="180" t="s">
        <v>173</v>
      </c>
      <c r="L656" s="184"/>
      <c r="M656" s="185" t="s">
        <v>1</v>
      </c>
      <c r="N656" s="186" t="s">
        <v>39</v>
      </c>
      <c r="O656" s="152">
        <v>0</v>
      </c>
      <c r="P656" s="152">
        <f t="shared" si="31"/>
        <v>0</v>
      </c>
      <c r="Q656" s="152">
        <v>5.0000000000000002E-5</v>
      </c>
      <c r="R656" s="152">
        <f t="shared" si="32"/>
        <v>1.5500000000000002E-3</v>
      </c>
      <c r="S656" s="152">
        <v>0</v>
      </c>
      <c r="T656" s="153">
        <f t="shared" si="33"/>
        <v>0</v>
      </c>
      <c r="AR656" s="154" t="s">
        <v>380</v>
      </c>
      <c r="AT656" s="154" t="s">
        <v>410</v>
      </c>
      <c r="AU656" s="154" t="s">
        <v>83</v>
      </c>
      <c r="AY656" s="16" t="s">
        <v>167</v>
      </c>
      <c r="BE656" s="155">
        <f t="shared" si="34"/>
        <v>0</v>
      </c>
      <c r="BF656" s="155">
        <f t="shared" si="35"/>
        <v>0</v>
      </c>
      <c r="BG656" s="155">
        <f t="shared" si="36"/>
        <v>0</v>
      </c>
      <c r="BH656" s="155">
        <f t="shared" si="37"/>
        <v>0</v>
      </c>
      <c r="BI656" s="155">
        <f t="shared" si="38"/>
        <v>0</v>
      </c>
      <c r="BJ656" s="16" t="s">
        <v>81</v>
      </c>
      <c r="BK656" s="155">
        <f t="shared" si="39"/>
        <v>0</v>
      </c>
      <c r="BL656" s="16" t="s">
        <v>258</v>
      </c>
      <c r="BM656" s="154" t="s">
        <v>1131</v>
      </c>
    </row>
    <row r="657" spans="2:65" s="1" customFormat="1" ht="16.5" customHeight="1">
      <c r="B657" s="143"/>
      <c r="C657" s="144" t="s">
        <v>1132</v>
      </c>
      <c r="D657" s="144" t="s">
        <v>169</v>
      </c>
      <c r="E657" s="145" t="s">
        <v>1133</v>
      </c>
      <c r="F657" s="146" t="s">
        <v>1134</v>
      </c>
      <c r="G657" s="147" t="s">
        <v>295</v>
      </c>
      <c r="H657" s="148">
        <v>56</v>
      </c>
      <c r="I657" s="149">
        <v>0</v>
      </c>
      <c r="J657" s="149">
        <f t="shared" si="30"/>
        <v>0</v>
      </c>
      <c r="K657" s="146" t="s">
        <v>173</v>
      </c>
      <c r="L657" s="30"/>
      <c r="M657" s="150" t="s">
        <v>1</v>
      </c>
      <c r="N657" s="151" t="s">
        <v>39</v>
      </c>
      <c r="O657" s="152">
        <v>0.34799999999999998</v>
      </c>
      <c r="P657" s="152">
        <f t="shared" si="31"/>
        <v>19.488</v>
      </c>
      <c r="Q657" s="152">
        <v>0</v>
      </c>
      <c r="R657" s="152">
        <f t="shared" si="32"/>
        <v>0</v>
      </c>
      <c r="S657" s="152">
        <v>0</v>
      </c>
      <c r="T657" s="153">
        <f t="shared" si="33"/>
        <v>0</v>
      </c>
      <c r="AR657" s="154" t="s">
        <v>258</v>
      </c>
      <c r="AT657" s="154" t="s">
        <v>169</v>
      </c>
      <c r="AU657" s="154" t="s">
        <v>83</v>
      </c>
      <c r="AY657" s="16" t="s">
        <v>167</v>
      </c>
      <c r="BE657" s="155">
        <f t="shared" si="34"/>
        <v>0</v>
      </c>
      <c r="BF657" s="155">
        <f t="shared" si="35"/>
        <v>0</v>
      </c>
      <c r="BG657" s="155">
        <f t="shared" si="36"/>
        <v>0</v>
      </c>
      <c r="BH657" s="155">
        <f t="shared" si="37"/>
        <v>0</v>
      </c>
      <c r="BI657" s="155">
        <f t="shared" si="38"/>
        <v>0</v>
      </c>
      <c r="BJ657" s="16" t="s">
        <v>81</v>
      </c>
      <c r="BK657" s="155">
        <f t="shared" si="39"/>
        <v>0</v>
      </c>
      <c r="BL657" s="16" t="s">
        <v>258</v>
      </c>
      <c r="BM657" s="154" t="s">
        <v>1135</v>
      </c>
    </row>
    <row r="658" spans="2:65" s="1" customFormat="1" ht="16.5" customHeight="1">
      <c r="B658" s="143"/>
      <c r="C658" s="178" t="s">
        <v>1136</v>
      </c>
      <c r="D658" s="178" t="s">
        <v>410</v>
      </c>
      <c r="E658" s="179" t="s">
        <v>1137</v>
      </c>
      <c r="F658" s="180" t="s">
        <v>1138</v>
      </c>
      <c r="G658" s="181" t="s">
        <v>295</v>
      </c>
      <c r="H658" s="182">
        <v>56</v>
      </c>
      <c r="I658" s="183">
        <v>0</v>
      </c>
      <c r="J658" s="183">
        <f t="shared" si="30"/>
        <v>0</v>
      </c>
      <c r="K658" s="180" t="s">
        <v>173</v>
      </c>
      <c r="L658" s="184"/>
      <c r="M658" s="185" t="s">
        <v>1</v>
      </c>
      <c r="N658" s="186" t="s">
        <v>39</v>
      </c>
      <c r="O658" s="152">
        <v>0</v>
      </c>
      <c r="P658" s="152">
        <f t="shared" si="31"/>
        <v>0</v>
      </c>
      <c r="Q658" s="152">
        <v>5.0000000000000002E-5</v>
      </c>
      <c r="R658" s="152">
        <f t="shared" si="32"/>
        <v>2.8E-3</v>
      </c>
      <c r="S658" s="152">
        <v>0</v>
      </c>
      <c r="T658" s="153">
        <f t="shared" si="33"/>
        <v>0</v>
      </c>
      <c r="AR658" s="154" t="s">
        <v>380</v>
      </c>
      <c r="AT658" s="154" t="s">
        <v>410</v>
      </c>
      <c r="AU658" s="154" t="s">
        <v>83</v>
      </c>
      <c r="AY658" s="16" t="s">
        <v>167</v>
      </c>
      <c r="BE658" s="155">
        <f t="shared" si="34"/>
        <v>0</v>
      </c>
      <c r="BF658" s="155">
        <f t="shared" si="35"/>
        <v>0</v>
      </c>
      <c r="BG658" s="155">
        <f t="shared" si="36"/>
        <v>0</v>
      </c>
      <c r="BH658" s="155">
        <f t="shared" si="37"/>
        <v>0</v>
      </c>
      <c r="BI658" s="155">
        <f t="shared" si="38"/>
        <v>0</v>
      </c>
      <c r="BJ658" s="16" t="s">
        <v>81</v>
      </c>
      <c r="BK658" s="155">
        <f t="shared" si="39"/>
        <v>0</v>
      </c>
      <c r="BL658" s="16" t="s">
        <v>258</v>
      </c>
      <c r="BM658" s="154" t="s">
        <v>1139</v>
      </c>
    </row>
    <row r="659" spans="2:65" s="1" customFormat="1" ht="24" customHeight="1">
      <c r="B659" s="143"/>
      <c r="C659" s="144" t="s">
        <v>1140</v>
      </c>
      <c r="D659" s="144" t="s">
        <v>169</v>
      </c>
      <c r="E659" s="145" t="s">
        <v>1141</v>
      </c>
      <c r="F659" s="146" t="s">
        <v>1142</v>
      </c>
      <c r="G659" s="147" t="s">
        <v>295</v>
      </c>
      <c r="H659" s="148">
        <v>111</v>
      </c>
      <c r="I659" s="149">
        <v>0</v>
      </c>
      <c r="J659" s="149">
        <f t="shared" si="30"/>
        <v>0</v>
      </c>
      <c r="K659" s="146" t="s">
        <v>173</v>
      </c>
      <c r="L659" s="30"/>
      <c r="M659" s="150" t="s">
        <v>1</v>
      </c>
      <c r="N659" s="151" t="s">
        <v>39</v>
      </c>
      <c r="O659" s="152">
        <v>0.249</v>
      </c>
      <c r="P659" s="152">
        <f t="shared" si="31"/>
        <v>27.638999999999999</v>
      </c>
      <c r="Q659" s="152">
        <v>0</v>
      </c>
      <c r="R659" s="152">
        <f t="shared" si="32"/>
        <v>0</v>
      </c>
      <c r="S659" s="152">
        <v>0</v>
      </c>
      <c r="T659" s="153">
        <f t="shared" si="33"/>
        <v>0</v>
      </c>
      <c r="AR659" s="154" t="s">
        <v>174</v>
      </c>
      <c r="AT659" s="154" t="s">
        <v>169</v>
      </c>
      <c r="AU659" s="154" t="s">
        <v>83</v>
      </c>
      <c r="AY659" s="16" t="s">
        <v>167</v>
      </c>
      <c r="BE659" s="155">
        <f t="shared" si="34"/>
        <v>0</v>
      </c>
      <c r="BF659" s="155">
        <f t="shared" si="35"/>
        <v>0</v>
      </c>
      <c r="BG659" s="155">
        <f t="shared" si="36"/>
        <v>0</v>
      </c>
      <c r="BH659" s="155">
        <f t="shared" si="37"/>
        <v>0</v>
      </c>
      <c r="BI659" s="155">
        <f t="shared" si="38"/>
        <v>0</v>
      </c>
      <c r="BJ659" s="16" t="s">
        <v>81</v>
      </c>
      <c r="BK659" s="155">
        <f t="shared" si="39"/>
        <v>0</v>
      </c>
      <c r="BL659" s="16" t="s">
        <v>174</v>
      </c>
      <c r="BM659" s="154" t="s">
        <v>1143</v>
      </c>
    </row>
    <row r="660" spans="2:65" s="12" customFormat="1" ht="11.25">
      <c r="B660" s="156"/>
      <c r="D660" s="157" t="s">
        <v>176</v>
      </c>
      <c r="E660" s="158" t="s">
        <v>1</v>
      </c>
      <c r="F660" s="159" t="s">
        <v>746</v>
      </c>
      <c r="H660" s="160">
        <v>90</v>
      </c>
      <c r="L660" s="156"/>
      <c r="M660" s="161"/>
      <c r="N660" s="162"/>
      <c r="O660" s="162"/>
      <c r="P660" s="162"/>
      <c r="Q660" s="162"/>
      <c r="R660" s="162"/>
      <c r="S660" s="162"/>
      <c r="T660" s="163"/>
      <c r="AT660" s="158" t="s">
        <v>176</v>
      </c>
      <c r="AU660" s="158" t="s">
        <v>83</v>
      </c>
      <c r="AV660" s="12" t="s">
        <v>83</v>
      </c>
      <c r="AW660" s="12" t="s">
        <v>28</v>
      </c>
      <c r="AX660" s="12" t="s">
        <v>74</v>
      </c>
      <c r="AY660" s="158" t="s">
        <v>167</v>
      </c>
    </row>
    <row r="661" spans="2:65" s="12" customFormat="1" ht="11.25">
      <c r="B661" s="156"/>
      <c r="D661" s="157" t="s">
        <v>176</v>
      </c>
      <c r="E661" s="158" t="s">
        <v>1</v>
      </c>
      <c r="F661" s="159" t="s">
        <v>1144</v>
      </c>
      <c r="H661" s="160">
        <v>21</v>
      </c>
      <c r="L661" s="156"/>
      <c r="M661" s="161"/>
      <c r="N661" s="162"/>
      <c r="O661" s="162"/>
      <c r="P661" s="162"/>
      <c r="Q661" s="162"/>
      <c r="R661" s="162"/>
      <c r="S661" s="162"/>
      <c r="T661" s="163"/>
      <c r="AT661" s="158" t="s">
        <v>176</v>
      </c>
      <c r="AU661" s="158" t="s">
        <v>83</v>
      </c>
      <c r="AV661" s="12" t="s">
        <v>83</v>
      </c>
      <c r="AW661" s="12" t="s">
        <v>28</v>
      </c>
      <c r="AX661" s="12" t="s">
        <v>74</v>
      </c>
      <c r="AY661" s="158" t="s">
        <v>167</v>
      </c>
    </row>
    <row r="662" spans="2:65" s="13" customFormat="1" ht="11.25">
      <c r="B662" s="164"/>
      <c r="D662" s="157" t="s">
        <v>176</v>
      </c>
      <c r="E662" s="165" t="s">
        <v>1</v>
      </c>
      <c r="F662" s="166" t="s">
        <v>187</v>
      </c>
      <c r="H662" s="167">
        <v>111</v>
      </c>
      <c r="L662" s="164"/>
      <c r="M662" s="168"/>
      <c r="N662" s="169"/>
      <c r="O662" s="169"/>
      <c r="P662" s="169"/>
      <c r="Q662" s="169"/>
      <c r="R662" s="169"/>
      <c r="S662" s="169"/>
      <c r="T662" s="170"/>
      <c r="AT662" s="165" t="s">
        <v>176</v>
      </c>
      <c r="AU662" s="165" t="s">
        <v>83</v>
      </c>
      <c r="AV662" s="13" t="s">
        <v>174</v>
      </c>
      <c r="AW662" s="13" t="s">
        <v>28</v>
      </c>
      <c r="AX662" s="13" t="s">
        <v>81</v>
      </c>
      <c r="AY662" s="165" t="s">
        <v>167</v>
      </c>
    </row>
    <row r="663" spans="2:65" s="1" customFormat="1" ht="16.5" customHeight="1">
      <c r="B663" s="143"/>
      <c r="C663" s="178" t="s">
        <v>1145</v>
      </c>
      <c r="D663" s="178" t="s">
        <v>410</v>
      </c>
      <c r="E663" s="179" t="s">
        <v>1146</v>
      </c>
      <c r="F663" s="180" t="s">
        <v>1147</v>
      </c>
      <c r="G663" s="181" t="s">
        <v>295</v>
      </c>
      <c r="H663" s="182">
        <v>90</v>
      </c>
      <c r="I663" s="183">
        <v>0</v>
      </c>
      <c r="J663" s="183">
        <f t="shared" ref="J663:J670" si="40">ROUND(I663*H663,2)</f>
        <v>0</v>
      </c>
      <c r="K663" s="180" t="s">
        <v>173</v>
      </c>
      <c r="L663" s="184"/>
      <c r="M663" s="185" t="s">
        <v>1</v>
      </c>
      <c r="N663" s="186" t="s">
        <v>39</v>
      </c>
      <c r="O663" s="152">
        <v>0</v>
      </c>
      <c r="P663" s="152">
        <f t="shared" ref="P663:P670" si="41">O663*H663</f>
        <v>0</v>
      </c>
      <c r="Q663" s="152">
        <v>6.0000000000000002E-5</v>
      </c>
      <c r="R663" s="152">
        <f t="shared" ref="R663:R670" si="42">Q663*H663</f>
        <v>5.4000000000000003E-3</v>
      </c>
      <c r="S663" s="152">
        <v>0</v>
      </c>
      <c r="T663" s="153">
        <f t="shared" ref="T663:T670" si="43">S663*H663</f>
        <v>0</v>
      </c>
      <c r="AR663" s="154" t="s">
        <v>213</v>
      </c>
      <c r="AT663" s="154" t="s">
        <v>410</v>
      </c>
      <c r="AU663" s="154" t="s">
        <v>83</v>
      </c>
      <c r="AY663" s="16" t="s">
        <v>167</v>
      </c>
      <c r="BE663" s="155">
        <f t="shared" ref="BE663:BE670" si="44">IF(N663="základní",J663,0)</f>
        <v>0</v>
      </c>
      <c r="BF663" s="155">
        <f t="shared" ref="BF663:BF670" si="45">IF(N663="snížená",J663,0)</f>
        <v>0</v>
      </c>
      <c r="BG663" s="155">
        <f t="shared" ref="BG663:BG670" si="46">IF(N663="zákl. přenesená",J663,0)</f>
        <v>0</v>
      </c>
      <c r="BH663" s="155">
        <f t="shared" ref="BH663:BH670" si="47">IF(N663="sníž. přenesená",J663,0)</f>
        <v>0</v>
      </c>
      <c r="BI663" s="155">
        <f t="shared" ref="BI663:BI670" si="48">IF(N663="nulová",J663,0)</f>
        <v>0</v>
      </c>
      <c r="BJ663" s="16" t="s">
        <v>81</v>
      </c>
      <c r="BK663" s="155">
        <f t="shared" ref="BK663:BK670" si="49">ROUND(I663*H663,2)</f>
        <v>0</v>
      </c>
      <c r="BL663" s="16" t="s">
        <v>174</v>
      </c>
      <c r="BM663" s="154" t="s">
        <v>1148</v>
      </c>
    </row>
    <row r="664" spans="2:65" s="1" customFormat="1" ht="16.5" customHeight="1">
      <c r="B664" s="143"/>
      <c r="C664" s="178" t="s">
        <v>1149</v>
      </c>
      <c r="D664" s="178" t="s">
        <v>410</v>
      </c>
      <c r="E664" s="179" t="s">
        <v>1150</v>
      </c>
      <c r="F664" s="180" t="s">
        <v>1151</v>
      </c>
      <c r="G664" s="181" t="s">
        <v>295</v>
      </c>
      <c r="H664" s="182">
        <v>21</v>
      </c>
      <c r="I664" s="183">
        <v>0</v>
      </c>
      <c r="J664" s="183">
        <f t="shared" si="40"/>
        <v>0</v>
      </c>
      <c r="K664" s="180" t="s">
        <v>173</v>
      </c>
      <c r="L664" s="184"/>
      <c r="M664" s="185" t="s">
        <v>1</v>
      </c>
      <c r="N664" s="186" t="s">
        <v>39</v>
      </c>
      <c r="O664" s="152">
        <v>0</v>
      </c>
      <c r="P664" s="152">
        <f t="shared" si="41"/>
        <v>0</v>
      </c>
      <c r="Q664" s="152">
        <v>6.0000000000000002E-5</v>
      </c>
      <c r="R664" s="152">
        <f t="shared" si="42"/>
        <v>1.2600000000000001E-3</v>
      </c>
      <c r="S664" s="152">
        <v>0</v>
      </c>
      <c r="T664" s="153">
        <f t="shared" si="43"/>
        <v>0</v>
      </c>
      <c r="AR664" s="154" t="s">
        <v>213</v>
      </c>
      <c r="AT664" s="154" t="s">
        <v>410</v>
      </c>
      <c r="AU664" s="154" t="s">
        <v>83</v>
      </c>
      <c r="AY664" s="16" t="s">
        <v>167</v>
      </c>
      <c r="BE664" s="155">
        <f t="shared" si="44"/>
        <v>0</v>
      </c>
      <c r="BF664" s="155">
        <f t="shared" si="45"/>
        <v>0</v>
      </c>
      <c r="BG664" s="155">
        <f t="shared" si="46"/>
        <v>0</v>
      </c>
      <c r="BH664" s="155">
        <f t="shared" si="47"/>
        <v>0</v>
      </c>
      <c r="BI664" s="155">
        <f t="shared" si="48"/>
        <v>0</v>
      </c>
      <c r="BJ664" s="16" t="s">
        <v>81</v>
      </c>
      <c r="BK664" s="155">
        <f t="shared" si="49"/>
        <v>0</v>
      </c>
      <c r="BL664" s="16" t="s">
        <v>174</v>
      </c>
      <c r="BM664" s="154" t="s">
        <v>1152</v>
      </c>
    </row>
    <row r="665" spans="2:65" s="1" customFormat="1" ht="24" customHeight="1">
      <c r="B665" s="143"/>
      <c r="C665" s="144" t="s">
        <v>1153</v>
      </c>
      <c r="D665" s="144" t="s">
        <v>169</v>
      </c>
      <c r="E665" s="145" t="s">
        <v>1154</v>
      </c>
      <c r="F665" s="146" t="s">
        <v>1155</v>
      </c>
      <c r="G665" s="147" t="s">
        <v>295</v>
      </c>
      <c r="H665" s="148">
        <v>86</v>
      </c>
      <c r="I665" s="149">
        <v>0</v>
      </c>
      <c r="J665" s="149">
        <f t="shared" si="40"/>
        <v>0</v>
      </c>
      <c r="K665" s="146" t="s">
        <v>173</v>
      </c>
      <c r="L665" s="30"/>
      <c r="M665" s="150" t="s">
        <v>1</v>
      </c>
      <c r="N665" s="151" t="s">
        <v>39</v>
      </c>
      <c r="O665" s="152">
        <v>0.86399999999999999</v>
      </c>
      <c r="P665" s="152">
        <f t="shared" si="41"/>
        <v>74.304000000000002</v>
      </c>
      <c r="Q665" s="152">
        <v>0</v>
      </c>
      <c r="R665" s="152">
        <f t="shared" si="42"/>
        <v>0</v>
      </c>
      <c r="S665" s="152">
        <v>0</v>
      </c>
      <c r="T665" s="153">
        <f t="shared" si="43"/>
        <v>0</v>
      </c>
      <c r="AR665" s="154" t="s">
        <v>258</v>
      </c>
      <c r="AT665" s="154" t="s">
        <v>169</v>
      </c>
      <c r="AU665" s="154" t="s">
        <v>83</v>
      </c>
      <c r="AY665" s="16" t="s">
        <v>167</v>
      </c>
      <c r="BE665" s="155">
        <f t="shared" si="44"/>
        <v>0</v>
      </c>
      <c r="BF665" s="155">
        <f t="shared" si="45"/>
        <v>0</v>
      </c>
      <c r="BG665" s="155">
        <f t="shared" si="46"/>
        <v>0</v>
      </c>
      <c r="BH665" s="155">
        <f t="shared" si="47"/>
        <v>0</v>
      </c>
      <c r="BI665" s="155">
        <f t="shared" si="48"/>
        <v>0</v>
      </c>
      <c r="BJ665" s="16" t="s">
        <v>81</v>
      </c>
      <c r="BK665" s="155">
        <f t="shared" si="49"/>
        <v>0</v>
      </c>
      <c r="BL665" s="16" t="s">
        <v>258</v>
      </c>
      <c r="BM665" s="154" t="s">
        <v>1156</v>
      </c>
    </row>
    <row r="666" spans="2:65" s="1" customFormat="1" ht="24" customHeight="1">
      <c r="B666" s="143"/>
      <c r="C666" s="178" t="s">
        <v>1157</v>
      </c>
      <c r="D666" s="178" t="s">
        <v>410</v>
      </c>
      <c r="E666" s="179" t="s">
        <v>1158</v>
      </c>
      <c r="F666" s="180" t="s">
        <v>1159</v>
      </c>
      <c r="G666" s="181" t="s">
        <v>295</v>
      </c>
      <c r="H666" s="182">
        <v>86</v>
      </c>
      <c r="I666" s="183">
        <v>0</v>
      </c>
      <c r="J666" s="183">
        <f t="shared" si="40"/>
        <v>0</v>
      </c>
      <c r="K666" s="180" t="s">
        <v>173</v>
      </c>
      <c r="L666" s="184"/>
      <c r="M666" s="185" t="s">
        <v>1</v>
      </c>
      <c r="N666" s="186" t="s">
        <v>39</v>
      </c>
      <c r="O666" s="152">
        <v>0</v>
      </c>
      <c r="P666" s="152">
        <f t="shared" si="41"/>
        <v>0</v>
      </c>
      <c r="Q666" s="152">
        <v>8.3999999999999995E-3</v>
      </c>
      <c r="R666" s="152">
        <f t="shared" si="42"/>
        <v>0.72239999999999993</v>
      </c>
      <c r="S666" s="152">
        <v>0</v>
      </c>
      <c r="T666" s="153">
        <f t="shared" si="43"/>
        <v>0</v>
      </c>
      <c r="AR666" s="154" t="s">
        <v>380</v>
      </c>
      <c r="AT666" s="154" t="s">
        <v>410</v>
      </c>
      <c r="AU666" s="154" t="s">
        <v>83</v>
      </c>
      <c r="AY666" s="16" t="s">
        <v>167</v>
      </c>
      <c r="BE666" s="155">
        <f t="shared" si="44"/>
        <v>0</v>
      </c>
      <c r="BF666" s="155">
        <f t="shared" si="45"/>
        <v>0</v>
      </c>
      <c r="BG666" s="155">
        <f t="shared" si="46"/>
        <v>0</v>
      </c>
      <c r="BH666" s="155">
        <f t="shared" si="47"/>
        <v>0</v>
      </c>
      <c r="BI666" s="155">
        <f t="shared" si="48"/>
        <v>0</v>
      </c>
      <c r="BJ666" s="16" t="s">
        <v>81</v>
      </c>
      <c r="BK666" s="155">
        <f t="shared" si="49"/>
        <v>0</v>
      </c>
      <c r="BL666" s="16" t="s">
        <v>258</v>
      </c>
      <c r="BM666" s="154" t="s">
        <v>1160</v>
      </c>
    </row>
    <row r="667" spans="2:65" s="1" customFormat="1" ht="16.5" customHeight="1">
      <c r="B667" s="143"/>
      <c r="C667" s="144" t="s">
        <v>1161</v>
      </c>
      <c r="D667" s="144" t="s">
        <v>169</v>
      </c>
      <c r="E667" s="145" t="s">
        <v>1162</v>
      </c>
      <c r="F667" s="146" t="s">
        <v>1163</v>
      </c>
      <c r="G667" s="147" t="s">
        <v>295</v>
      </c>
      <c r="H667" s="148">
        <v>33</v>
      </c>
      <c r="I667" s="149">
        <v>0</v>
      </c>
      <c r="J667" s="149">
        <f t="shared" si="40"/>
        <v>0</v>
      </c>
      <c r="K667" s="146" t="s">
        <v>173</v>
      </c>
      <c r="L667" s="30"/>
      <c r="M667" s="150" t="s">
        <v>1</v>
      </c>
      <c r="N667" s="151" t="s">
        <v>39</v>
      </c>
      <c r="O667" s="152">
        <v>0.67400000000000004</v>
      </c>
      <c r="P667" s="152">
        <f t="shared" si="41"/>
        <v>22.242000000000001</v>
      </c>
      <c r="Q667" s="152">
        <v>0</v>
      </c>
      <c r="R667" s="152">
        <f t="shared" si="42"/>
        <v>0</v>
      </c>
      <c r="S667" s="152">
        <v>0</v>
      </c>
      <c r="T667" s="153">
        <f t="shared" si="43"/>
        <v>0</v>
      </c>
      <c r="AR667" s="154" t="s">
        <v>258</v>
      </c>
      <c r="AT667" s="154" t="s">
        <v>169</v>
      </c>
      <c r="AU667" s="154" t="s">
        <v>83</v>
      </c>
      <c r="AY667" s="16" t="s">
        <v>167</v>
      </c>
      <c r="BE667" s="155">
        <f t="shared" si="44"/>
        <v>0</v>
      </c>
      <c r="BF667" s="155">
        <f t="shared" si="45"/>
        <v>0</v>
      </c>
      <c r="BG667" s="155">
        <f t="shared" si="46"/>
        <v>0</v>
      </c>
      <c r="BH667" s="155">
        <f t="shared" si="47"/>
        <v>0</v>
      </c>
      <c r="BI667" s="155">
        <f t="shared" si="48"/>
        <v>0</v>
      </c>
      <c r="BJ667" s="16" t="s">
        <v>81</v>
      </c>
      <c r="BK667" s="155">
        <f t="shared" si="49"/>
        <v>0</v>
      </c>
      <c r="BL667" s="16" t="s">
        <v>258</v>
      </c>
      <c r="BM667" s="154" t="s">
        <v>1164</v>
      </c>
    </row>
    <row r="668" spans="2:65" s="1" customFormat="1" ht="16.5" customHeight="1">
      <c r="B668" s="143"/>
      <c r="C668" s="178" t="s">
        <v>1165</v>
      </c>
      <c r="D668" s="178" t="s">
        <v>410</v>
      </c>
      <c r="E668" s="179" t="s">
        <v>1166</v>
      </c>
      <c r="F668" s="180" t="s">
        <v>1167</v>
      </c>
      <c r="G668" s="181" t="s">
        <v>295</v>
      </c>
      <c r="H668" s="182">
        <v>31</v>
      </c>
      <c r="I668" s="183">
        <v>0</v>
      </c>
      <c r="J668" s="183">
        <f t="shared" si="40"/>
        <v>0</v>
      </c>
      <c r="K668" s="180" t="s">
        <v>1</v>
      </c>
      <c r="L668" s="184"/>
      <c r="M668" s="185" t="s">
        <v>1</v>
      </c>
      <c r="N668" s="186" t="s">
        <v>39</v>
      </c>
      <c r="O668" s="152">
        <v>0</v>
      </c>
      <c r="P668" s="152">
        <f t="shared" si="41"/>
        <v>0</v>
      </c>
      <c r="Q668" s="152">
        <v>2.5999999999999999E-3</v>
      </c>
      <c r="R668" s="152">
        <f t="shared" si="42"/>
        <v>8.0599999999999991E-2</v>
      </c>
      <c r="S668" s="152">
        <v>0</v>
      </c>
      <c r="T668" s="153">
        <f t="shared" si="43"/>
        <v>0</v>
      </c>
      <c r="AR668" s="154" t="s">
        <v>380</v>
      </c>
      <c r="AT668" s="154" t="s">
        <v>410</v>
      </c>
      <c r="AU668" s="154" t="s">
        <v>83</v>
      </c>
      <c r="AY668" s="16" t="s">
        <v>167</v>
      </c>
      <c r="BE668" s="155">
        <f t="shared" si="44"/>
        <v>0</v>
      </c>
      <c r="BF668" s="155">
        <f t="shared" si="45"/>
        <v>0</v>
      </c>
      <c r="BG668" s="155">
        <f t="shared" si="46"/>
        <v>0</v>
      </c>
      <c r="BH668" s="155">
        <f t="shared" si="47"/>
        <v>0</v>
      </c>
      <c r="BI668" s="155">
        <f t="shared" si="48"/>
        <v>0</v>
      </c>
      <c r="BJ668" s="16" t="s">
        <v>81</v>
      </c>
      <c r="BK668" s="155">
        <f t="shared" si="49"/>
        <v>0</v>
      </c>
      <c r="BL668" s="16" t="s">
        <v>258</v>
      </c>
      <c r="BM668" s="154" t="s">
        <v>1168</v>
      </c>
    </row>
    <row r="669" spans="2:65" s="1" customFormat="1" ht="16.5" customHeight="1">
      <c r="B669" s="143"/>
      <c r="C669" s="178" t="s">
        <v>1169</v>
      </c>
      <c r="D669" s="178" t="s">
        <v>410</v>
      </c>
      <c r="E669" s="179" t="s">
        <v>1170</v>
      </c>
      <c r="F669" s="180" t="s">
        <v>1171</v>
      </c>
      <c r="G669" s="181" t="s">
        <v>295</v>
      </c>
      <c r="H669" s="182">
        <v>2</v>
      </c>
      <c r="I669" s="183">
        <v>0</v>
      </c>
      <c r="J669" s="183">
        <f t="shared" si="40"/>
        <v>0</v>
      </c>
      <c r="K669" s="180" t="s">
        <v>1</v>
      </c>
      <c r="L669" s="184"/>
      <c r="M669" s="185" t="s">
        <v>1</v>
      </c>
      <c r="N669" s="186" t="s">
        <v>39</v>
      </c>
      <c r="O669" s="152">
        <v>0</v>
      </c>
      <c r="P669" s="152">
        <f t="shared" si="41"/>
        <v>0</v>
      </c>
      <c r="Q669" s="152">
        <v>2.5999999999999999E-3</v>
      </c>
      <c r="R669" s="152">
        <f t="shared" si="42"/>
        <v>5.1999999999999998E-3</v>
      </c>
      <c r="S669" s="152">
        <v>0</v>
      </c>
      <c r="T669" s="153">
        <f t="shared" si="43"/>
        <v>0</v>
      </c>
      <c r="AR669" s="154" t="s">
        <v>380</v>
      </c>
      <c r="AT669" s="154" t="s">
        <v>410</v>
      </c>
      <c r="AU669" s="154" t="s">
        <v>83</v>
      </c>
      <c r="AY669" s="16" t="s">
        <v>167</v>
      </c>
      <c r="BE669" s="155">
        <f t="shared" si="44"/>
        <v>0</v>
      </c>
      <c r="BF669" s="155">
        <f t="shared" si="45"/>
        <v>0</v>
      </c>
      <c r="BG669" s="155">
        <f t="shared" si="46"/>
        <v>0</v>
      </c>
      <c r="BH669" s="155">
        <f t="shared" si="47"/>
        <v>0</v>
      </c>
      <c r="BI669" s="155">
        <f t="shared" si="48"/>
        <v>0</v>
      </c>
      <c r="BJ669" s="16" t="s">
        <v>81</v>
      </c>
      <c r="BK669" s="155">
        <f t="shared" si="49"/>
        <v>0</v>
      </c>
      <c r="BL669" s="16" t="s">
        <v>258</v>
      </c>
      <c r="BM669" s="154" t="s">
        <v>1172</v>
      </c>
    </row>
    <row r="670" spans="2:65" s="1" customFormat="1" ht="24" customHeight="1">
      <c r="B670" s="143"/>
      <c r="C670" s="144" t="s">
        <v>1173</v>
      </c>
      <c r="D670" s="144" t="s">
        <v>169</v>
      </c>
      <c r="E670" s="145" t="s">
        <v>1174</v>
      </c>
      <c r="F670" s="146" t="s">
        <v>1175</v>
      </c>
      <c r="G670" s="147" t="s">
        <v>230</v>
      </c>
      <c r="H670" s="148">
        <v>140</v>
      </c>
      <c r="I670" s="149">
        <v>0</v>
      </c>
      <c r="J670" s="149">
        <f t="shared" si="40"/>
        <v>0</v>
      </c>
      <c r="K670" s="146" t="s">
        <v>173</v>
      </c>
      <c r="L670" s="30"/>
      <c r="M670" s="150" t="s">
        <v>1</v>
      </c>
      <c r="N670" s="151" t="s">
        <v>39</v>
      </c>
      <c r="O670" s="152">
        <v>0.497</v>
      </c>
      <c r="P670" s="152">
        <f t="shared" si="41"/>
        <v>69.58</v>
      </c>
      <c r="Q670" s="152">
        <v>0</v>
      </c>
      <c r="R670" s="152">
        <f t="shared" si="42"/>
        <v>0</v>
      </c>
      <c r="S670" s="152">
        <v>0</v>
      </c>
      <c r="T670" s="153">
        <f t="shared" si="43"/>
        <v>0</v>
      </c>
      <c r="AR670" s="154" t="s">
        <v>258</v>
      </c>
      <c r="AT670" s="154" t="s">
        <v>169</v>
      </c>
      <c r="AU670" s="154" t="s">
        <v>83</v>
      </c>
      <c r="AY670" s="16" t="s">
        <v>167</v>
      </c>
      <c r="BE670" s="155">
        <f t="shared" si="44"/>
        <v>0</v>
      </c>
      <c r="BF670" s="155">
        <f t="shared" si="45"/>
        <v>0</v>
      </c>
      <c r="BG670" s="155">
        <f t="shared" si="46"/>
        <v>0</v>
      </c>
      <c r="BH670" s="155">
        <f t="shared" si="47"/>
        <v>0</v>
      </c>
      <c r="BI670" s="155">
        <f t="shared" si="48"/>
        <v>0</v>
      </c>
      <c r="BJ670" s="16" t="s">
        <v>81</v>
      </c>
      <c r="BK670" s="155">
        <f t="shared" si="49"/>
        <v>0</v>
      </c>
      <c r="BL670" s="16" t="s">
        <v>258</v>
      </c>
      <c r="BM670" s="154" t="s">
        <v>1176</v>
      </c>
    </row>
    <row r="671" spans="2:65" s="12" customFormat="1" ht="11.25">
      <c r="B671" s="156"/>
      <c r="D671" s="157" t="s">
        <v>176</v>
      </c>
      <c r="E671" s="158" t="s">
        <v>1</v>
      </c>
      <c r="F671" s="159" t="s">
        <v>1177</v>
      </c>
      <c r="H671" s="160">
        <v>140</v>
      </c>
      <c r="L671" s="156"/>
      <c r="M671" s="161"/>
      <c r="N671" s="162"/>
      <c r="O671" s="162"/>
      <c r="P671" s="162"/>
      <c r="Q671" s="162"/>
      <c r="R671" s="162"/>
      <c r="S671" s="162"/>
      <c r="T671" s="163"/>
      <c r="AT671" s="158" t="s">
        <v>176</v>
      </c>
      <c r="AU671" s="158" t="s">
        <v>83</v>
      </c>
      <c r="AV671" s="12" t="s">
        <v>83</v>
      </c>
      <c r="AW671" s="12" t="s">
        <v>28</v>
      </c>
      <c r="AX671" s="12" t="s">
        <v>74</v>
      </c>
      <c r="AY671" s="158" t="s">
        <v>167</v>
      </c>
    </row>
    <row r="672" spans="2:65" s="13" customFormat="1" ht="11.25">
      <c r="B672" s="164"/>
      <c r="D672" s="157" t="s">
        <v>176</v>
      </c>
      <c r="E672" s="165" t="s">
        <v>1</v>
      </c>
      <c r="F672" s="166" t="s">
        <v>187</v>
      </c>
      <c r="H672" s="167">
        <v>140</v>
      </c>
      <c r="L672" s="164"/>
      <c r="M672" s="168"/>
      <c r="N672" s="169"/>
      <c r="O672" s="169"/>
      <c r="P672" s="169"/>
      <c r="Q672" s="169"/>
      <c r="R672" s="169"/>
      <c r="S672" s="169"/>
      <c r="T672" s="170"/>
      <c r="AT672" s="165" t="s">
        <v>176</v>
      </c>
      <c r="AU672" s="165" t="s">
        <v>83</v>
      </c>
      <c r="AV672" s="13" t="s">
        <v>174</v>
      </c>
      <c r="AW672" s="13" t="s">
        <v>28</v>
      </c>
      <c r="AX672" s="13" t="s">
        <v>81</v>
      </c>
      <c r="AY672" s="165" t="s">
        <v>167</v>
      </c>
    </row>
    <row r="673" spans="2:65" s="1" customFormat="1" ht="16.5" customHeight="1">
      <c r="B673" s="143"/>
      <c r="C673" s="178" t="s">
        <v>1178</v>
      </c>
      <c r="D673" s="178" t="s">
        <v>410</v>
      </c>
      <c r="E673" s="179" t="s">
        <v>1179</v>
      </c>
      <c r="F673" s="180" t="s">
        <v>1180</v>
      </c>
      <c r="G673" s="181" t="s">
        <v>1181</v>
      </c>
      <c r="H673" s="182">
        <v>44.8</v>
      </c>
      <c r="I673" s="183">
        <v>0</v>
      </c>
      <c r="J673" s="183">
        <f>ROUND(I673*H673,2)</f>
        <v>0</v>
      </c>
      <c r="K673" s="180" t="s">
        <v>173</v>
      </c>
      <c r="L673" s="184"/>
      <c r="M673" s="185" t="s">
        <v>1</v>
      </c>
      <c r="N673" s="186" t="s">
        <v>39</v>
      </c>
      <c r="O673" s="152">
        <v>0</v>
      </c>
      <c r="P673" s="152">
        <f>O673*H673</f>
        <v>0</v>
      </c>
      <c r="Q673" s="152">
        <v>1E-3</v>
      </c>
      <c r="R673" s="152">
        <f>Q673*H673</f>
        <v>4.48E-2</v>
      </c>
      <c r="S673" s="152">
        <v>0</v>
      </c>
      <c r="T673" s="153">
        <f>S673*H673</f>
        <v>0</v>
      </c>
      <c r="AR673" s="154" t="s">
        <v>380</v>
      </c>
      <c r="AT673" s="154" t="s">
        <v>410</v>
      </c>
      <c r="AU673" s="154" t="s">
        <v>83</v>
      </c>
      <c r="AY673" s="16" t="s">
        <v>167</v>
      </c>
      <c r="BE673" s="155">
        <f>IF(N673="základní",J673,0)</f>
        <v>0</v>
      </c>
      <c r="BF673" s="155">
        <f>IF(N673="snížená",J673,0)</f>
        <v>0</v>
      </c>
      <c r="BG673" s="155">
        <f>IF(N673="zákl. přenesená",J673,0)</f>
        <v>0</v>
      </c>
      <c r="BH673" s="155">
        <f>IF(N673="sníž. přenesená",J673,0)</f>
        <v>0</v>
      </c>
      <c r="BI673" s="155">
        <f>IF(N673="nulová",J673,0)</f>
        <v>0</v>
      </c>
      <c r="BJ673" s="16" t="s">
        <v>81</v>
      </c>
      <c r="BK673" s="155">
        <f>ROUND(I673*H673,2)</f>
        <v>0</v>
      </c>
      <c r="BL673" s="16" t="s">
        <v>258</v>
      </c>
      <c r="BM673" s="154" t="s">
        <v>1182</v>
      </c>
    </row>
    <row r="674" spans="2:65" s="12" customFormat="1" ht="11.25">
      <c r="B674" s="156"/>
      <c r="D674" s="157" t="s">
        <v>176</v>
      </c>
      <c r="E674" s="158" t="s">
        <v>1</v>
      </c>
      <c r="F674" s="159" t="s">
        <v>1183</v>
      </c>
      <c r="H674" s="160">
        <v>44.8</v>
      </c>
      <c r="L674" s="156"/>
      <c r="M674" s="161"/>
      <c r="N674" s="162"/>
      <c r="O674" s="162"/>
      <c r="P674" s="162"/>
      <c r="Q674" s="162"/>
      <c r="R674" s="162"/>
      <c r="S674" s="162"/>
      <c r="T674" s="163"/>
      <c r="AT674" s="158" t="s">
        <v>176</v>
      </c>
      <c r="AU674" s="158" t="s">
        <v>83</v>
      </c>
      <c r="AV674" s="12" t="s">
        <v>83</v>
      </c>
      <c r="AW674" s="12" t="s">
        <v>28</v>
      </c>
      <c r="AX674" s="12" t="s">
        <v>74</v>
      </c>
      <c r="AY674" s="158" t="s">
        <v>167</v>
      </c>
    </row>
    <row r="675" spans="2:65" s="13" customFormat="1" ht="11.25">
      <c r="B675" s="164"/>
      <c r="D675" s="157" t="s">
        <v>176</v>
      </c>
      <c r="E675" s="165" t="s">
        <v>1</v>
      </c>
      <c r="F675" s="166" t="s">
        <v>187</v>
      </c>
      <c r="H675" s="167">
        <v>44.8</v>
      </c>
      <c r="L675" s="164"/>
      <c r="M675" s="168"/>
      <c r="N675" s="169"/>
      <c r="O675" s="169"/>
      <c r="P675" s="169"/>
      <c r="Q675" s="169"/>
      <c r="R675" s="169"/>
      <c r="S675" s="169"/>
      <c r="T675" s="170"/>
      <c r="AT675" s="165" t="s">
        <v>176</v>
      </c>
      <c r="AU675" s="165" t="s">
        <v>83</v>
      </c>
      <c r="AV675" s="13" t="s">
        <v>174</v>
      </c>
      <c r="AW675" s="13" t="s">
        <v>28</v>
      </c>
      <c r="AX675" s="13" t="s">
        <v>81</v>
      </c>
      <c r="AY675" s="165" t="s">
        <v>167</v>
      </c>
    </row>
    <row r="676" spans="2:65" s="1" customFormat="1" ht="16.5" customHeight="1">
      <c r="B676" s="143"/>
      <c r="C676" s="144" t="s">
        <v>1184</v>
      </c>
      <c r="D676" s="144" t="s">
        <v>169</v>
      </c>
      <c r="E676" s="145" t="s">
        <v>1185</v>
      </c>
      <c r="F676" s="146" t="s">
        <v>1186</v>
      </c>
      <c r="G676" s="147" t="s">
        <v>295</v>
      </c>
      <c r="H676" s="148">
        <v>5</v>
      </c>
      <c r="I676" s="149">
        <v>0</v>
      </c>
      <c r="J676" s="149">
        <f t="shared" ref="J676:J686" si="50">ROUND(I676*H676,2)</f>
        <v>0</v>
      </c>
      <c r="K676" s="146" t="s">
        <v>173</v>
      </c>
      <c r="L676" s="30"/>
      <c r="M676" s="150" t="s">
        <v>1</v>
      </c>
      <c r="N676" s="151" t="s">
        <v>39</v>
      </c>
      <c r="O676" s="152">
        <v>0.252</v>
      </c>
      <c r="P676" s="152">
        <f t="shared" ref="P676:P686" si="51">O676*H676</f>
        <v>1.26</v>
      </c>
      <c r="Q676" s="152">
        <v>0</v>
      </c>
      <c r="R676" s="152">
        <f t="shared" ref="R676:R686" si="52">Q676*H676</f>
        <v>0</v>
      </c>
      <c r="S676" s="152">
        <v>0</v>
      </c>
      <c r="T676" s="153">
        <f t="shared" ref="T676:T686" si="53">S676*H676</f>
        <v>0</v>
      </c>
      <c r="AR676" s="154" t="s">
        <v>258</v>
      </c>
      <c r="AT676" s="154" t="s">
        <v>169</v>
      </c>
      <c r="AU676" s="154" t="s">
        <v>83</v>
      </c>
      <c r="AY676" s="16" t="s">
        <v>167</v>
      </c>
      <c r="BE676" s="155">
        <f t="shared" ref="BE676:BE686" si="54">IF(N676="základní",J676,0)</f>
        <v>0</v>
      </c>
      <c r="BF676" s="155">
        <f t="shared" ref="BF676:BF686" si="55">IF(N676="snížená",J676,0)</f>
        <v>0</v>
      </c>
      <c r="BG676" s="155">
        <f t="shared" ref="BG676:BG686" si="56">IF(N676="zákl. přenesená",J676,0)</f>
        <v>0</v>
      </c>
      <c r="BH676" s="155">
        <f t="shared" ref="BH676:BH686" si="57">IF(N676="sníž. přenesená",J676,0)</f>
        <v>0</v>
      </c>
      <c r="BI676" s="155">
        <f t="shared" ref="BI676:BI686" si="58">IF(N676="nulová",J676,0)</f>
        <v>0</v>
      </c>
      <c r="BJ676" s="16" t="s">
        <v>81</v>
      </c>
      <c r="BK676" s="155">
        <f t="shared" ref="BK676:BK686" si="59">ROUND(I676*H676,2)</f>
        <v>0</v>
      </c>
      <c r="BL676" s="16" t="s">
        <v>258</v>
      </c>
      <c r="BM676" s="154" t="s">
        <v>1187</v>
      </c>
    </row>
    <row r="677" spans="2:65" s="1" customFormat="1" ht="16.5" customHeight="1">
      <c r="B677" s="143"/>
      <c r="C677" s="178" t="s">
        <v>1188</v>
      </c>
      <c r="D677" s="178" t="s">
        <v>410</v>
      </c>
      <c r="E677" s="179" t="s">
        <v>1189</v>
      </c>
      <c r="F677" s="180" t="s">
        <v>1190</v>
      </c>
      <c r="G677" s="181" t="s">
        <v>295</v>
      </c>
      <c r="H677" s="182">
        <v>5</v>
      </c>
      <c r="I677" s="183">
        <v>0</v>
      </c>
      <c r="J677" s="183">
        <f t="shared" si="50"/>
        <v>0</v>
      </c>
      <c r="K677" s="180" t="s">
        <v>173</v>
      </c>
      <c r="L677" s="184"/>
      <c r="M677" s="185" t="s">
        <v>1</v>
      </c>
      <c r="N677" s="186" t="s">
        <v>39</v>
      </c>
      <c r="O677" s="152">
        <v>0</v>
      </c>
      <c r="P677" s="152">
        <f t="shared" si="51"/>
        <v>0</v>
      </c>
      <c r="Q677" s="152">
        <v>1E-4</v>
      </c>
      <c r="R677" s="152">
        <f t="shared" si="52"/>
        <v>5.0000000000000001E-4</v>
      </c>
      <c r="S677" s="152">
        <v>0</v>
      </c>
      <c r="T677" s="153">
        <f t="shared" si="53"/>
        <v>0</v>
      </c>
      <c r="AR677" s="154" t="s">
        <v>380</v>
      </c>
      <c r="AT677" s="154" t="s">
        <v>410</v>
      </c>
      <c r="AU677" s="154" t="s">
        <v>83</v>
      </c>
      <c r="AY677" s="16" t="s">
        <v>167</v>
      </c>
      <c r="BE677" s="155">
        <f t="shared" si="54"/>
        <v>0</v>
      </c>
      <c r="BF677" s="155">
        <f t="shared" si="55"/>
        <v>0</v>
      </c>
      <c r="BG677" s="155">
        <f t="shared" si="56"/>
        <v>0</v>
      </c>
      <c r="BH677" s="155">
        <f t="shared" si="57"/>
        <v>0</v>
      </c>
      <c r="BI677" s="155">
        <f t="shared" si="58"/>
        <v>0</v>
      </c>
      <c r="BJ677" s="16" t="s">
        <v>81</v>
      </c>
      <c r="BK677" s="155">
        <f t="shared" si="59"/>
        <v>0</v>
      </c>
      <c r="BL677" s="16" t="s">
        <v>258</v>
      </c>
      <c r="BM677" s="154" t="s">
        <v>1191</v>
      </c>
    </row>
    <row r="678" spans="2:65" s="1" customFormat="1" ht="24" customHeight="1">
      <c r="B678" s="143"/>
      <c r="C678" s="144" t="s">
        <v>1192</v>
      </c>
      <c r="D678" s="144" t="s">
        <v>169</v>
      </c>
      <c r="E678" s="145" t="s">
        <v>1193</v>
      </c>
      <c r="F678" s="146" t="s">
        <v>1194</v>
      </c>
      <c r="G678" s="147" t="s">
        <v>295</v>
      </c>
      <c r="H678" s="148">
        <v>5</v>
      </c>
      <c r="I678" s="149">
        <v>0</v>
      </c>
      <c r="J678" s="149">
        <f t="shared" si="50"/>
        <v>0</v>
      </c>
      <c r="K678" s="146" t="s">
        <v>173</v>
      </c>
      <c r="L678" s="30"/>
      <c r="M678" s="150" t="s">
        <v>1</v>
      </c>
      <c r="N678" s="151" t="s">
        <v>39</v>
      </c>
      <c r="O678" s="152">
        <v>0.871</v>
      </c>
      <c r="P678" s="152">
        <f t="shared" si="51"/>
        <v>4.3550000000000004</v>
      </c>
      <c r="Q678" s="152">
        <v>0</v>
      </c>
      <c r="R678" s="152">
        <f t="shared" si="52"/>
        <v>0</v>
      </c>
      <c r="S678" s="152">
        <v>0</v>
      </c>
      <c r="T678" s="153">
        <f t="shared" si="53"/>
        <v>0</v>
      </c>
      <c r="AR678" s="154" t="s">
        <v>258</v>
      </c>
      <c r="AT678" s="154" t="s">
        <v>169</v>
      </c>
      <c r="AU678" s="154" t="s">
        <v>83</v>
      </c>
      <c r="AY678" s="16" t="s">
        <v>167</v>
      </c>
      <c r="BE678" s="155">
        <f t="shared" si="54"/>
        <v>0</v>
      </c>
      <c r="BF678" s="155">
        <f t="shared" si="55"/>
        <v>0</v>
      </c>
      <c r="BG678" s="155">
        <f t="shared" si="56"/>
        <v>0</v>
      </c>
      <c r="BH678" s="155">
        <f t="shared" si="57"/>
        <v>0</v>
      </c>
      <c r="BI678" s="155">
        <f t="shared" si="58"/>
        <v>0</v>
      </c>
      <c r="BJ678" s="16" t="s">
        <v>81</v>
      </c>
      <c r="BK678" s="155">
        <f t="shared" si="59"/>
        <v>0</v>
      </c>
      <c r="BL678" s="16" t="s">
        <v>258</v>
      </c>
      <c r="BM678" s="154" t="s">
        <v>1195</v>
      </c>
    </row>
    <row r="679" spans="2:65" s="1" customFormat="1" ht="16.5" customHeight="1">
      <c r="B679" s="143"/>
      <c r="C679" s="178" t="s">
        <v>1196</v>
      </c>
      <c r="D679" s="178" t="s">
        <v>410</v>
      </c>
      <c r="E679" s="179" t="s">
        <v>1197</v>
      </c>
      <c r="F679" s="180" t="s">
        <v>1198</v>
      </c>
      <c r="G679" s="181" t="s">
        <v>295</v>
      </c>
      <c r="H679" s="182">
        <v>5</v>
      </c>
      <c r="I679" s="183">
        <v>0</v>
      </c>
      <c r="J679" s="183">
        <f t="shared" si="50"/>
        <v>0</v>
      </c>
      <c r="K679" s="180" t="s">
        <v>173</v>
      </c>
      <c r="L679" s="184"/>
      <c r="M679" s="185" t="s">
        <v>1</v>
      </c>
      <c r="N679" s="186" t="s">
        <v>39</v>
      </c>
      <c r="O679" s="152">
        <v>0</v>
      </c>
      <c r="P679" s="152">
        <f t="shared" si="51"/>
        <v>0</v>
      </c>
      <c r="Q679" s="152">
        <v>4.1999999999999997E-3</v>
      </c>
      <c r="R679" s="152">
        <f t="shared" si="52"/>
        <v>2.0999999999999998E-2</v>
      </c>
      <c r="S679" s="152">
        <v>0</v>
      </c>
      <c r="T679" s="153">
        <f t="shared" si="53"/>
        <v>0</v>
      </c>
      <c r="AR679" s="154" t="s">
        <v>380</v>
      </c>
      <c r="AT679" s="154" t="s">
        <v>410</v>
      </c>
      <c r="AU679" s="154" t="s">
        <v>83</v>
      </c>
      <c r="AY679" s="16" t="s">
        <v>167</v>
      </c>
      <c r="BE679" s="155">
        <f t="shared" si="54"/>
        <v>0</v>
      </c>
      <c r="BF679" s="155">
        <f t="shared" si="55"/>
        <v>0</v>
      </c>
      <c r="BG679" s="155">
        <f t="shared" si="56"/>
        <v>0</v>
      </c>
      <c r="BH679" s="155">
        <f t="shared" si="57"/>
        <v>0</v>
      </c>
      <c r="BI679" s="155">
        <f t="shared" si="58"/>
        <v>0</v>
      </c>
      <c r="BJ679" s="16" t="s">
        <v>81</v>
      </c>
      <c r="BK679" s="155">
        <f t="shared" si="59"/>
        <v>0</v>
      </c>
      <c r="BL679" s="16" t="s">
        <v>258</v>
      </c>
      <c r="BM679" s="154" t="s">
        <v>1199</v>
      </c>
    </row>
    <row r="680" spans="2:65" s="1" customFormat="1" ht="16.5" customHeight="1">
      <c r="B680" s="143"/>
      <c r="C680" s="144" t="s">
        <v>1200</v>
      </c>
      <c r="D680" s="144" t="s">
        <v>169</v>
      </c>
      <c r="E680" s="145" t="s">
        <v>1201</v>
      </c>
      <c r="F680" s="146" t="s">
        <v>1202</v>
      </c>
      <c r="G680" s="147" t="s">
        <v>295</v>
      </c>
      <c r="H680" s="148">
        <v>5</v>
      </c>
      <c r="I680" s="149">
        <v>0</v>
      </c>
      <c r="J680" s="149">
        <f t="shared" si="50"/>
        <v>0</v>
      </c>
      <c r="K680" s="146" t="s">
        <v>173</v>
      </c>
      <c r="L680" s="30"/>
      <c r="M680" s="150" t="s">
        <v>1</v>
      </c>
      <c r="N680" s="151" t="s">
        <v>39</v>
      </c>
      <c r="O680" s="152">
        <v>1.7729999999999999</v>
      </c>
      <c r="P680" s="152">
        <f t="shared" si="51"/>
        <v>8.8650000000000002</v>
      </c>
      <c r="Q680" s="152">
        <v>0</v>
      </c>
      <c r="R680" s="152">
        <f t="shared" si="52"/>
        <v>0</v>
      </c>
      <c r="S680" s="152">
        <v>0</v>
      </c>
      <c r="T680" s="153">
        <f t="shared" si="53"/>
        <v>0</v>
      </c>
      <c r="AR680" s="154" t="s">
        <v>258</v>
      </c>
      <c r="AT680" s="154" t="s">
        <v>169</v>
      </c>
      <c r="AU680" s="154" t="s">
        <v>83</v>
      </c>
      <c r="AY680" s="16" t="s">
        <v>167</v>
      </c>
      <c r="BE680" s="155">
        <f t="shared" si="54"/>
        <v>0</v>
      </c>
      <c r="BF680" s="155">
        <f t="shared" si="55"/>
        <v>0</v>
      </c>
      <c r="BG680" s="155">
        <f t="shared" si="56"/>
        <v>0</v>
      </c>
      <c r="BH680" s="155">
        <f t="shared" si="57"/>
        <v>0</v>
      </c>
      <c r="BI680" s="155">
        <f t="shared" si="58"/>
        <v>0</v>
      </c>
      <c r="BJ680" s="16" t="s">
        <v>81</v>
      </c>
      <c r="BK680" s="155">
        <f t="shared" si="59"/>
        <v>0</v>
      </c>
      <c r="BL680" s="16" t="s">
        <v>258</v>
      </c>
      <c r="BM680" s="154" t="s">
        <v>1203</v>
      </c>
    </row>
    <row r="681" spans="2:65" s="1" customFormat="1" ht="16.5" customHeight="1">
      <c r="B681" s="143"/>
      <c r="C681" s="178" t="s">
        <v>1204</v>
      </c>
      <c r="D681" s="178" t="s">
        <v>410</v>
      </c>
      <c r="E681" s="179" t="s">
        <v>1205</v>
      </c>
      <c r="F681" s="180" t="s">
        <v>1206</v>
      </c>
      <c r="G681" s="181" t="s">
        <v>295</v>
      </c>
      <c r="H681" s="182">
        <v>5</v>
      </c>
      <c r="I681" s="183">
        <v>0</v>
      </c>
      <c r="J681" s="183">
        <f t="shared" si="50"/>
        <v>0</v>
      </c>
      <c r="K681" s="180" t="s">
        <v>173</v>
      </c>
      <c r="L681" s="184"/>
      <c r="M681" s="185" t="s">
        <v>1</v>
      </c>
      <c r="N681" s="186" t="s">
        <v>39</v>
      </c>
      <c r="O681" s="152">
        <v>0</v>
      </c>
      <c r="P681" s="152">
        <f t="shared" si="51"/>
        <v>0</v>
      </c>
      <c r="Q681" s="152">
        <v>2E-3</v>
      </c>
      <c r="R681" s="152">
        <f t="shared" si="52"/>
        <v>0.01</v>
      </c>
      <c r="S681" s="152">
        <v>0</v>
      </c>
      <c r="T681" s="153">
        <f t="shared" si="53"/>
        <v>0</v>
      </c>
      <c r="AR681" s="154" t="s">
        <v>380</v>
      </c>
      <c r="AT681" s="154" t="s">
        <v>410</v>
      </c>
      <c r="AU681" s="154" t="s">
        <v>83</v>
      </c>
      <c r="AY681" s="16" t="s">
        <v>167</v>
      </c>
      <c r="BE681" s="155">
        <f t="shared" si="54"/>
        <v>0</v>
      </c>
      <c r="BF681" s="155">
        <f t="shared" si="55"/>
        <v>0</v>
      </c>
      <c r="BG681" s="155">
        <f t="shared" si="56"/>
        <v>0</v>
      </c>
      <c r="BH681" s="155">
        <f t="shared" si="57"/>
        <v>0</v>
      </c>
      <c r="BI681" s="155">
        <f t="shared" si="58"/>
        <v>0</v>
      </c>
      <c r="BJ681" s="16" t="s">
        <v>81</v>
      </c>
      <c r="BK681" s="155">
        <f t="shared" si="59"/>
        <v>0</v>
      </c>
      <c r="BL681" s="16" t="s">
        <v>258</v>
      </c>
      <c r="BM681" s="154" t="s">
        <v>1207</v>
      </c>
    </row>
    <row r="682" spans="2:65" s="1" customFormat="1" ht="16.5" customHeight="1">
      <c r="B682" s="143"/>
      <c r="C682" s="144" t="s">
        <v>1208</v>
      </c>
      <c r="D682" s="144" t="s">
        <v>169</v>
      </c>
      <c r="E682" s="145" t="s">
        <v>1209</v>
      </c>
      <c r="F682" s="146" t="s">
        <v>1210</v>
      </c>
      <c r="G682" s="147" t="s">
        <v>295</v>
      </c>
      <c r="H682" s="148">
        <v>5</v>
      </c>
      <c r="I682" s="149">
        <v>0</v>
      </c>
      <c r="J682" s="149">
        <f t="shared" si="50"/>
        <v>0</v>
      </c>
      <c r="K682" s="146" t="s">
        <v>173</v>
      </c>
      <c r="L682" s="30"/>
      <c r="M682" s="150" t="s">
        <v>1</v>
      </c>
      <c r="N682" s="151" t="s">
        <v>39</v>
      </c>
      <c r="O682" s="152">
        <v>0.79300000000000004</v>
      </c>
      <c r="P682" s="152">
        <f t="shared" si="51"/>
        <v>3.9650000000000003</v>
      </c>
      <c r="Q682" s="152">
        <v>0</v>
      </c>
      <c r="R682" s="152">
        <f t="shared" si="52"/>
        <v>0</v>
      </c>
      <c r="S682" s="152">
        <v>0</v>
      </c>
      <c r="T682" s="153">
        <f t="shared" si="53"/>
        <v>0</v>
      </c>
      <c r="AR682" s="154" t="s">
        <v>258</v>
      </c>
      <c r="AT682" s="154" t="s">
        <v>169</v>
      </c>
      <c r="AU682" s="154" t="s">
        <v>83</v>
      </c>
      <c r="AY682" s="16" t="s">
        <v>167</v>
      </c>
      <c r="BE682" s="155">
        <f t="shared" si="54"/>
        <v>0</v>
      </c>
      <c r="BF682" s="155">
        <f t="shared" si="55"/>
        <v>0</v>
      </c>
      <c r="BG682" s="155">
        <f t="shared" si="56"/>
        <v>0</v>
      </c>
      <c r="BH682" s="155">
        <f t="shared" si="57"/>
        <v>0</v>
      </c>
      <c r="BI682" s="155">
        <f t="shared" si="58"/>
        <v>0</v>
      </c>
      <c r="BJ682" s="16" t="s">
        <v>81</v>
      </c>
      <c r="BK682" s="155">
        <f t="shared" si="59"/>
        <v>0</v>
      </c>
      <c r="BL682" s="16" t="s">
        <v>258</v>
      </c>
      <c r="BM682" s="154" t="s">
        <v>1211</v>
      </c>
    </row>
    <row r="683" spans="2:65" s="1" customFormat="1" ht="16.5" customHeight="1">
      <c r="B683" s="143"/>
      <c r="C683" s="178" t="s">
        <v>1212</v>
      </c>
      <c r="D683" s="178" t="s">
        <v>410</v>
      </c>
      <c r="E683" s="179" t="s">
        <v>1213</v>
      </c>
      <c r="F683" s="180" t="s">
        <v>1214</v>
      </c>
      <c r="G683" s="181" t="s">
        <v>295</v>
      </c>
      <c r="H683" s="182">
        <v>5</v>
      </c>
      <c r="I683" s="183">
        <v>0</v>
      </c>
      <c r="J683" s="183">
        <f t="shared" si="50"/>
        <v>0</v>
      </c>
      <c r="K683" s="180" t="s">
        <v>173</v>
      </c>
      <c r="L683" s="184"/>
      <c r="M683" s="185" t="s">
        <v>1</v>
      </c>
      <c r="N683" s="186" t="s">
        <v>39</v>
      </c>
      <c r="O683" s="152">
        <v>0</v>
      </c>
      <c r="P683" s="152">
        <f t="shared" si="51"/>
        <v>0</v>
      </c>
      <c r="Q683" s="152">
        <v>1.7000000000000001E-2</v>
      </c>
      <c r="R683" s="152">
        <f t="shared" si="52"/>
        <v>8.5000000000000006E-2</v>
      </c>
      <c r="S683" s="152">
        <v>0</v>
      </c>
      <c r="T683" s="153">
        <f t="shared" si="53"/>
        <v>0</v>
      </c>
      <c r="AR683" s="154" t="s">
        <v>380</v>
      </c>
      <c r="AT683" s="154" t="s">
        <v>410</v>
      </c>
      <c r="AU683" s="154" t="s">
        <v>83</v>
      </c>
      <c r="AY683" s="16" t="s">
        <v>167</v>
      </c>
      <c r="BE683" s="155">
        <f t="shared" si="54"/>
        <v>0</v>
      </c>
      <c r="BF683" s="155">
        <f t="shared" si="55"/>
        <v>0</v>
      </c>
      <c r="BG683" s="155">
        <f t="shared" si="56"/>
        <v>0</v>
      </c>
      <c r="BH683" s="155">
        <f t="shared" si="57"/>
        <v>0</v>
      </c>
      <c r="BI683" s="155">
        <f t="shared" si="58"/>
        <v>0</v>
      </c>
      <c r="BJ683" s="16" t="s">
        <v>81</v>
      </c>
      <c r="BK683" s="155">
        <f t="shared" si="59"/>
        <v>0</v>
      </c>
      <c r="BL683" s="16" t="s">
        <v>258</v>
      </c>
      <c r="BM683" s="154" t="s">
        <v>1215</v>
      </c>
    </row>
    <row r="684" spans="2:65" s="1" customFormat="1" ht="24" customHeight="1">
      <c r="B684" s="143"/>
      <c r="C684" s="144" t="s">
        <v>1216</v>
      </c>
      <c r="D684" s="144" t="s">
        <v>169</v>
      </c>
      <c r="E684" s="145" t="s">
        <v>1217</v>
      </c>
      <c r="F684" s="146" t="s">
        <v>1218</v>
      </c>
      <c r="G684" s="147" t="s">
        <v>295</v>
      </c>
      <c r="H684" s="148">
        <v>1</v>
      </c>
      <c r="I684" s="149">
        <v>0</v>
      </c>
      <c r="J684" s="149">
        <f t="shared" si="50"/>
        <v>0</v>
      </c>
      <c r="K684" s="146" t="s">
        <v>173</v>
      </c>
      <c r="L684" s="30"/>
      <c r="M684" s="150" t="s">
        <v>1</v>
      </c>
      <c r="N684" s="151" t="s">
        <v>39</v>
      </c>
      <c r="O684" s="152">
        <v>12.398</v>
      </c>
      <c r="P684" s="152">
        <f t="shared" si="51"/>
        <v>12.398</v>
      </c>
      <c r="Q684" s="152">
        <v>0</v>
      </c>
      <c r="R684" s="152">
        <f t="shared" si="52"/>
        <v>0</v>
      </c>
      <c r="S684" s="152">
        <v>0</v>
      </c>
      <c r="T684" s="153">
        <f t="shared" si="53"/>
        <v>0</v>
      </c>
      <c r="AR684" s="154" t="s">
        <v>258</v>
      </c>
      <c r="AT684" s="154" t="s">
        <v>169</v>
      </c>
      <c r="AU684" s="154" t="s">
        <v>83</v>
      </c>
      <c r="AY684" s="16" t="s">
        <v>167</v>
      </c>
      <c r="BE684" s="155">
        <f t="shared" si="54"/>
        <v>0</v>
      </c>
      <c r="BF684" s="155">
        <f t="shared" si="55"/>
        <v>0</v>
      </c>
      <c r="BG684" s="155">
        <f t="shared" si="56"/>
        <v>0</v>
      </c>
      <c r="BH684" s="155">
        <f t="shared" si="57"/>
        <v>0</v>
      </c>
      <c r="BI684" s="155">
        <f t="shared" si="58"/>
        <v>0</v>
      </c>
      <c r="BJ684" s="16" t="s">
        <v>81</v>
      </c>
      <c r="BK684" s="155">
        <f t="shared" si="59"/>
        <v>0</v>
      </c>
      <c r="BL684" s="16" t="s">
        <v>258</v>
      </c>
      <c r="BM684" s="154" t="s">
        <v>1219</v>
      </c>
    </row>
    <row r="685" spans="2:65" s="1" customFormat="1" ht="16.5" customHeight="1">
      <c r="B685" s="143"/>
      <c r="C685" s="144" t="s">
        <v>1220</v>
      </c>
      <c r="D685" s="144" t="s">
        <v>169</v>
      </c>
      <c r="E685" s="145" t="s">
        <v>1221</v>
      </c>
      <c r="F685" s="146" t="s">
        <v>1222</v>
      </c>
      <c r="G685" s="147" t="s">
        <v>211</v>
      </c>
      <c r="H685" s="148">
        <v>1</v>
      </c>
      <c r="I685" s="149">
        <v>0</v>
      </c>
      <c r="J685" s="149">
        <f t="shared" si="50"/>
        <v>0</v>
      </c>
      <c r="K685" s="146" t="s">
        <v>173</v>
      </c>
      <c r="L685" s="30"/>
      <c r="M685" s="150" t="s">
        <v>1</v>
      </c>
      <c r="N685" s="151" t="s">
        <v>39</v>
      </c>
      <c r="O685" s="152">
        <v>6.4050000000000002</v>
      </c>
      <c r="P685" s="152">
        <f t="shared" si="51"/>
        <v>6.4050000000000002</v>
      </c>
      <c r="Q685" s="152">
        <v>0</v>
      </c>
      <c r="R685" s="152">
        <f t="shared" si="52"/>
        <v>0</v>
      </c>
      <c r="S685" s="152">
        <v>0</v>
      </c>
      <c r="T685" s="153">
        <f t="shared" si="53"/>
        <v>0</v>
      </c>
      <c r="AR685" s="154" t="s">
        <v>258</v>
      </c>
      <c r="AT685" s="154" t="s">
        <v>169</v>
      </c>
      <c r="AU685" s="154" t="s">
        <v>83</v>
      </c>
      <c r="AY685" s="16" t="s">
        <v>167</v>
      </c>
      <c r="BE685" s="155">
        <f t="shared" si="54"/>
        <v>0</v>
      </c>
      <c r="BF685" s="155">
        <f t="shared" si="55"/>
        <v>0</v>
      </c>
      <c r="BG685" s="155">
        <f t="shared" si="56"/>
        <v>0</v>
      </c>
      <c r="BH685" s="155">
        <f t="shared" si="57"/>
        <v>0</v>
      </c>
      <c r="BI685" s="155">
        <f t="shared" si="58"/>
        <v>0</v>
      </c>
      <c r="BJ685" s="16" t="s">
        <v>81</v>
      </c>
      <c r="BK685" s="155">
        <f t="shared" si="59"/>
        <v>0</v>
      </c>
      <c r="BL685" s="16" t="s">
        <v>258</v>
      </c>
      <c r="BM685" s="154" t="s">
        <v>1223</v>
      </c>
    </row>
    <row r="686" spans="2:65" s="1" customFormat="1" ht="16.5" customHeight="1">
      <c r="B686" s="143"/>
      <c r="C686" s="144" t="s">
        <v>1224</v>
      </c>
      <c r="D686" s="144" t="s">
        <v>169</v>
      </c>
      <c r="E686" s="145" t="s">
        <v>1225</v>
      </c>
      <c r="F686" s="146" t="s">
        <v>1226</v>
      </c>
      <c r="G686" s="147" t="s">
        <v>399</v>
      </c>
      <c r="H686" s="148">
        <v>0.996</v>
      </c>
      <c r="I686" s="149">
        <v>0</v>
      </c>
      <c r="J686" s="149">
        <f t="shared" si="50"/>
        <v>0</v>
      </c>
      <c r="K686" s="146" t="s">
        <v>173</v>
      </c>
      <c r="L686" s="30"/>
      <c r="M686" s="150" t="s">
        <v>1</v>
      </c>
      <c r="N686" s="151" t="s">
        <v>39</v>
      </c>
      <c r="O686" s="152">
        <v>8.4600000000000009</v>
      </c>
      <c r="P686" s="152">
        <f t="shared" si="51"/>
        <v>8.4261600000000012</v>
      </c>
      <c r="Q686" s="152">
        <v>0</v>
      </c>
      <c r="R686" s="152">
        <f t="shared" si="52"/>
        <v>0</v>
      </c>
      <c r="S686" s="152">
        <v>0</v>
      </c>
      <c r="T686" s="153">
        <f t="shared" si="53"/>
        <v>0</v>
      </c>
      <c r="AR686" s="154" t="s">
        <v>258</v>
      </c>
      <c r="AT686" s="154" t="s">
        <v>169</v>
      </c>
      <c r="AU686" s="154" t="s">
        <v>83</v>
      </c>
      <c r="AY686" s="16" t="s">
        <v>167</v>
      </c>
      <c r="BE686" s="155">
        <f t="shared" si="54"/>
        <v>0</v>
      </c>
      <c r="BF686" s="155">
        <f t="shared" si="55"/>
        <v>0</v>
      </c>
      <c r="BG686" s="155">
        <f t="shared" si="56"/>
        <v>0</v>
      </c>
      <c r="BH686" s="155">
        <f t="shared" si="57"/>
        <v>0</v>
      </c>
      <c r="BI686" s="155">
        <f t="shared" si="58"/>
        <v>0</v>
      </c>
      <c r="BJ686" s="16" t="s">
        <v>81</v>
      </c>
      <c r="BK686" s="155">
        <f t="shared" si="59"/>
        <v>0</v>
      </c>
      <c r="BL686" s="16" t="s">
        <v>258</v>
      </c>
      <c r="BM686" s="154" t="s">
        <v>1227</v>
      </c>
    </row>
    <row r="687" spans="2:65" s="11" customFormat="1" ht="22.9" customHeight="1">
      <c r="B687" s="131"/>
      <c r="D687" s="132" t="s">
        <v>73</v>
      </c>
      <c r="E687" s="141" t="s">
        <v>1228</v>
      </c>
      <c r="F687" s="141" t="s">
        <v>1229</v>
      </c>
      <c r="J687" s="142">
        <f>BK687</f>
        <v>0</v>
      </c>
      <c r="L687" s="131"/>
      <c r="M687" s="135"/>
      <c r="N687" s="136"/>
      <c r="O687" s="136"/>
      <c r="P687" s="137">
        <f>SUM(P688:P756)</f>
        <v>694.91731600000014</v>
      </c>
      <c r="Q687" s="136"/>
      <c r="R687" s="137">
        <f>SUM(R688:R756)</f>
        <v>12.67377536</v>
      </c>
      <c r="S687" s="136"/>
      <c r="T687" s="138">
        <f>SUM(T688:T756)</f>
        <v>16.080095</v>
      </c>
      <c r="AR687" s="132" t="s">
        <v>83</v>
      </c>
      <c r="AT687" s="139" t="s">
        <v>73</v>
      </c>
      <c r="AU687" s="139" t="s">
        <v>81</v>
      </c>
      <c r="AY687" s="132" t="s">
        <v>167</v>
      </c>
      <c r="BK687" s="140">
        <f>SUM(BK688:BK756)</f>
        <v>0</v>
      </c>
    </row>
    <row r="688" spans="2:65" s="1" customFormat="1" ht="16.5" customHeight="1">
      <c r="B688" s="143"/>
      <c r="C688" s="144" t="s">
        <v>1230</v>
      </c>
      <c r="D688" s="144" t="s">
        <v>169</v>
      </c>
      <c r="E688" s="145" t="s">
        <v>1231</v>
      </c>
      <c r="F688" s="146" t="s">
        <v>1232</v>
      </c>
      <c r="G688" s="147" t="s">
        <v>1233</v>
      </c>
      <c r="H688" s="148">
        <v>16</v>
      </c>
      <c r="I688" s="149">
        <v>0</v>
      </c>
      <c r="J688" s="149">
        <f>ROUND(I688*H688,2)</f>
        <v>0</v>
      </c>
      <c r="K688" s="146" t="s">
        <v>1</v>
      </c>
      <c r="L688" s="30"/>
      <c r="M688" s="150" t="s">
        <v>1</v>
      </c>
      <c r="N688" s="151" t="s">
        <v>39</v>
      </c>
      <c r="O688" s="152">
        <v>0</v>
      </c>
      <c r="P688" s="152">
        <f>O688*H688</f>
        <v>0</v>
      </c>
      <c r="Q688" s="152">
        <v>0</v>
      </c>
      <c r="R688" s="152">
        <f>Q688*H688</f>
        <v>0</v>
      </c>
      <c r="S688" s="152">
        <v>0</v>
      </c>
      <c r="T688" s="153">
        <f>S688*H688</f>
        <v>0</v>
      </c>
      <c r="AR688" s="154" t="s">
        <v>258</v>
      </c>
      <c r="AT688" s="154" t="s">
        <v>169</v>
      </c>
      <c r="AU688" s="154" t="s">
        <v>83</v>
      </c>
      <c r="AY688" s="16" t="s">
        <v>167</v>
      </c>
      <c r="BE688" s="155">
        <f>IF(N688="základní",J688,0)</f>
        <v>0</v>
      </c>
      <c r="BF688" s="155">
        <f>IF(N688="snížená",J688,0)</f>
        <v>0</v>
      </c>
      <c r="BG688" s="155">
        <f>IF(N688="zákl. přenesená",J688,0)</f>
        <v>0</v>
      </c>
      <c r="BH688" s="155">
        <f>IF(N688="sníž. přenesená",J688,0)</f>
        <v>0</v>
      </c>
      <c r="BI688" s="155">
        <f>IF(N688="nulová",J688,0)</f>
        <v>0</v>
      </c>
      <c r="BJ688" s="16" t="s">
        <v>81</v>
      </c>
      <c r="BK688" s="155">
        <f>ROUND(I688*H688,2)</f>
        <v>0</v>
      </c>
      <c r="BL688" s="16" t="s">
        <v>258</v>
      </c>
      <c r="BM688" s="154" t="s">
        <v>1234</v>
      </c>
    </row>
    <row r="689" spans="2:65" s="1" customFormat="1" ht="16.5" customHeight="1">
      <c r="B689" s="143"/>
      <c r="C689" s="144" t="s">
        <v>1235</v>
      </c>
      <c r="D689" s="144" t="s">
        <v>169</v>
      </c>
      <c r="E689" s="145" t="s">
        <v>1236</v>
      </c>
      <c r="F689" s="146" t="s">
        <v>1237</v>
      </c>
      <c r="G689" s="147" t="s">
        <v>221</v>
      </c>
      <c r="H689" s="148">
        <v>85</v>
      </c>
      <c r="I689" s="149">
        <v>0</v>
      </c>
      <c r="J689" s="149">
        <f>ROUND(I689*H689,2)</f>
        <v>0</v>
      </c>
      <c r="K689" s="146" t="s">
        <v>1</v>
      </c>
      <c r="L689" s="30"/>
      <c r="M689" s="150" t="s">
        <v>1</v>
      </c>
      <c r="N689" s="151" t="s">
        <v>39</v>
      </c>
      <c r="O689" s="152">
        <v>0</v>
      </c>
      <c r="P689" s="152">
        <f>O689*H689</f>
        <v>0</v>
      </c>
      <c r="Q689" s="152">
        <v>0</v>
      </c>
      <c r="R689" s="152">
        <f>Q689*H689</f>
        <v>0</v>
      </c>
      <c r="S689" s="152">
        <v>0</v>
      </c>
      <c r="T689" s="153">
        <f>S689*H689</f>
        <v>0</v>
      </c>
      <c r="AR689" s="154" t="s">
        <v>258</v>
      </c>
      <c r="AT689" s="154" t="s">
        <v>169</v>
      </c>
      <c r="AU689" s="154" t="s">
        <v>83</v>
      </c>
      <c r="AY689" s="16" t="s">
        <v>167</v>
      </c>
      <c r="BE689" s="155">
        <f>IF(N689="základní",J689,0)</f>
        <v>0</v>
      </c>
      <c r="BF689" s="155">
        <f>IF(N689="snížená",J689,0)</f>
        <v>0</v>
      </c>
      <c r="BG689" s="155">
        <f>IF(N689="zákl. přenesená",J689,0)</f>
        <v>0</v>
      </c>
      <c r="BH689" s="155">
        <f>IF(N689="sníž. přenesená",J689,0)</f>
        <v>0</v>
      </c>
      <c r="BI689" s="155">
        <f>IF(N689="nulová",J689,0)</f>
        <v>0</v>
      </c>
      <c r="BJ689" s="16" t="s">
        <v>81</v>
      </c>
      <c r="BK689" s="155">
        <f>ROUND(I689*H689,2)</f>
        <v>0</v>
      </c>
      <c r="BL689" s="16" t="s">
        <v>258</v>
      </c>
      <c r="BM689" s="154" t="s">
        <v>1238</v>
      </c>
    </row>
    <row r="690" spans="2:65" s="1" customFormat="1" ht="24" customHeight="1">
      <c r="B690" s="143"/>
      <c r="C690" s="144" t="s">
        <v>1239</v>
      </c>
      <c r="D690" s="144" t="s">
        <v>169</v>
      </c>
      <c r="E690" s="145" t="s">
        <v>1240</v>
      </c>
      <c r="F690" s="146" t="s">
        <v>1241</v>
      </c>
      <c r="G690" s="147" t="s">
        <v>172</v>
      </c>
      <c r="H690" s="148">
        <v>10.194000000000001</v>
      </c>
      <c r="I690" s="149">
        <v>0</v>
      </c>
      <c r="J690" s="149">
        <f>ROUND(I690*H690,2)</f>
        <v>0</v>
      </c>
      <c r="K690" s="146" t="s">
        <v>173</v>
      </c>
      <c r="L690" s="30"/>
      <c r="M690" s="150" t="s">
        <v>1</v>
      </c>
      <c r="N690" s="151" t="s">
        <v>39</v>
      </c>
      <c r="O690" s="152">
        <v>1.56</v>
      </c>
      <c r="P690" s="152">
        <f>O690*H690</f>
        <v>15.902640000000002</v>
      </c>
      <c r="Q690" s="152">
        <v>1.08E-3</v>
      </c>
      <c r="R690" s="152">
        <f>Q690*H690</f>
        <v>1.1009520000000002E-2</v>
      </c>
      <c r="S690" s="152">
        <v>0</v>
      </c>
      <c r="T690" s="153">
        <f>S690*H690</f>
        <v>0</v>
      </c>
      <c r="AR690" s="154" t="s">
        <v>258</v>
      </c>
      <c r="AT690" s="154" t="s">
        <v>169</v>
      </c>
      <c r="AU690" s="154" t="s">
        <v>83</v>
      </c>
      <c r="AY690" s="16" t="s">
        <v>167</v>
      </c>
      <c r="BE690" s="155">
        <f>IF(N690="základní",J690,0)</f>
        <v>0</v>
      </c>
      <c r="BF690" s="155">
        <f>IF(N690="snížená",J690,0)</f>
        <v>0</v>
      </c>
      <c r="BG690" s="155">
        <f>IF(N690="zákl. přenesená",J690,0)</f>
        <v>0</v>
      </c>
      <c r="BH690" s="155">
        <f>IF(N690="sníž. přenesená",J690,0)</f>
        <v>0</v>
      </c>
      <c r="BI690" s="155">
        <f>IF(N690="nulová",J690,0)</f>
        <v>0</v>
      </c>
      <c r="BJ690" s="16" t="s">
        <v>81</v>
      </c>
      <c r="BK690" s="155">
        <f>ROUND(I690*H690,2)</f>
        <v>0</v>
      </c>
      <c r="BL690" s="16" t="s">
        <v>258</v>
      </c>
      <c r="BM690" s="154" t="s">
        <v>1242</v>
      </c>
    </row>
    <row r="691" spans="2:65" s="12" customFormat="1" ht="11.25">
      <c r="B691" s="156"/>
      <c r="D691" s="157" t="s">
        <v>176</v>
      </c>
      <c r="E691" s="158" t="s">
        <v>1</v>
      </c>
      <c r="F691" s="159" t="s">
        <v>1243</v>
      </c>
      <c r="H691" s="160">
        <v>10.194000000000001</v>
      </c>
      <c r="L691" s="156"/>
      <c r="M691" s="161"/>
      <c r="N691" s="162"/>
      <c r="O691" s="162"/>
      <c r="P691" s="162"/>
      <c r="Q691" s="162"/>
      <c r="R691" s="162"/>
      <c r="S691" s="162"/>
      <c r="T691" s="163"/>
      <c r="AT691" s="158" t="s">
        <v>176</v>
      </c>
      <c r="AU691" s="158" t="s">
        <v>83</v>
      </c>
      <c r="AV691" s="12" t="s">
        <v>83</v>
      </c>
      <c r="AW691" s="12" t="s">
        <v>28</v>
      </c>
      <c r="AX691" s="12" t="s">
        <v>74</v>
      </c>
      <c r="AY691" s="158" t="s">
        <v>167</v>
      </c>
    </row>
    <row r="692" spans="2:65" s="13" customFormat="1" ht="11.25">
      <c r="B692" s="164"/>
      <c r="D692" s="157" t="s">
        <v>176</v>
      </c>
      <c r="E692" s="165" t="s">
        <v>1</v>
      </c>
      <c r="F692" s="166" t="s">
        <v>187</v>
      </c>
      <c r="H692" s="167">
        <v>10.194000000000001</v>
      </c>
      <c r="L692" s="164"/>
      <c r="M692" s="168"/>
      <c r="N692" s="169"/>
      <c r="O692" s="169"/>
      <c r="P692" s="169"/>
      <c r="Q692" s="169"/>
      <c r="R692" s="169"/>
      <c r="S692" s="169"/>
      <c r="T692" s="170"/>
      <c r="AT692" s="165" t="s">
        <v>176</v>
      </c>
      <c r="AU692" s="165" t="s">
        <v>83</v>
      </c>
      <c r="AV692" s="13" t="s">
        <v>174</v>
      </c>
      <c r="AW692" s="13" t="s">
        <v>28</v>
      </c>
      <c r="AX692" s="13" t="s">
        <v>81</v>
      </c>
      <c r="AY692" s="165" t="s">
        <v>167</v>
      </c>
    </row>
    <row r="693" spans="2:65" s="1" customFormat="1" ht="16.5" customHeight="1">
      <c r="B693" s="143"/>
      <c r="C693" s="144" t="s">
        <v>1244</v>
      </c>
      <c r="D693" s="144" t="s">
        <v>169</v>
      </c>
      <c r="E693" s="145" t="s">
        <v>1245</v>
      </c>
      <c r="F693" s="146" t="s">
        <v>1246</v>
      </c>
      <c r="G693" s="147" t="s">
        <v>230</v>
      </c>
      <c r="H693" s="148">
        <v>308.16000000000003</v>
      </c>
      <c r="I693" s="149">
        <v>0</v>
      </c>
      <c r="J693" s="149">
        <f>ROUND(I693*H693,2)</f>
        <v>0</v>
      </c>
      <c r="K693" s="146" t="s">
        <v>173</v>
      </c>
      <c r="L693" s="30"/>
      <c r="M693" s="150" t="s">
        <v>1</v>
      </c>
      <c r="N693" s="151" t="s">
        <v>39</v>
      </c>
      <c r="O693" s="152">
        <v>0.14000000000000001</v>
      </c>
      <c r="P693" s="152">
        <f>O693*H693</f>
        <v>43.142400000000009</v>
      </c>
      <c r="Q693" s="152">
        <v>0</v>
      </c>
      <c r="R693" s="152">
        <f>Q693*H693</f>
        <v>0</v>
      </c>
      <c r="S693" s="152">
        <v>1.4E-2</v>
      </c>
      <c r="T693" s="153">
        <f>S693*H693</f>
        <v>4.3142400000000007</v>
      </c>
      <c r="AR693" s="154" t="s">
        <v>258</v>
      </c>
      <c r="AT693" s="154" t="s">
        <v>169</v>
      </c>
      <c r="AU693" s="154" t="s">
        <v>83</v>
      </c>
      <c r="AY693" s="16" t="s">
        <v>167</v>
      </c>
      <c r="BE693" s="155">
        <f>IF(N693="základní",J693,0)</f>
        <v>0</v>
      </c>
      <c r="BF693" s="155">
        <f>IF(N693="snížená",J693,0)</f>
        <v>0</v>
      </c>
      <c r="BG693" s="155">
        <f>IF(N693="zákl. přenesená",J693,0)</f>
        <v>0</v>
      </c>
      <c r="BH693" s="155">
        <f>IF(N693="sníž. přenesená",J693,0)</f>
        <v>0</v>
      </c>
      <c r="BI693" s="155">
        <f>IF(N693="nulová",J693,0)</f>
        <v>0</v>
      </c>
      <c r="BJ693" s="16" t="s">
        <v>81</v>
      </c>
      <c r="BK693" s="155">
        <f>ROUND(I693*H693,2)</f>
        <v>0</v>
      </c>
      <c r="BL693" s="16" t="s">
        <v>258</v>
      </c>
      <c r="BM693" s="154" t="s">
        <v>1247</v>
      </c>
    </row>
    <row r="694" spans="2:65" s="12" customFormat="1" ht="11.25">
      <c r="B694" s="156"/>
      <c r="D694" s="157" t="s">
        <v>176</v>
      </c>
      <c r="E694" s="158" t="s">
        <v>1</v>
      </c>
      <c r="F694" s="159" t="s">
        <v>1248</v>
      </c>
      <c r="H694" s="160">
        <v>151</v>
      </c>
      <c r="L694" s="156"/>
      <c r="M694" s="161"/>
      <c r="N694" s="162"/>
      <c r="O694" s="162"/>
      <c r="P694" s="162"/>
      <c r="Q694" s="162"/>
      <c r="R694" s="162"/>
      <c r="S694" s="162"/>
      <c r="T694" s="163"/>
      <c r="AT694" s="158" t="s">
        <v>176</v>
      </c>
      <c r="AU694" s="158" t="s">
        <v>83</v>
      </c>
      <c r="AV694" s="12" t="s">
        <v>83</v>
      </c>
      <c r="AW694" s="12" t="s">
        <v>28</v>
      </c>
      <c r="AX694" s="12" t="s">
        <v>74</v>
      </c>
      <c r="AY694" s="158" t="s">
        <v>167</v>
      </c>
    </row>
    <row r="695" spans="2:65" s="12" customFormat="1" ht="11.25">
      <c r="B695" s="156"/>
      <c r="D695" s="157" t="s">
        <v>176</v>
      </c>
      <c r="E695" s="158" t="s">
        <v>1</v>
      </c>
      <c r="F695" s="159" t="s">
        <v>1249</v>
      </c>
      <c r="H695" s="160">
        <v>37</v>
      </c>
      <c r="L695" s="156"/>
      <c r="M695" s="161"/>
      <c r="N695" s="162"/>
      <c r="O695" s="162"/>
      <c r="P695" s="162"/>
      <c r="Q695" s="162"/>
      <c r="R695" s="162"/>
      <c r="S695" s="162"/>
      <c r="T695" s="163"/>
      <c r="AT695" s="158" t="s">
        <v>176</v>
      </c>
      <c r="AU695" s="158" t="s">
        <v>83</v>
      </c>
      <c r="AV695" s="12" t="s">
        <v>83</v>
      </c>
      <c r="AW695" s="12" t="s">
        <v>28</v>
      </c>
      <c r="AX695" s="12" t="s">
        <v>74</v>
      </c>
      <c r="AY695" s="158" t="s">
        <v>167</v>
      </c>
    </row>
    <row r="696" spans="2:65" s="12" customFormat="1" ht="11.25">
      <c r="B696" s="156"/>
      <c r="D696" s="157" t="s">
        <v>176</v>
      </c>
      <c r="E696" s="158" t="s">
        <v>1</v>
      </c>
      <c r="F696" s="159" t="s">
        <v>1250</v>
      </c>
      <c r="H696" s="160">
        <v>13.26</v>
      </c>
      <c r="L696" s="156"/>
      <c r="M696" s="161"/>
      <c r="N696" s="162"/>
      <c r="O696" s="162"/>
      <c r="P696" s="162"/>
      <c r="Q696" s="162"/>
      <c r="R696" s="162"/>
      <c r="S696" s="162"/>
      <c r="T696" s="163"/>
      <c r="AT696" s="158" t="s">
        <v>176</v>
      </c>
      <c r="AU696" s="158" t="s">
        <v>83</v>
      </c>
      <c r="AV696" s="12" t="s">
        <v>83</v>
      </c>
      <c r="AW696" s="12" t="s">
        <v>28</v>
      </c>
      <c r="AX696" s="12" t="s">
        <v>74</v>
      </c>
      <c r="AY696" s="158" t="s">
        <v>167</v>
      </c>
    </row>
    <row r="697" spans="2:65" s="12" customFormat="1" ht="11.25">
      <c r="B697" s="156"/>
      <c r="D697" s="157" t="s">
        <v>176</v>
      </c>
      <c r="E697" s="158" t="s">
        <v>1</v>
      </c>
      <c r="F697" s="159" t="s">
        <v>1251</v>
      </c>
      <c r="H697" s="160">
        <v>23.7</v>
      </c>
      <c r="L697" s="156"/>
      <c r="M697" s="161"/>
      <c r="N697" s="162"/>
      <c r="O697" s="162"/>
      <c r="P697" s="162"/>
      <c r="Q697" s="162"/>
      <c r="R697" s="162"/>
      <c r="S697" s="162"/>
      <c r="T697" s="163"/>
      <c r="AT697" s="158" t="s">
        <v>176</v>
      </c>
      <c r="AU697" s="158" t="s">
        <v>83</v>
      </c>
      <c r="AV697" s="12" t="s">
        <v>83</v>
      </c>
      <c r="AW697" s="12" t="s">
        <v>28</v>
      </c>
      <c r="AX697" s="12" t="s">
        <v>74</v>
      </c>
      <c r="AY697" s="158" t="s">
        <v>167</v>
      </c>
    </row>
    <row r="698" spans="2:65" s="12" customFormat="1" ht="11.25">
      <c r="B698" s="156"/>
      <c r="D698" s="157" t="s">
        <v>176</v>
      </c>
      <c r="E698" s="158" t="s">
        <v>1</v>
      </c>
      <c r="F698" s="159" t="s">
        <v>1252</v>
      </c>
      <c r="H698" s="160">
        <v>29.4</v>
      </c>
      <c r="L698" s="156"/>
      <c r="M698" s="161"/>
      <c r="N698" s="162"/>
      <c r="O698" s="162"/>
      <c r="P698" s="162"/>
      <c r="Q698" s="162"/>
      <c r="R698" s="162"/>
      <c r="S698" s="162"/>
      <c r="T698" s="163"/>
      <c r="AT698" s="158" t="s">
        <v>176</v>
      </c>
      <c r="AU698" s="158" t="s">
        <v>83</v>
      </c>
      <c r="AV698" s="12" t="s">
        <v>83</v>
      </c>
      <c r="AW698" s="12" t="s">
        <v>28</v>
      </c>
      <c r="AX698" s="12" t="s">
        <v>74</v>
      </c>
      <c r="AY698" s="158" t="s">
        <v>167</v>
      </c>
    </row>
    <row r="699" spans="2:65" s="14" customFormat="1" ht="11.25">
      <c r="B699" s="171"/>
      <c r="D699" s="157" t="s">
        <v>176</v>
      </c>
      <c r="E699" s="172" t="s">
        <v>1</v>
      </c>
      <c r="F699" s="173" t="s">
        <v>271</v>
      </c>
      <c r="H699" s="174">
        <v>254.36</v>
      </c>
      <c r="L699" s="171"/>
      <c r="M699" s="175"/>
      <c r="N699" s="176"/>
      <c r="O699" s="176"/>
      <c r="P699" s="176"/>
      <c r="Q699" s="176"/>
      <c r="R699" s="176"/>
      <c r="S699" s="176"/>
      <c r="T699" s="177"/>
      <c r="AT699" s="172" t="s">
        <v>176</v>
      </c>
      <c r="AU699" s="172" t="s">
        <v>83</v>
      </c>
      <c r="AV699" s="14" t="s">
        <v>191</v>
      </c>
      <c r="AW699" s="14" t="s">
        <v>28</v>
      </c>
      <c r="AX699" s="14" t="s">
        <v>74</v>
      </c>
      <c r="AY699" s="172" t="s">
        <v>167</v>
      </c>
    </row>
    <row r="700" spans="2:65" s="12" customFormat="1" ht="11.25">
      <c r="B700" s="156"/>
      <c r="D700" s="157" t="s">
        <v>176</v>
      </c>
      <c r="E700" s="158" t="s">
        <v>1</v>
      </c>
      <c r="F700" s="159" t="s">
        <v>1253</v>
      </c>
      <c r="H700" s="160">
        <v>16</v>
      </c>
      <c r="L700" s="156"/>
      <c r="M700" s="161"/>
      <c r="N700" s="162"/>
      <c r="O700" s="162"/>
      <c r="P700" s="162"/>
      <c r="Q700" s="162"/>
      <c r="R700" s="162"/>
      <c r="S700" s="162"/>
      <c r="T700" s="163"/>
      <c r="AT700" s="158" t="s">
        <v>176</v>
      </c>
      <c r="AU700" s="158" t="s">
        <v>83</v>
      </c>
      <c r="AV700" s="12" t="s">
        <v>83</v>
      </c>
      <c r="AW700" s="12" t="s">
        <v>28</v>
      </c>
      <c r="AX700" s="12" t="s">
        <v>74</v>
      </c>
      <c r="AY700" s="158" t="s">
        <v>167</v>
      </c>
    </row>
    <row r="701" spans="2:65" s="12" customFormat="1" ht="11.25">
      <c r="B701" s="156"/>
      <c r="D701" s="157" t="s">
        <v>176</v>
      </c>
      <c r="E701" s="158" t="s">
        <v>1</v>
      </c>
      <c r="F701" s="159" t="s">
        <v>1254</v>
      </c>
      <c r="H701" s="160">
        <v>37.799999999999997</v>
      </c>
      <c r="L701" s="156"/>
      <c r="M701" s="161"/>
      <c r="N701" s="162"/>
      <c r="O701" s="162"/>
      <c r="P701" s="162"/>
      <c r="Q701" s="162"/>
      <c r="R701" s="162"/>
      <c r="S701" s="162"/>
      <c r="T701" s="163"/>
      <c r="AT701" s="158" t="s">
        <v>176</v>
      </c>
      <c r="AU701" s="158" t="s">
        <v>83</v>
      </c>
      <c r="AV701" s="12" t="s">
        <v>83</v>
      </c>
      <c r="AW701" s="12" t="s">
        <v>28</v>
      </c>
      <c r="AX701" s="12" t="s">
        <v>74</v>
      </c>
      <c r="AY701" s="158" t="s">
        <v>167</v>
      </c>
    </row>
    <row r="702" spans="2:65" s="13" customFormat="1" ht="11.25">
      <c r="B702" s="164"/>
      <c r="D702" s="157" t="s">
        <v>176</v>
      </c>
      <c r="E702" s="165" t="s">
        <v>1</v>
      </c>
      <c r="F702" s="166" t="s">
        <v>187</v>
      </c>
      <c r="H702" s="167">
        <v>308.16000000000003</v>
      </c>
      <c r="L702" s="164"/>
      <c r="M702" s="168"/>
      <c r="N702" s="169"/>
      <c r="O702" s="169"/>
      <c r="P702" s="169"/>
      <c r="Q702" s="169"/>
      <c r="R702" s="169"/>
      <c r="S702" s="169"/>
      <c r="T702" s="170"/>
      <c r="AT702" s="165" t="s">
        <v>176</v>
      </c>
      <c r="AU702" s="165" t="s">
        <v>83</v>
      </c>
      <c r="AV702" s="13" t="s">
        <v>174</v>
      </c>
      <c r="AW702" s="13" t="s">
        <v>28</v>
      </c>
      <c r="AX702" s="13" t="s">
        <v>81</v>
      </c>
      <c r="AY702" s="165" t="s">
        <v>167</v>
      </c>
    </row>
    <row r="703" spans="2:65" s="1" customFormat="1" ht="36" customHeight="1">
      <c r="B703" s="143"/>
      <c r="C703" s="144" t="s">
        <v>1255</v>
      </c>
      <c r="D703" s="144" t="s">
        <v>169</v>
      </c>
      <c r="E703" s="145" t="s">
        <v>1256</v>
      </c>
      <c r="F703" s="146" t="s">
        <v>1257</v>
      </c>
      <c r="G703" s="147" t="s">
        <v>230</v>
      </c>
      <c r="H703" s="148">
        <v>667.8</v>
      </c>
      <c r="I703" s="149">
        <v>0</v>
      </c>
      <c r="J703" s="149">
        <f>ROUND(I703*H703,2)</f>
        <v>0</v>
      </c>
      <c r="K703" s="146" t="s">
        <v>173</v>
      </c>
      <c r="L703" s="30"/>
      <c r="M703" s="150" t="s">
        <v>1</v>
      </c>
      <c r="N703" s="151" t="s">
        <v>39</v>
      </c>
      <c r="O703" s="152">
        <v>0.35399999999999998</v>
      </c>
      <c r="P703" s="152">
        <f>O703*H703</f>
        <v>236.40119999999996</v>
      </c>
      <c r="Q703" s="152">
        <v>0</v>
      </c>
      <c r="R703" s="152">
        <f>Q703*H703</f>
        <v>0</v>
      </c>
      <c r="S703" s="152">
        <v>0</v>
      </c>
      <c r="T703" s="153">
        <f>S703*H703</f>
        <v>0</v>
      </c>
      <c r="AR703" s="154" t="s">
        <v>258</v>
      </c>
      <c r="AT703" s="154" t="s">
        <v>169</v>
      </c>
      <c r="AU703" s="154" t="s">
        <v>83</v>
      </c>
      <c r="AY703" s="16" t="s">
        <v>167</v>
      </c>
      <c r="BE703" s="155">
        <f>IF(N703="základní",J703,0)</f>
        <v>0</v>
      </c>
      <c r="BF703" s="155">
        <f>IF(N703="snížená",J703,0)</f>
        <v>0</v>
      </c>
      <c r="BG703" s="155">
        <f>IF(N703="zákl. přenesená",J703,0)</f>
        <v>0</v>
      </c>
      <c r="BH703" s="155">
        <f>IF(N703="sníž. přenesená",J703,0)</f>
        <v>0</v>
      </c>
      <c r="BI703" s="155">
        <f>IF(N703="nulová",J703,0)</f>
        <v>0</v>
      </c>
      <c r="BJ703" s="16" t="s">
        <v>81</v>
      </c>
      <c r="BK703" s="155">
        <f>ROUND(I703*H703,2)</f>
        <v>0</v>
      </c>
      <c r="BL703" s="16" t="s">
        <v>258</v>
      </c>
      <c r="BM703" s="154" t="s">
        <v>1258</v>
      </c>
    </row>
    <row r="704" spans="2:65" s="12" customFormat="1" ht="11.25">
      <c r="B704" s="156"/>
      <c r="D704" s="157" t="s">
        <v>176</v>
      </c>
      <c r="E704" s="158" t="s">
        <v>1</v>
      </c>
      <c r="F704" s="159" t="s">
        <v>1259</v>
      </c>
      <c r="H704" s="160">
        <v>667.8</v>
      </c>
      <c r="L704" s="156"/>
      <c r="M704" s="161"/>
      <c r="N704" s="162"/>
      <c r="O704" s="162"/>
      <c r="P704" s="162"/>
      <c r="Q704" s="162"/>
      <c r="R704" s="162"/>
      <c r="S704" s="162"/>
      <c r="T704" s="163"/>
      <c r="AT704" s="158" t="s">
        <v>176</v>
      </c>
      <c r="AU704" s="158" t="s">
        <v>83</v>
      </c>
      <c r="AV704" s="12" t="s">
        <v>83</v>
      </c>
      <c r="AW704" s="12" t="s">
        <v>28</v>
      </c>
      <c r="AX704" s="12" t="s">
        <v>74</v>
      </c>
      <c r="AY704" s="158" t="s">
        <v>167</v>
      </c>
    </row>
    <row r="705" spans="2:65" s="13" customFormat="1" ht="11.25">
      <c r="B705" s="164"/>
      <c r="D705" s="157" t="s">
        <v>176</v>
      </c>
      <c r="E705" s="165" t="s">
        <v>1</v>
      </c>
      <c r="F705" s="166" t="s">
        <v>187</v>
      </c>
      <c r="H705" s="167">
        <v>667.8</v>
      </c>
      <c r="L705" s="164"/>
      <c r="M705" s="168"/>
      <c r="N705" s="169"/>
      <c r="O705" s="169"/>
      <c r="P705" s="169"/>
      <c r="Q705" s="169"/>
      <c r="R705" s="169"/>
      <c r="S705" s="169"/>
      <c r="T705" s="170"/>
      <c r="AT705" s="165" t="s">
        <v>176</v>
      </c>
      <c r="AU705" s="165" t="s">
        <v>83</v>
      </c>
      <c r="AV705" s="13" t="s">
        <v>174</v>
      </c>
      <c r="AW705" s="13" t="s">
        <v>28</v>
      </c>
      <c r="AX705" s="13" t="s">
        <v>81</v>
      </c>
      <c r="AY705" s="165" t="s">
        <v>167</v>
      </c>
    </row>
    <row r="706" spans="2:65" s="1" customFormat="1" ht="24" customHeight="1">
      <c r="B706" s="143"/>
      <c r="C706" s="178" t="s">
        <v>1260</v>
      </c>
      <c r="D706" s="178" t="s">
        <v>410</v>
      </c>
      <c r="E706" s="179" t="s">
        <v>1261</v>
      </c>
      <c r="F706" s="180" t="s">
        <v>1262</v>
      </c>
      <c r="G706" s="181" t="s">
        <v>172</v>
      </c>
      <c r="H706" s="182">
        <v>4.407</v>
      </c>
      <c r="I706" s="183">
        <v>0</v>
      </c>
      <c r="J706" s="183">
        <f>ROUND(I706*H706,2)</f>
        <v>0</v>
      </c>
      <c r="K706" s="180" t="s">
        <v>173</v>
      </c>
      <c r="L706" s="184"/>
      <c r="M706" s="185" t="s">
        <v>1</v>
      </c>
      <c r="N706" s="186" t="s">
        <v>39</v>
      </c>
      <c r="O706" s="152">
        <v>0</v>
      </c>
      <c r="P706" s="152">
        <f>O706*H706</f>
        <v>0</v>
      </c>
      <c r="Q706" s="152">
        <v>0.55000000000000004</v>
      </c>
      <c r="R706" s="152">
        <f>Q706*H706</f>
        <v>2.4238500000000003</v>
      </c>
      <c r="S706" s="152">
        <v>0</v>
      </c>
      <c r="T706" s="153">
        <f>S706*H706</f>
        <v>0</v>
      </c>
      <c r="AR706" s="154" t="s">
        <v>380</v>
      </c>
      <c r="AT706" s="154" t="s">
        <v>410</v>
      </c>
      <c r="AU706" s="154" t="s">
        <v>83</v>
      </c>
      <c r="AY706" s="16" t="s">
        <v>167</v>
      </c>
      <c r="BE706" s="155">
        <f>IF(N706="základní",J706,0)</f>
        <v>0</v>
      </c>
      <c r="BF706" s="155">
        <f>IF(N706="snížená",J706,0)</f>
        <v>0</v>
      </c>
      <c r="BG706" s="155">
        <f>IF(N706="zákl. přenesená",J706,0)</f>
        <v>0</v>
      </c>
      <c r="BH706" s="155">
        <f>IF(N706="sníž. přenesená",J706,0)</f>
        <v>0</v>
      </c>
      <c r="BI706" s="155">
        <f>IF(N706="nulová",J706,0)</f>
        <v>0</v>
      </c>
      <c r="BJ706" s="16" t="s">
        <v>81</v>
      </c>
      <c r="BK706" s="155">
        <f>ROUND(I706*H706,2)</f>
        <v>0</v>
      </c>
      <c r="BL706" s="16" t="s">
        <v>258</v>
      </c>
      <c r="BM706" s="154" t="s">
        <v>1263</v>
      </c>
    </row>
    <row r="707" spans="2:65" s="12" customFormat="1" ht="11.25">
      <c r="B707" s="156"/>
      <c r="D707" s="157" t="s">
        <v>176</v>
      </c>
      <c r="E707" s="158" t="s">
        <v>1</v>
      </c>
      <c r="F707" s="159" t="s">
        <v>1264</v>
      </c>
      <c r="H707" s="160">
        <v>4.407</v>
      </c>
      <c r="L707" s="156"/>
      <c r="M707" s="161"/>
      <c r="N707" s="162"/>
      <c r="O707" s="162"/>
      <c r="P707" s="162"/>
      <c r="Q707" s="162"/>
      <c r="R707" s="162"/>
      <c r="S707" s="162"/>
      <c r="T707" s="163"/>
      <c r="AT707" s="158" t="s">
        <v>176</v>
      </c>
      <c r="AU707" s="158" t="s">
        <v>83</v>
      </c>
      <c r="AV707" s="12" t="s">
        <v>83</v>
      </c>
      <c r="AW707" s="12" t="s">
        <v>28</v>
      </c>
      <c r="AX707" s="12" t="s">
        <v>74</v>
      </c>
      <c r="AY707" s="158" t="s">
        <v>167</v>
      </c>
    </row>
    <row r="708" spans="2:65" s="13" customFormat="1" ht="11.25">
      <c r="B708" s="164"/>
      <c r="D708" s="157" t="s">
        <v>176</v>
      </c>
      <c r="E708" s="165" t="s">
        <v>1</v>
      </c>
      <c r="F708" s="166" t="s">
        <v>187</v>
      </c>
      <c r="H708" s="167">
        <v>4.407</v>
      </c>
      <c r="L708" s="164"/>
      <c r="M708" s="168"/>
      <c r="N708" s="169"/>
      <c r="O708" s="169"/>
      <c r="P708" s="169"/>
      <c r="Q708" s="169"/>
      <c r="R708" s="169"/>
      <c r="S708" s="169"/>
      <c r="T708" s="170"/>
      <c r="AT708" s="165" t="s">
        <v>176</v>
      </c>
      <c r="AU708" s="165" t="s">
        <v>83</v>
      </c>
      <c r="AV708" s="13" t="s">
        <v>174</v>
      </c>
      <c r="AW708" s="13" t="s">
        <v>28</v>
      </c>
      <c r="AX708" s="13" t="s">
        <v>81</v>
      </c>
      <c r="AY708" s="165" t="s">
        <v>167</v>
      </c>
    </row>
    <row r="709" spans="2:65" s="1" customFormat="1" ht="24" customHeight="1">
      <c r="B709" s="143"/>
      <c r="C709" s="144" t="s">
        <v>1265</v>
      </c>
      <c r="D709" s="144" t="s">
        <v>169</v>
      </c>
      <c r="E709" s="145" t="s">
        <v>1266</v>
      </c>
      <c r="F709" s="146" t="s">
        <v>1267</v>
      </c>
      <c r="G709" s="147" t="s">
        <v>230</v>
      </c>
      <c r="H709" s="148">
        <v>292.14</v>
      </c>
      <c r="I709" s="149">
        <v>0</v>
      </c>
      <c r="J709" s="149">
        <f>ROUND(I709*H709,2)</f>
        <v>0</v>
      </c>
      <c r="K709" s="146" t="s">
        <v>173</v>
      </c>
      <c r="L709" s="30"/>
      <c r="M709" s="150" t="s">
        <v>1</v>
      </c>
      <c r="N709" s="151" t="s">
        <v>39</v>
      </c>
      <c r="O709" s="152">
        <v>0.45400000000000001</v>
      </c>
      <c r="P709" s="152">
        <f>O709*H709</f>
        <v>132.63156000000001</v>
      </c>
      <c r="Q709" s="152">
        <v>0</v>
      </c>
      <c r="R709" s="152">
        <f>Q709*H709</f>
        <v>0</v>
      </c>
      <c r="S709" s="152">
        <v>0</v>
      </c>
      <c r="T709" s="153">
        <f>S709*H709</f>
        <v>0</v>
      </c>
      <c r="AR709" s="154" t="s">
        <v>174</v>
      </c>
      <c r="AT709" s="154" t="s">
        <v>169</v>
      </c>
      <c r="AU709" s="154" t="s">
        <v>83</v>
      </c>
      <c r="AY709" s="16" t="s">
        <v>167</v>
      </c>
      <c r="BE709" s="155">
        <f>IF(N709="základní",J709,0)</f>
        <v>0</v>
      </c>
      <c r="BF709" s="155">
        <f>IF(N709="snížená",J709,0)</f>
        <v>0</v>
      </c>
      <c r="BG709" s="155">
        <f>IF(N709="zákl. přenesená",J709,0)</f>
        <v>0</v>
      </c>
      <c r="BH709" s="155">
        <f>IF(N709="sníž. přenesená",J709,0)</f>
        <v>0</v>
      </c>
      <c r="BI709" s="155">
        <f>IF(N709="nulová",J709,0)</f>
        <v>0</v>
      </c>
      <c r="BJ709" s="16" t="s">
        <v>81</v>
      </c>
      <c r="BK709" s="155">
        <f>ROUND(I709*H709,2)</f>
        <v>0</v>
      </c>
      <c r="BL709" s="16" t="s">
        <v>174</v>
      </c>
      <c r="BM709" s="154" t="s">
        <v>1268</v>
      </c>
    </row>
    <row r="710" spans="2:65" s="12" customFormat="1" ht="11.25">
      <c r="B710" s="156"/>
      <c r="D710" s="157" t="s">
        <v>176</v>
      </c>
      <c r="E710" s="158" t="s">
        <v>1</v>
      </c>
      <c r="F710" s="159" t="s">
        <v>1248</v>
      </c>
      <c r="H710" s="160">
        <v>151</v>
      </c>
      <c r="L710" s="156"/>
      <c r="M710" s="161"/>
      <c r="N710" s="162"/>
      <c r="O710" s="162"/>
      <c r="P710" s="162"/>
      <c r="Q710" s="162"/>
      <c r="R710" s="162"/>
      <c r="S710" s="162"/>
      <c r="T710" s="163"/>
      <c r="AT710" s="158" t="s">
        <v>176</v>
      </c>
      <c r="AU710" s="158" t="s">
        <v>83</v>
      </c>
      <c r="AV710" s="12" t="s">
        <v>83</v>
      </c>
      <c r="AW710" s="12" t="s">
        <v>28</v>
      </c>
      <c r="AX710" s="12" t="s">
        <v>74</v>
      </c>
      <c r="AY710" s="158" t="s">
        <v>167</v>
      </c>
    </row>
    <row r="711" spans="2:65" s="12" customFormat="1" ht="11.25">
      <c r="B711" s="156"/>
      <c r="D711" s="157" t="s">
        <v>176</v>
      </c>
      <c r="E711" s="158" t="s">
        <v>1</v>
      </c>
      <c r="F711" s="159" t="s">
        <v>1269</v>
      </c>
      <c r="H711" s="160">
        <v>35.76</v>
      </c>
      <c r="L711" s="156"/>
      <c r="M711" s="161"/>
      <c r="N711" s="162"/>
      <c r="O711" s="162"/>
      <c r="P711" s="162"/>
      <c r="Q711" s="162"/>
      <c r="R711" s="162"/>
      <c r="S711" s="162"/>
      <c r="T711" s="163"/>
      <c r="AT711" s="158" t="s">
        <v>176</v>
      </c>
      <c r="AU711" s="158" t="s">
        <v>83</v>
      </c>
      <c r="AV711" s="12" t="s">
        <v>83</v>
      </c>
      <c r="AW711" s="12" t="s">
        <v>28</v>
      </c>
      <c r="AX711" s="12" t="s">
        <v>74</v>
      </c>
      <c r="AY711" s="158" t="s">
        <v>167</v>
      </c>
    </row>
    <row r="712" spans="2:65" s="12" customFormat="1" ht="11.25">
      <c r="B712" s="156"/>
      <c r="D712" s="157" t="s">
        <v>176</v>
      </c>
      <c r="E712" s="158" t="s">
        <v>1</v>
      </c>
      <c r="F712" s="159" t="s">
        <v>1270</v>
      </c>
      <c r="H712" s="160">
        <v>19.239999999999998</v>
      </c>
      <c r="L712" s="156"/>
      <c r="M712" s="161"/>
      <c r="N712" s="162"/>
      <c r="O712" s="162"/>
      <c r="P712" s="162"/>
      <c r="Q712" s="162"/>
      <c r="R712" s="162"/>
      <c r="S712" s="162"/>
      <c r="T712" s="163"/>
      <c r="AT712" s="158" t="s">
        <v>176</v>
      </c>
      <c r="AU712" s="158" t="s">
        <v>83</v>
      </c>
      <c r="AV712" s="12" t="s">
        <v>83</v>
      </c>
      <c r="AW712" s="12" t="s">
        <v>28</v>
      </c>
      <c r="AX712" s="12" t="s">
        <v>74</v>
      </c>
      <c r="AY712" s="158" t="s">
        <v>167</v>
      </c>
    </row>
    <row r="713" spans="2:65" s="12" customFormat="1" ht="11.25">
      <c r="B713" s="156"/>
      <c r="D713" s="157" t="s">
        <v>176</v>
      </c>
      <c r="E713" s="158" t="s">
        <v>1</v>
      </c>
      <c r="F713" s="159" t="s">
        <v>1271</v>
      </c>
      <c r="H713" s="160">
        <v>9.34</v>
      </c>
      <c r="L713" s="156"/>
      <c r="M713" s="161"/>
      <c r="N713" s="162"/>
      <c r="O713" s="162"/>
      <c r="P713" s="162"/>
      <c r="Q713" s="162"/>
      <c r="R713" s="162"/>
      <c r="S713" s="162"/>
      <c r="T713" s="163"/>
      <c r="AT713" s="158" t="s">
        <v>176</v>
      </c>
      <c r="AU713" s="158" t="s">
        <v>83</v>
      </c>
      <c r="AV713" s="12" t="s">
        <v>83</v>
      </c>
      <c r="AW713" s="12" t="s">
        <v>28</v>
      </c>
      <c r="AX713" s="12" t="s">
        <v>74</v>
      </c>
      <c r="AY713" s="158" t="s">
        <v>167</v>
      </c>
    </row>
    <row r="714" spans="2:65" s="12" customFormat="1" ht="11.25">
      <c r="B714" s="156"/>
      <c r="D714" s="157" t="s">
        <v>176</v>
      </c>
      <c r="E714" s="158" t="s">
        <v>1</v>
      </c>
      <c r="F714" s="159" t="s">
        <v>1272</v>
      </c>
      <c r="H714" s="160">
        <v>15.8</v>
      </c>
      <c r="L714" s="156"/>
      <c r="M714" s="161"/>
      <c r="N714" s="162"/>
      <c r="O714" s="162"/>
      <c r="P714" s="162"/>
      <c r="Q714" s="162"/>
      <c r="R714" s="162"/>
      <c r="S714" s="162"/>
      <c r="T714" s="163"/>
      <c r="AT714" s="158" t="s">
        <v>176</v>
      </c>
      <c r="AU714" s="158" t="s">
        <v>83</v>
      </c>
      <c r="AV714" s="12" t="s">
        <v>83</v>
      </c>
      <c r="AW714" s="12" t="s">
        <v>28</v>
      </c>
      <c r="AX714" s="12" t="s">
        <v>74</v>
      </c>
      <c r="AY714" s="158" t="s">
        <v>167</v>
      </c>
    </row>
    <row r="715" spans="2:65" s="12" customFormat="1" ht="11.25">
      <c r="B715" s="156"/>
      <c r="D715" s="157" t="s">
        <v>176</v>
      </c>
      <c r="E715" s="158" t="s">
        <v>1</v>
      </c>
      <c r="F715" s="159" t="s">
        <v>1273</v>
      </c>
      <c r="H715" s="160">
        <v>15.6</v>
      </c>
      <c r="L715" s="156"/>
      <c r="M715" s="161"/>
      <c r="N715" s="162"/>
      <c r="O715" s="162"/>
      <c r="P715" s="162"/>
      <c r="Q715" s="162"/>
      <c r="R715" s="162"/>
      <c r="S715" s="162"/>
      <c r="T715" s="163"/>
      <c r="AT715" s="158" t="s">
        <v>176</v>
      </c>
      <c r="AU715" s="158" t="s">
        <v>83</v>
      </c>
      <c r="AV715" s="12" t="s">
        <v>83</v>
      </c>
      <c r="AW715" s="12" t="s">
        <v>28</v>
      </c>
      <c r="AX715" s="12" t="s">
        <v>74</v>
      </c>
      <c r="AY715" s="158" t="s">
        <v>167</v>
      </c>
    </row>
    <row r="716" spans="2:65" s="12" customFormat="1" ht="11.25">
      <c r="B716" s="156"/>
      <c r="D716" s="157" t="s">
        <v>176</v>
      </c>
      <c r="E716" s="158" t="s">
        <v>1</v>
      </c>
      <c r="F716" s="159" t="s">
        <v>1274</v>
      </c>
      <c r="H716" s="160">
        <v>6.4</v>
      </c>
      <c r="L716" s="156"/>
      <c r="M716" s="161"/>
      <c r="N716" s="162"/>
      <c r="O716" s="162"/>
      <c r="P716" s="162"/>
      <c r="Q716" s="162"/>
      <c r="R716" s="162"/>
      <c r="S716" s="162"/>
      <c r="T716" s="163"/>
      <c r="AT716" s="158" t="s">
        <v>176</v>
      </c>
      <c r="AU716" s="158" t="s">
        <v>83</v>
      </c>
      <c r="AV716" s="12" t="s">
        <v>83</v>
      </c>
      <c r="AW716" s="12" t="s">
        <v>28</v>
      </c>
      <c r="AX716" s="12" t="s">
        <v>74</v>
      </c>
      <c r="AY716" s="158" t="s">
        <v>167</v>
      </c>
    </row>
    <row r="717" spans="2:65" s="14" customFormat="1" ht="11.25">
      <c r="B717" s="171"/>
      <c r="D717" s="157" t="s">
        <v>176</v>
      </c>
      <c r="E717" s="172" t="s">
        <v>1</v>
      </c>
      <c r="F717" s="173" t="s">
        <v>271</v>
      </c>
      <c r="H717" s="174">
        <v>253.14</v>
      </c>
      <c r="L717" s="171"/>
      <c r="M717" s="175"/>
      <c r="N717" s="176"/>
      <c r="O717" s="176"/>
      <c r="P717" s="176"/>
      <c r="Q717" s="176"/>
      <c r="R717" s="176"/>
      <c r="S717" s="176"/>
      <c r="T717" s="177"/>
      <c r="AT717" s="172" t="s">
        <v>176</v>
      </c>
      <c r="AU717" s="172" t="s">
        <v>83</v>
      </c>
      <c r="AV717" s="14" t="s">
        <v>191</v>
      </c>
      <c r="AW717" s="14" t="s">
        <v>28</v>
      </c>
      <c r="AX717" s="14" t="s">
        <v>74</v>
      </c>
      <c r="AY717" s="172" t="s">
        <v>167</v>
      </c>
    </row>
    <row r="718" spans="2:65" s="12" customFormat="1" ht="11.25">
      <c r="B718" s="156"/>
      <c r="D718" s="157" t="s">
        <v>176</v>
      </c>
      <c r="E718" s="158" t="s">
        <v>1</v>
      </c>
      <c r="F718" s="159" t="s">
        <v>1275</v>
      </c>
      <c r="H718" s="160">
        <v>39</v>
      </c>
      <c r="L718" s="156"/>
      <c r="M718" s="161"/>
      <c r="N718" s="162"/>
      <c r="O718" s="162"/>
      <c r="P718" s="162"/>
      <c r="Q718" s="162"/>
      <c r="R718" s="162"/>
      <c r="S718" s="162"/>
      <c r="T718" s="163"/>
      <c r="AT718" s="158" t="s">
        <v>176</v>
      </c>
      <c r="AU718" s="158" t="s">
        <v>83</v>
      </c>
      <c r="AV718" s="12" t="s">
        <v>83</v>
      </c>
      <c r="AW718" s="12" t="s">
        <v>28</v>
      </c>
      <c r="AX718" s="12" t="s">
        <v>74</v>
      </c>
      <c r="AY718" s="158" t="s">
        <v>167</v>
      </c>
    </row>
    <row r="719" spans="2:65" s="13" customFormat="1" ht="11.25">
      <c r="B719" s="164"/>
      <c r="D719" s="157" t="s">
        <v>176</v>
      </c>
      <c r="E719" s="165" t="s">
        <v>1</v>
      </c>
      <c r="F719" s="166" t="s">
        <v>187</v>
      </c>
      <c r="H719" s="167">
        <v>292.14</v>
      </c>
      <c r="L719" s="164"/>
      <c r="M719" s="168"/>
      <c r="N719" s="169"/>
      <c r="O719" s="169"/>
      <c r="P719" s="169"/>
      <c r="Q719" s="169"/>
      <c r="R719" s="169"/>
      <c r="S719" s="169"/>
      <c r="T719" s="170"/>
      <c r="AT719" s="165" t="s">
        <v>176</v>
      </c>
      <c r="AU719" s="165" t="s">
        <v>83</v>
      </c>
      <c r="AV719" s="13" t="s">
        <v>174</v>
      </c>
      <c r="AW719" s="13" t="s">
        <v>28</v>
      </c>
      <c r="AX719" s="13" t="s">
        <v>81</v>
      </c>
      <c r="AY719" s="165" t="s">
        <v>167</v>
      </c>
    </row>
    <row r="720" spans="2:65" s="1" customFormat="1" ht="16.5" customHeight="1">
      <c r="B720" s="143"/>
      <c r="C720" s="178" t="s">
        <v>1276</v>
      </c>
      <c r="D720" s="178" t="s">
        <v>410</v>
      </c>
      <c r="E720" s="179" t="s">
        <v>1277</v>
      </c>
      <c r="F720" s="180" t="s">
        <v>1278</v>
      </c>
      <c r="G720" s="181" t="s">
        <v>172</v>
      </c>
      <c r="H720" s="182">
        <v>5.7869999999999999</v>
      </c>
      <c r="I720" s="183">
        <v>0</v>
      </c>
      <c r="J720" s="183">
        <f>ROUND(I720*H720,2)</f>
        <v>0</v>
      </c>
      <c r="K720" s="180" t="s">
        <v>173</v>
      </c>
      <c r="L720" s="184"/>
      <c r="M720" s="185" t="s">
        <v>1</v>
      </c>
      <c r="N720" s="186" t="s">
        <v>39</v>
      </c>
      <c r="O720" s="152">
        <v>0</v>
      </c>
      <c r="P720" s="152">
        <f>O720*H720</f>
        <v>0</v>
      </c>
      <c r="Q720" s="152">
        <v>0.55000000000000004</v>
      </c>
      <c r="R720" s="152">
        <f>Q720*H720</f>
        <v>3.1828500000000002</v>
      </c>
      <c r="S720" s="152">
        <v>0</v>
      </c>
      <c r="T720" s="153">
        <f>S720*H720</f>
        <v>0</v>
      </c>
      <c r="AR720" s="154" t="s">
        <v>213</v>
      </c>
      <c r="AT720" s="154" t="s">
        <v>410</v>
      </c>
      <c r="AU720" s="154" t="s">
        <v>83</v>
      </c>
      <c r="AY720" s="16" t="s">
        <v>167</v>
      </c>
      <c r="BE720" s="155">
        <f>IF(N720="základní",J720,0)</f>
        <v>0</v>
      </c>
      <c r="BF720" s="155">
        <f>IF(N720="snížená",J720,0)</f>
        <v>0</v>
      </c>
      <c r="BG720" s="155">
        <f>IF(N720="zákl. přenesená",J720,0)</f>
        <v>0</v>
      </c>
      <c r="BH720" s="155">
        <f>IF(N720="sníž. přenesená",J720,0)</f>
        <v>0</v>
      </c>
      <c r="BI720" s="155">
        <f>IF(N720="nulová",J720,0)</f>
        <v>0</v>
      </c>
      <c r="BJ720" s="16" t="s">
        <v>81</v>
      </c>
      <c r="BK720" s="155">
        <f>ROUND(I720*H720,2)</f>
        <v>0</v>
      </c>
      <c r="BL720" s="16" t="s">
        <v>174</v>
      </c>
      <c r="BM720" s="154" t="s">
        <v>1279</v>
      </c>
    </row>
    <row r="721" spans="2:65" s="12" customFormat="1" ht="11.25">
      <c r="B721" s="156"/>
      <c r="D721" s="157" t="s">
        <v>176</v>
      </c>
      <c r="E721" s="158" t="s">
        <v>1</v>
      </c>
      <c r="F721" s="159" t="s">
        <v>1280</v>
      </c>
      <c r="H721" s="160">
        <v>2.2200000000000002</v>
      </c>
      <c r="L721" s="156"/>
      <c r="M721" s="161"/>
      <c r="N721" s="162"/>
      <c r="O721" s="162"/>
      <c r="P721" s="162"/>
      <c r="Q721" s="162"/>
      <c r="R721" s="162"/>
      <c r="S721" s="162"/>
      <c r="T721" s="163"/>
      <c r="AT721" s="158" t="s">
        <v>176</v>
      </c>
      <c r="AU721" s="158" t="s">
        <v>83</v>
      </c>
      <c r="AV721" s="12" t="s">
        <v>83</v>
      </c>
      <c r="AW721" s="12" t="s">
        <v>28</v>
      </c>
      <c r="AX721" s="12" t="s">
        <v>74</v>
      </c>
      <c r="AY721" s="158" t="s">
        <v>167</v>
      </c>
    </row>
    <row r="722" spans="2:65" s="12" customFormat="1" ht="11.25">
      <c r="B722" s="156"/>
      <c r="D722" s="157" t="s">
        <v>176</v>
      </c>
      <c r="E722" s="158" t="s">
        <v>1</v>
      </c>
      <c r="F722" s="159" t="s">
        <v>1281</v>
      </c>
      <c r="H722" s="160">
        <v>0.96099999999999997</v>
      </c>
      <c r="L722" s="156"/>
      <c r="M722" s="161"/>
      <c r="N722" s="162"/>
      <c r="O722" s="162"/>
      <c r="P722" s="162"/>
      <c r="Q722" s="162"/>
      <c r="R722" s="162"/>
      <c r="S722" s="162"/>
      <c r="T722" s="163"/>
      <c r="AT722" s="158" t="s">
        <v>176</v>
      </c>
      <c r="AU722" s="158" t="s">
        <v>83</v>
      </c>
      <c r="AV722" s="12" t="s">
        <v>83</v>
      </c>
      <c r="AW722" s="12" t="s">
        <v>28</v>
      </c>
      <c r="AX722" s="12" t="s">
        <v>74</v>
      </c>
      <c r="AY722" s="158" t="s">
        <v>167</v>
      </c>
    </row>
    <row r="723" spans="2:65" s="12" customFormat="1" ht="11.25">
      <c r="B723" s="156"/>
      <c r="D723" s="157" t="s">
        <v>176</v>
      </c>
      <c r="E723" s="158" t="s">
        <v>1</v>
      </c>
      <c r="F723" s="159" t="s">
        <v>1282</v>
      </c>
      <c r="H723" s="160">
        <v>0.873</v>
      </c>
      <c r="L723" s="156"/>
      <c r="M723" s="161"/>
      <c r="N723" s="162"/>
      <c r="O723" s="162"/>
      <c r="P723" s="162"/>
      <c r="Q723" s="162"/>
      <c r="R723" s="162"/>
      <c r="S723" s="162"/>
      <c r="T723" s="163"/>
      <c r="AT723" s="158" t="s">
        <v>176</v>
      </c>
      <c r="AU723" s="158" t="s">
        <v>83</v>
      </c>
      <c r="AV723" s="12" t="s">
        <v>83</v>
      </c>
      <c r="AW723" s="12" t="s">
        <v>28</v>
      </c>
      <c r="AX723" s="12" t="s">
        <v>74</v>
      </c>
      <c r="AY723" s="158" t="s">
        <v>167</v>
      </c>
    </row>
    <row r="724" spans="2:65" s="12" customFormat="1" ht="11.25">
      <c r="B724" s="156"/>
      <c r="D724" s="157" t="s">
        <v>176</v>
      </c>
      <c r="E724" s="158" t="s">
        <v>1</v>
      </c>
      <c r="F724" s="159" t="s">
        <v>1283</v>
      </c>
      <c r="H724" s="160">
        <v>0.251</v>
      </c>
      <c r="L724" s="156"/>
      <c r="M724" s="161"/>
      <c r="N724" s="162"/>
      <c r="O724" s="162"/>
      <c r="P724" s="162"/>
      <c r="Q724" s="162"/>
      <c r="R724" s="162"/>
      <c r="S724" s="162"/>
      <c r="T724" s="163"/>
      <c r="AT724" s="158" t="s">
        <v>176</v>
      </c>
      <c r="AU724" s="158" t="s">
        <v>83</v>
      </c>
      <c r="AV724" s="12" t="s">
        <v>83</v>
      </c>
      <c r="AW724" s="12" t="s">
        <v>28</v>
      </c>
      <c r="AX724" s="12" t="s">
        <v>74</v>
      </c>
      <c r="AY724" s="158" t="s">
        <v>167</v>
      </c>
    </row>
    <row r="725" spans="2:65" s="12" customFormat="1" ht="11.25">
      <c r="B725" s="156"/>
      <c r="D725" s="157" t="s">
        <v>176</v>
      </c>
      <c r="E725" s="158" t="s">
        <v>1</v>
      </c>
      <c r="F725" s="159" t="s">
        <v>1284</v>
      </c>
      <c r="H725" s="160">
        <v>0.53100000000000003</v>
      </c>
      <c r="L725" s="156"/>
      <c r="M725" s="161"/>
      <c r="N725" s="162"/>
      <c r="O725" s="162"/>
      <c r="P725" s="162"/>
      <c r="Q725" s="162"/>
      <c r="R725" s="162"/>
      <c r="S725" s="162"/>
      <c r="T725" s="163"/>
      <c r="AT725" s="158" t="s">
        <v>176</v>
      </c>
      <c r="AU725" s="158" t="s">
        <v>83</v>
      </c>
      <c r="AV725" s="12" t="s">
        <v>83</v>
      </c>
      <c r="AW725" s="12" t="s">
        <v>28</v>
      </c>
      <c r="AX725" s="12" t="s">
        <v>74</v>
      </c>
      <c r="AY725" s="158" t="s">
        <v>167</v>
      </c>
    </row>
    <row r="726" spans="2:65" s="12" customFormat="1" ht="11.25">
      <c r="B726" s="156"/>
      <c r="D726" s="157" t="s">
        <v>176</v>
      </c>
      <c r="E726" s="158" t="s">
        <v>1</v>
      </c>
      <c r="F726" s="159" t="s">
        <v>1285</v>
      </c>
      <c r="H726" s="160">
        <v>0.23599999999999999</v>
      </c>
      <c r="L726" s="156"/>
      <c r="M726" s="161"/>
      <c r="N726" s="162"/>
      <c r="O726" s="162"/>
      <c r="P726" s="162"/>
      <c r="Q726" s="162"/>
      <c r="R726" s="162"/>
      <c r="S726" s="162"/>
      <c r="T726" s="163"/>
      <c r="AT726" s="158" t="s">
        <v>176</v>
      </c>
      <c r="AU726" s="158" t="s">
        <v>83</v>
      </c>
      <c r="AV726" s="12" t="s">
        <v>83</v>
      </c>
      <c r="AW726" s="12" t="s">
        <v>28</v>
      </c>
      <c r="AX726" s="12" t="s">
        <v>74</v>
      </c>
      <c r="AY726" s="158" t="s">
        <v>167</v>
      </c>
    </row>
    <row r="727" spans="2:65" s="12" customFormat="1" ht="11.25">
      <c r="B727" s="156"/>
      <c r="D727" s="157" t="s">
        <v>176</v>
      </c>
      <c r="E727" s="158" t="s">
        <v>1</v>
      </c>
      <c r="F727" s="159" t="s">
        <v>1286</v>
      </c>
      <c r="H727" s="160">
        <v>9.7000000000000003E-2</v>
      </c>
      <c r="L727" s="156"/>
      <c r="M727" s="161"/>
      <c r="N727" s="162"/>
      <c r="O727" s="162"/>
      <c r="P727" s="162"/>
      <c r="Q727" s="162"/>
      <c r="R727" s="162"/>
      <c r="S727" s="162"/>
      <c r="T727" s="163"/>
      <c r="AT727" s="158" t="s">
        <v>176</v>
      </c>
      <c r="AU727" s="158" t="s">
        <v>83</v>
      </c>
      <c r="AV727" s="12" t="s">
        <v>83</v>
      </c>
      <c r="AW727" s="12" t="s">
        <v>28</v>
      </c>
      <c r="AX727" s="12" t="s">
        <v>74</v>
      </c>
      <c r="AY727" s="158" t="s">
        <v>167</v>
      </c>
    </row>
    <row r="728" spans="2:65" s="12" customFormat="1" ht="11.25">
      <c r="B728" s="156"/>
      <c r="D728" s="157" t="s">
        <v>176</v>
      </c>
      <c r="E728" s="158" t="s">
        <v>1</v>
      </c>
      <c r="F728" s="159" t="s">
        <v>1287</v>
      </c>
      <c r="H728" s="160">
        <v>0.61799999999999999</v>
      </c>
      <c r="L728" s="156"/>
      <c r="M728" s="161"/>
      <c r="N728" s="162"/>
      <c r="O728" s="162"/>
      <c r="P728" s="162"/>
      <c r="Q728" s="162"/>
      <c r="R728" s="162"/>
      <c r="S728" s="162"/>
      <c r="T728" s="163"/>
      <c r="AT728" s="158" t="s">
        <v>176</v>
      </c>
      <c r="AU728" s="158" t="s">
        <v>83</v>
      </c>
      <c r="AV728" s="12" t="s">
        <v>83</v>
      </c>
      <c r="AW728" s="12" t="s">
        <v>28</v>
      </c>
      <c r="AX728" s="12" t="s">
        <v>74</v>
      </c>
      <c r="AY728" s="158" t="s">
        <v>167</v>
      </c>
    </row>
    <row r="729" spans="2:65" s="13" customFormat="1" ht="11.25">
      <c r="B729" s="164"/>
      <c r="D729" s="157" t="s">
        <v>176</v>
      </c>
      <c r="E729" s="165" t="s">
        <v>1</v>
      </c>
      <c r="F729" s="166" t="s">
        <v>187</v>
      </c>
      <c r="H729" s="167">
        <v>5.7869999999999999</v>
      </c>
      <c r="L729" s="164"/>
      <c r="M729" s="168"/>
      <c r="N729" s="169"/>
      <c r="O729" s="169"/>
      <c r="P729" s="169"/>
      <c r="Q729" s="169"/>
      <c r="R729" s="169"/>
      <c r="S729" s="169"/>
      <c r="T729" s="170"/>
      <c r="AT729" s="165" t="s">
        <v>176</v>
      </c>
      <c r="AU729" s="165" t="s">
        <v>83</v>
      </c>
      <c r="AV729" s="13" t="s">
        <v>174</v>
      </c>
      <c r="AW729" s="13" t="s">
        <v>28</v>
      </c>
      <c r="AX729" s="13" t="s">
        <v>81</v>
      </c>
      <c r="AY729" s="165" t="s">
        <v>167</v>
      </c>
    </row>
    <row r="730" spans="2:65" s="1" customFormat="1" ht="24" customHeight="1">
      <c r="B730" s="143"/>
      <c r="C730" s="144" t="s">
        <v>1288</v>
      </c>
      <c r="D730" s="144" t="s">
        <v>169</v>
      </c>
      <c r="E730" s="145" t="s">
        <v>1289</v>
      </c>
      <c r="F730" s="146" t="s">
        <v>1290</v>
      </c>
      <c r="G730" s="147" t="s">
        <v>249</v>
      </c>
      <c r="H730" s="148">
        <v>915.81500000000005</v>
      </c>
      <c r="I730" s="149">
        <v>0</v>
      </c>
      <c r="J730" s="149">
        <f>ROUND(I730*H730,2)</f>
        <v>0</v>
      </c>
      <c r="K730" s="146" t="s">
        <v>173</v>
      </c>
      <c r="L730" s="30"/>
      <c r="M730" s="150" t="s">
        <v>1</v>
      </c>
      <c r="N730" s="151" t="s">
        <v>39</v>
      </c>
      <c r="O730" s="152">
        <v>0.13500000000000001</v>
      </c>
      <c r="P730" s="152">
        <f>O730*H730</f>
        <v>123.63502500000001</v>
      </c>
      <c r="Q730" s="152">
        <v>0</v>
      </c>
      <c r="R730" s="152">
        <f>Q730*H730</f>
        <v>0</v>
      </c>
      <c r="S730" s="152">
        <v>0</v>
      </c>
      <c r="T730" s="153">
        <f>S730*H730</f>
        <v>0</v>
      </c>
      <c r="AR730" s="154" t="s">
        <v>258</v>
      </c>
      <c r="AT730" s="154" t="s">
        <v>169</v>
      </c>
      <c r="AU730" s="154" t="s">
        <v>83</v>
      </c>
      <c r="AY730" s="16" t="s">
        <v>167</v>
      </c>
      <c r="BE730" s="155">
        <f>IF(N730="základní",J730,0)</f>
        <v>0</v>
      </c>
      <c r="BF730" s="155">
        <f>IF(N730="snížená",J730,0)</f>
        <v>0</v>
      </c>
      <c r="BG730" s="155">
        <f>IF(N730="zákl. přenesená",J730,0)</f>
        <v>0</v>
      </c>
      <c r="BH730" s="155">
        <f>IF(N730="sníž. přenesená",J730,0)</f>
        <v>0</v>
      </c>
      <c r="BI730" s="155">
        <f>IF(N730="nulová",J730,0)</f>
        <v>0</v>
      </c>
      <c r="BJ730" s="16" t="s">
        <v>81</v>
      </c>
      <c r="BK730" s="155">
        <f>ROUND(I730*H730,2)</f>
        <v>0</v>
      </c>
      <c r="BL730" s="16" t="s">
        <v>258</v>
      </c>
      <c r="BM730" s="154" t="s">
        <v>1291</v>
      </c>
    </row>
    <row r="731" spans="2:65" s="1" customFormat="1" ht="16.5" customHeight="1">
      <c r="B731" s="143"/>
      <c r="C731" s="178" t="s">
        <v>1292</v>
      </c>
      <c r="D731" s="178" t="s">
        <v>410</v>
      </c>
      <c r="E731" s="179" t="s">
        <v>1293</v>
      </c>
      <c r="F731" s="180" t="s">
        <v>1294</v>
      </c>
      <c r="G731" s="181" t="s">
        <v>172</v>
      </c>
      <c r="H731" s="182">
        <v>8.4860000000000007</v>
      </c>
      <c r="I731" s="183">
        <v>0</v>
      </c>
      <c r="J731" s="183">
        <f>ROUND(I731*H731,2)</f>
        <v>0</v>
      </c>
      <c r="K731" s="180" t="s">
        <v>173</v>
      </c>
      <c r="L731" s="184"/>
      <c r="M731" s="185" t="s">
        <v>1</v>
      </c>
      <c r="N731" s="186" t="s">
        <v>39</v>
      </c>
      <c r="O731" s="152">
        <v>0</v>
      </c>
      <c r="P731" s="152">
        <f>O731*H731</f>
        <v>0</v>
      </c>
      <c r="Q731" s="152">
        <v>0.55000000000000004</v>
      </c>
      <c r="R731" s="152">
        <f>Q731*H731</f>
        <v>4.6673000000000009</v>
      </c>
      <c r="S731" s="152">
        <v>0</v>
      </c>
      <c r="T731" s="153">
        <f>S731*H731</f>
        <v>0</v>
      </c>
      <c r="AR731" s="154" t="s">
        <v>380</v>
      </c>
      <c r="AT731" s="154" t="s">
        <v>410</v>
      </c>
      <c r="AU731" s="154" t="s">
        <v>83</v>
      </c>
      <c r="AY731" s="16" t="s">
        <v>167</v>
      </c>
      <c r="BE731" s="155">
        <f>IF(N731="základní",J731,0)</f>
        <v>0</v>
      </c>
      <c r="BF731" s="155">
        <f>IF(N731="snížená",J731,0)</f>
        <v>0</v>
      </c>
      <c r="BG731" s="155">
        <f>IF(N731="zákl. přenesená",J731,0)</f>
        <v>0</v>
      </c>
      <c r="BH731" s="155">
        <f>IF(N731="sníž. přenesená",J731,0)</f>
        <v>0</v>
      </c>
      <c r="BI731" s="155">
        <f>IF(N731="nulová",J731,0)</f>
        <v>0</v>
      </c>
      <c r="BJ731" s="16" t="s">
        <v>81</v>
      </c>
      <c r="BK731" s="155">
        <f>ROUND(I731*H731,2)</f>
        <v>0</v>
      </c>
      <c r="BL731" s="16" t="s">
        <v>258</v>
      </c>
      <c r="BM731" s="154" t="s">
        <v>1295</v>
      </c>
    </row>
    <row r="732" spans="2:65" s="12" customFormat="1" ht="11.25">
      <c r="B732" s="156"/>
      <c r="D732" s="157" t="s">
        <v>176</v>
      </c>
      <c r="E732" s="158" t="s">
        <v>1</v>
      </c>
      <c r="F732" s="159" t="s">
        <v>1296</v>
      </c>
      <c r="H732" s="160">
        <v>8.4860000000000007</v>
      </c>
      <c r="L732" s="156"/>
      <c r="M732" s="161"/>
      <c r="N732" s="162"/>
      <c r="O732" s="162"/>
      <c r="P732" s="162"/>
      <c r="Q732" s="162"/>
      <c r="R732" s="162"/>
      <c r="S732" s="162"/>
      <c r="T732" s="163"/>
      <c r="AT732" s="158" t="s">
        <v>176</v>
      </c>
      <c r="AU732" s="158" t="s">
        <v>83</v>
      </c>
      <c r="AV732" s="12" t="s">
        <v>83</v>
      </c>
      <c r="AW732" s="12" t="s">
        <v>28</v>
      </c>
      <c r="AX732" s="12" t="s">
        <v>74</v>
      </c>
      <c r="AY732" s="158" t="s">
        <v>167</v>
      </c>
    </row>
    <row r="733" spans="2:65" s="13" customFormat="1" ht="11.25">
      <c r="B733" s="164"/>
      <c r="D733" s="157" t="s">
        <v>176</v>
      </c>
      <c r="E733" s="165" t="s">
        <v>1</v>
      </c>
      <c r="F733" s="166" t="s">
        <v>187</v>
      </c>
      <c r="H733" s="167">
        <v>8.4860000000000007</v>
      </c>
      <c r="L733" s="164"/>
      <c r="M733" s="168"/>
      <c r="N733" s="169"/>
      <c r="O733" s="169"/>
      <c r="P733" s="169"/>
      <c r="Q733" s="169"/>
      <c r="R733" s="169"/>
      <c r="S733" s="169"/>
      <c r="T733" s="170"/>
      <c r="AT733" s="165" t="s">
        <v>176</v>
      </c>
      <c r="AU733" s="165" t="s">
        <v>83</v>
      </c>
      <c r="AV733" s="13" t="s">
        <v>174</v>
      </c>
      <c r="AW733" s="13" t="s">
        <v>28</v>
      </c>
      <c r="AX733" s="13" t="s">
        <v>81</v>
      </c>
      <c r="AY733" s="165" t="s">
        <v>167</v>
      </c>
    </row>
    <row r="734" spans="2:65" s="1" customFormat="1" ht="24" customHeight="1">
      <c r="B734" s="143"/>
      <c r="C734" s="144" t="s">
        <v>1297</v>
      </c>
      <c r="D734" s="144" t="s">
        <v>169</v>
      </c>
      <c r="E734" s="145" t="s">
        <v>1298</v>
      </c>
      <c r="F734" s="146" t="s">
        <v>1299</v>
      </c>
      <c r="G734" s="147" t="s">
        <v>230</v>
      </c>
      <c r="H734" s="148">
        <v>890.9</v>
      </c>
      <c r="I734" s="149">
        <v>0</v>
      </c>
      <c r="J734" s="149">
        <f>ROUND(I734*H734,2)</f>
        <v>0</v>
      </c>
      <c r="K734" s="146" t="s">
        <v>173</v>
      </c>
      <c r="L734" s="30"/>
      <c r="M734" s="150" t="s">
        <v>1</v>
      </c>
      <c r="N734" s="151" t="s">
        <v>39</v>
      </c>
      <c r="O734" s="152">
        <v>0.03</v>
      </c>
      <c r="P734" s="152">
        <f>O734*H734</f>
        <v>26.726999999999997</v>
      </c>
      <c r="Q734" s="152">
        <v>0</v>
      </c>
      <c r="R734" s="152">
        <f>Q734*H734</f>
        <v>0</v>
      </c>
      <c r="S734" s="152">
        <v>0</v>
      </c>
      <c r="T734" s="153">
        <f>S734*H734</f>
        <v>0</v>
      </c>
      <c r="AR734" s="154" t="s">
        <v>258</v>
      </c>
      <c r="AT734" s="154" t="s">
        <v>169</v>
      </c>
      <c r="AU734" s="154" t="s">
        <v>83</v>
      </c>
      <c r="AY734" s="16" t="s">
        <v>167</v>
      </c>
      <c r="BE734" s="155">
        <f>IF(N734="základní",J734,0)</f>
        <v>0</v>
      </c>
      <c r="BF734" s="155">
        <f>IF(N734="snížená",J734,0)</f>
        <v>0</v>
      </c>
      <c r="BG734" s="155">
        <f>IF(N734="zákl. přenesená",J734,0)</f>
        <v>0</v>
      </c>
      <c r="BH734" s="155">
        <f>IF(N734="sníž. přenesená",J734,0)</f>
        <v>0</v>
      </c>
      <c r="BI734" s="155">
        <f>IF(N734="nulová",J734,0)</f>
        <v>0</v>
      </c>
      <c r="BJ734" s="16" t="s">
        <v>81</v>
      </c>
      <c r="BK734" s="155">
        <f>ROUND(I734*H734,2)</f>
        <v>0</v>
      </c>
      <c r="BL734" s="16" t="s">
        <v>258</v>
      </c>
      <c r="BM734" s="154" t="s">
        <v>1300</v>
      </c>
    </row>
    <row r="735" spans="2:65" s="12" customFormat="1" ht="11.25">
      <c r="B735" s="156"/>
      <c r="D735" s="157" t="s">
        <v>176</v>
      </c>
      <c r="E735" s="158" t="s">
        <v>1</v>
      </c>
      <c r="F735" s="159" t="s">
        <v>1301</v>
      </c>
      <c r="H735" s="160">
        <v>890.9</v>
      </c>
      <c r="L735" s="156"/>
      <c r="M735" s="161"/>
      <c r="N735" s="162"/>
      <c r="O735" s="162"/>
      <c r="P735" s="162"/>
      <c r="Q735" s="162"/>
      <c r="R735" s="162"/>
      <c r="S735" s="162"/>
      <c r="T735" s="163"/>
      <c r="AT735" s="158" t="s">
        <v>176</v>
      </c>
      <c r="AU735" s="158" t="s">
        <v>83</v>
      </c>
      <c r="AV735" s="12" t="s">
        <v>83</v>
      </c>
      <c r="AW735" s="12" t="s">
        <v>28</v>
      </c>
      <c r="AX735" s="12" t="s">
        <v>74</v>
      </c>
      <c r="AY735" s="158" t="s">
        <v>167</v>
      </c>
    </row>
    <row r="736" spans="2:65" s="13" customFormat="1" ht="11.25">
      <c r="B736" s="164"/>
      <c r="D736" s="157" t="s">
        <v>176</v>
      </c>
      <c r="E736" s="165" t="s">
        <v>1</v>
      </c>
      <c r="F736" s="166" t="s">
        <v>187</v>
      </c>
      <c r="H736" s="167">
        <v>890.9</v>
      </c>
      <c r="L736" s="164"/>
      <c r="M736" s="168"/>
      <c r="N736" s="169"/>
      <c r="O736" s="169"/>
      <c r="P736" s="169"/>
      <c r="Q736" s="169"/>
      <c r="R736" s="169"/>
      <c r="S736" s="169"/>
      <c r="T736" s="170"/>
      <c r="AT736" s="165" t="s">
        <v>176</v>
      </c>
      <c r="AU736" s="165" t="s">
        <v>83</v>
      </c>
      <c r="AV736" s="13" t="s">
        <v>174</v>
      </c>
      <c r="AW736" s="13" t="s">
        <v>28</v>
      </c>
      <c r="AX736" s="13" t="s">
        <v>81</v>
      </c>
      <c r="AY736" s="165" t="s">
        <v>167</v>
      </c>
    </row>
    <row r="737" spans="2:65" s="1" customFormat="1" ht="16.5" customHeight="1">
      <c r="B737" s="143"/>
      <c r="C737" s="178" t="s">
        <v>1302</v>
      </c>
      <c r="D737" s="178" t="s">
        <v>410</v>
      </c>
      <c r="E737" s="179" t="s">
        <v>1293</v>
      </c>
      <c r="F737" s="180" t="s">
        <v>1294</v>
      </c>
      <c r="G737" s="181" t="s">
        <v>172</v>
      </c>
      <c r="H737" s="182">
        <v>2.3519999999999999</v>
      </c>
      <c r="I737" s="183">
        <v>0</v>
      </c>
      <c r="J737" s="183">
        <f>ROUND(I737*H737,2)</f>
        <v>0</v>
      </c>
      <c r="K737" s="180" t="s">
        <v>173</v>
      </c>
      <c r="L737" s="184"/>
      <c r="M737" s="185" t="s">
        <v>1</v>
      </c>
      <c r="N737" s="186" t="s">
        <v>39</v>
      </c>
      <c r="O737" s="152">
        <v>0</v>
      </c>
      <c r="P737" s="152">
        <f>O737*H737</f>
        <v>0</v>
      </c>
      <c r="Q737" s="152">
        <v>0.55000000000000004</v>
      </c>
      <c r="R737" s="152">
        <f>Q737*H737</f>
        <v>1.2936000000000001</v>
      </c>
      <c r="S737" s="152">
        <v>0</v>
      </c>
      <c r="T737" s="153">
        <f>S737*H737</f>
        <v>0</v>
      </c>
      <c r="AR737" s="154" t="s">
        <v>380</v>
      </c>
      <c r="AT737" s="154" t="s">
        <v>410</v>
      </c>
      <c r="AU737" s="154" t="s">
        <v>83</v>
      </c>
      <c r="AY737" s="16" t="s">
        <v>167</v>
      </c>
      <c r="BE737" s="155">
        <f>IF(N737="základní",J737,0)</f>
        <v>0</v>
      </c>
      <c r="BF737" s="155">
        <f>IF(N737="snížená",J737,0)</f>
        <v>0</v>
      </c>
      <c r="BG737" s="155">
        <f>IF(N737="zákl. přenesená",J737,0)</f>
        <v>0</v>
      </c>
      <c r="BH737" s="155">
        <f>IF(N737="sníž. přenesená",J737,0)</f>
        <v>0</v>
      </c>
      <c r="BI737" s="155">
        <f>IF(N737="nulová",J737,0)</f>
        <v>0</v>
      </c>
      <c r="BJ737" s="16" t="s">
        <v>81</v>
      </c>
      <c r="BK737" s="155">
        <f>ROUND(I737*H737,2)</f>
        <v>0</v>
      </c>
      <c r="BL737" s="16" t="s">
        <v>258</v>
      </c>
      <c r="BM737" s="154" t="s">
        <v>1303</v>
      </c>
    </row>
    <row r="738" spans="2:65" s="12" customFormat="1" ht="11.25">
      <c r="B738" s="156"/>
      <c r="D738" s="157" t="s">
        <v>176</v>
      </c>
      <c r="E738" s="158" t="s">
        <v>1</v>
      </c>
      <c r="F738" s="159" t="s">
        <v>1304</v>
      </c>
      <c r="H738" s="160">
        <v>2.3519999999999999</v>
      </c>
      <c r="L738" s="156"/>
      <c r="M738" s="161"/>
      <c r="N738" s="162"/>
      <c r="O738" s="162"/>
      <c r="P738" s="162"/>
      <c r="Q738" s="162"/>
      <c r="R738" s="162"/>
      <c r="S738" s="162"/>
      <c r="T738" s="163"/>
      <c r="AT738" s="158" t="s">
        <v>176</v>
      </c>
      <c r="AU738" s="158" t="s">
        <v>83</v>
      </c>
      <c r="AV738" s="12" t="s">
        <v>83</v>
      </c>
      <c r="AW738" s="12" t="s">
        <v>28</v>
      </c>
      <c r="AX738" s="12" t="s">
        <v>74</v>
      </c>
      <c r="AY738" s="158" t="s">
        <v>167</v>
      </c>
    </row>
    <row r="739" spans="2:65" s="13" customFormat="1" ht="11.25">
      <c r="B739" s="164"/>
      <c r="D739" s="157" t="s">
        <v>176</v>
      </c>
      <c r="E739" s="165" t="s">
        <v>1</v>
      </c>
      <c r="F739" s="166" t="s">
        <v>187</v>
      </c>
      <c r="H739" s="167">
        <v>2.3519999999999999</v>
      </c>
      <c r="L739" s="164"/>
      <c r="M739" s="168"/>
      <c r="N739" s="169"/>
      <c r="O739" s="169"/>
      <c r="P739" s="169"/>
      <c r="Q739" s="169"/>
      <c r="R739" s="169"/>
      <c r="S739" s="169"/>
      <c r="T739" s="170"/>
      <c r="AT739" s="165" t="s">
        <v>176</v>
      </c>
      <c r="AU739" s="165" t="s">
        <v>83</v>
      </c>
      <c r="AV739" s="13" t="s">
        <v>174</v>
      </c>
      <c r="AW739" s="13" t="s">
        <v>28</v>
      </c>
      <c r="AX739" s="13" t="s">
        <v>81</v>
      </c>
      <c r="AY739" s="165" t="s">
        <v>167</v>
      </c>
    </row>
    <row r="740" spans="2:65" s="1" customFormat="1" ht="24" customHeight="1">
      <c r="B740" s="143"/>
      <c r="C740" s="144" t="s">
        <v>1305</v>
      </c>
      <c r="D740" s="144" t="s">
        <v>169</v>
      </c>
      <c r="E740" s="145" t="s">
        <v>1306</v>
      </c>
      <c r="F740" s="146" t="s">
        <v>1307</v>
      </c>
      <c r="G740" s="147" t="s">
        <v>249</v>
      </c>
      <c r="H740" s="148">
        <v>947.41499999999996</v>
      </c>
      <c r="I740" s="149">
        <v>0</v>
      </c>
      <c r="J740" s="149">
        <f>ROUND(I740*H740,2)</f>
        <v>0</v>
      </c>
      <c r="K740" s="146" t="s">
        <v>173</v>
      </c>
      <c r="L740" s="30"/>
      <c r="M740" s="150" t="s">
        <v>1</v>
      </c>
      <c r="N740" s="151" t="s">
        <v>39</v>
      </c>
      <c r="O740" s="152">
        <v>0.05</v>
      </c>
      <c r="P740" s="152">
        <f>O740*H740</f>
        <v>47.370750000000001</v>
      </c>
      <c r="Q740" s="152">
        <v>0</v>
      </c>
      <c r="R740" s="152">
        <f>Q740*H740</f>
        <v>0</v>
      </c>
      <c r="S740" s="152">
        <v>5.0000000000000001E-3</v>
      </c>
      <c r="T740" s="153">
        <f>S740*H740</f>
        <v>4.7370749999999999</v>
      </c>
      <c r="AR740" s="154" t="s">
        <v>258</v>
      </c>
      <c r="AT740" s="154" t="s">
        <v>169</v>
      </c>
      <c r="AU740" s="154" t="s">
        <v>83</v>
      </c>
      <c r="AY740" s="16" t="s">
        <v>167</v>
      </c>
      <c r="BE740" s="155">
        <f>IF(N740="základní",J740,0)</f>
        <v>0</v>
      </c>
      <c r="BF740" s="155">
        <f>IF(N740="snížená",J740,0)</f>
        <v>0</v>
      </c>
      <c r="BG740" s="155">
        <f>IF(N740="zákl. přenesená",J740,0)</f>
        <v>0</v>
      </c>
      <c r="BH740" s="155">
        <f>IF(N740="sníž. přenesená",J740,0)</f>
        <v>0</v>
      </c>
      <c r="BI740" s="155">
        <f>IF(N740="nulová",J740,0)</f>
        <v>0</v>
      </c>
      <c r="BJ740" s="16" t="s">
        <v>81</v>
      </c>
      <c r="BK740" s="155">
        <f>ROUND(I740*H740,2)</f>
        <v>0</v>
      </c>
      <c r="BL740" s="16" t="s">
        <v>258</v>
      </c>
      <c r="BM740" s="154" t="s">
        <v>1308</v>
      </c>
    </row>
    <row r="741" spans="2:65" s="12" customFormat="1" ht="11.25">
      <c r="B741" s="156"/>
      <c r="D741" s="157" t="s">
        <v>176</v>
      </c>
      <c r="E741" s="158" t="s">
        <v>1</v>
      </c>
      <c r="F741" s="159" t="s">
        <v>1309</v>
      </c>
      <c r="H741" s="160">
        <v>915.81500000000005</v>
      </c>
      <c r="L741" s="156"/>
      <c r="M741" s="161"/>
      <c r="N741" s="162"/>
      <c r="O741" s="162"/>
      <c r="P741" s="162"/>
      <c r="Q741" s="162"/>
      <c r="R741" s="162"/>
      <c r="S741" s="162"/>
      <c r="T741" s="163"/>
      <c r="AT741" s="158" t="s">
        <v>176</v>
      </c>
      <c r="AU741" s="158" t="s">
        <v>83</v>
      </c>
      <c r="AV741" s="12" t="s">
        <v>83</v>
      </c>
      <c r="AW741" s="12" t="s">
        <v>28</v>
      </c>
      <c r="AX741" s="12" t="s">
        <v>74</v>
      </c>
      <c r="AY741" s="158" t="s">
        <v>167</v>
      </c>
    </row>
    <row r="742" spans="2:65" s="12" customFormat="1" ht="11.25">
      <c r="B742" s="156"/>
      <c r="D742" s="157" t="s">
        <v>176</v>
      </c>
      <c r="E742" s="158" t="s">
        <v>1</v>
      </c>
      <c r="F742" s="159" t="s">
        <v>1310</v>
      </c>
      <c r="H742" s="160">
        <v>31.6</v>
      </c>
      <c r="L742" s="156"/>
      <c r="M742" s="161"/>
      <c r="N742" s="162"/>
      <c r="O742" s="162"/>
      <c r="P742" s="162"/>
      <c r="Q742" s="162"/>
      <c r="R742" s="162"/>
      <c r="S742" s="162"/>
      <c r="T742" s="163"/>
      <c r="AT742" s="158" t="s">
        <v>176</v>
      </c>
      <c r="AU742" s="158" t="s">
        <v>83</v>
      </c>
      <c r="AV742" s="12" t="s">
        <v>83</v>
      </c>
      <c r="AW742" s="12" t="s">
        <v>28</v>
      </c>
      <c r="AX742" s="12" t="s">
        <v>74</v>
      </c>
      <c r="AY742" s="158" t="s">
        <v>167</v>
      </c>
    </row>
    <row r="743" spans="2:65" s="13" customFormat="1" ht="11.25">
      <c r="B743" s="164"/>
      <c r="D743" s="157" t="s">
        <v>176</v>
      </c>
      <c r="E743" s="165" t="s">
        <v>1</v>
      </c>
      <c r="F743" s="166" t="s">
        <v>187</v>
      </c>
      <c r="H743" s="167">
        <v>947.41499999999996</v>
      </c>
      <c r="L743" s="164"/>
      <c r="M743" s="168"/>
      <c r="N743" s="169"/>
      <c r="O743" s="169"/>
      <c r="P743" s="169"/>
      <c r="Q743" s="169"/>
      <c r="R743" s="169"/>
      <c r="S743" s="169"/>
      <c r="T743" s="170"/>
      <c r="AT743" s="165" t="s">
        <v>176</v>
      </c>
      <c r="AU743" s="165" t="s">
        <v>83</v>
      </c>
      <c r="AV743" s="13" t="s">
        <v>174</v>
      </c>
      <c r="AW743" s="13" t="s">
        <v>28</v>
      </c>
      <c r="AX743" s="13" t="s">
        <v>81</v>
      </c>
      <c r="AY743" s="165" t="s">
        <v>167</v>
      </c>
    </row>
    <row r="744" spans="2:65" s="1" customFormat="1" ht="24" customHeight="1">
      <c r="B744" s="143"/>
      <c r="C744" s="144" t="s">
        <v>1311</v>
      </c>
      <c r="D744" s="144" t="s">
        <v>169</v>
      </c>
      <c r="E744" s="145" t="s">
        <v>1312</v>
      </c>
      <c r="F744" s="146" t="s">
        <v>1313</v>
      </c>
      <c r="G744" s="147" t="s">
        <v>172</v>
      </c>
      <c r="H744" s="148">
        <v>21.032</v>
      </c>
      <c r="I744" s="149">
        <v>0</v>
      </c>
      <c r="J744" s="149">
        <f>ROUND(I744*H744,2)</f>
        <v>0</v>
      </c>
      <c r="K744" s="146" t="s">
        <v>173</v>
      </c>
      <c r="L744" s="30"/>
      <c r="M744" s="150" t="s">
        <v>1</v>
      </c>
      <c r="N744" s="151" t="s">
        <v>39</v>
      </c>
      <c r="O744" s="152">
        <v>0</v>
      </c>
      <c r="P744" s="152">
        <f>O744*H744</f>
        <v>0</v>
      </c>
      <c r="Q744" s="152">
        <v>2.3369999999999998E-2</v>
      </c>
      <c r="R744" s="152">
        <f>Q744*H744</f>
        <v>0.49151783999999998</v>
      </c>
      <c r="S744" s="152">
        <v>0</v>
      </c>
      <c r="T744" s="153">
        <f>S744*H744</f>
        <v>0</v>
      </c>
      <c r="AR744" s="154" t="s">
        <v>258</v>
      </c>
      <c r="AT744" s="154" t="s">
        <v>169</v>
      </c>
      <c r="AU744" s="154" t="s">
        <v>83</v>
      </c>
      <c r="AY744" s="16" t="s">
        <v>167</v>
      </c>
      <c r="BE744" s="155">
        <f>IF(N744="základní",J744,0)</f>
        <v>0</v>
      </c>
      <c r="BF744" s="155">
        <f>IF(N744="snížená",J744,0)</f>
        <v>0</v>
      </c>
      <c r="BG744" s="155">
        <f>IF(N744="zákl. přenesená",J744,0)</f>
        <v>0</v>
      </c>
      <c r="BH744" s="155">
        <f>IF(N744="sníž. přenesená",J744,0)</f>
        <v>0</v>
      </c>
      <c r="BI744" s="155">
        <f>IF(N744="nulová",J744,0)</f>
        <v>0</v>
      </c>
      <c r="BJ744" s="16" t="s">
        <v>81</v>
      </c>
      <c r="BK744" s="155">
        <f>ROUND(I744*H744,2)</f>
        <v>0</v>
      </c>
      <c r="BL744" s="16" t="s">
        <v>258</v>
      </c>
      <c r="BM744" s="154" t="s">
        <v>1314</v>
      </c>
    </row>
    <row r="745" spans="2:65" s="12" customFormat="1" ht="11.25">
      <c r="B745" s="156"/>
      <c r="D745" s="157" t="s">
        <v>176</v>
      </c>
      <c r="E745" s="158" t="s">
        <v>1</v>
      </c>
      <c r="F745" s="159" t="s">
        <v>1315</v>
      </c>
      <c r="H745" s="160">
        <v>21.032</v>
      </c>
      <c r="L745" s="156"/>
      <c r="M745" s="161"/>
      <c r="N745" s="162"/>
      <c r="O745" s="162"/>
      <c r="P745" s="162"/>
      <c r="Q745" s="162"/>
      <c r="R745" s="162"/>
      <c r="S745" s="162"/>
      <c r="T745" s="163"/>
      <c r="AT745" s="158" t="s">
        <v>176</v>
      </c>
      <c r="AU745" s="158" t="s">
        <v>83</v>
      </c>
      <c r="AV745" s="12" t="s">
        <v>83</v>
      </c>
      <c r="AW745" s="12" t="s">
        <v>28</v>
      </c>
      <c r="AX745" s="12" t="s">
        <v>74</v>
      </c>
      <c r="AY745" s="158" t="s">
        <v>167</v>
      </c>
    </row>
    <row r="746" spans="2:65" s="13" customFormat="1" ht="11.25">
      <c r="B746" s="164"/>
      <c r="D746" s="157" t="s">
        <v>176</v>
      </c>
      <c r="E746" s="165" t="s">
        <v>1</v>
      </c>
      <c r="F746" s="166" t="s">
        <v>187</v>
      </c>
      <c r="H746" s="167">
        <v>21.032</v>
      </c>
      <c r="L746" s="164"/>
      <c r="M746" s="168"/>
      <c r="N746" s="169"/>
      <c r="O746" s="169"/>
      <c r="P746" s="169"/>
      <c r="Q746" s="169"/>
      <c r="R746" s="169"/>
      <c r="S746" s="169"/>
      <c r="T746" s="170"/>
      <c r="AT746" s="165" t="s">
        <v>176</v>
      </c>
      <c r="AU746" s="165" t="s">
        <v>83</v>
      </c>
      <c r="AV746" s="13" t="s">
        <v>174</v>
      </c>
      <c r="AW746" s="13" t="s">
        <v>28</v>
      </c>
      <c r="AX746" s="13" t="s">
        <v>81</v>
      </c>
      <c r="AY746" s="165" t="s">
        <v>167</v>
      </c>
    </row>
    <row r="747" spans="2:65" s="1" customFormat="1" ht="24" customHeight="1">
      <c r="B747" s="143"/>
      <c r="C747" s="144" t="s">
        <v>1316</v>
      </c>
      <c r="D747" s="144" t="s">
        <v>169</v>
      </c>
      <c r="E747" s="145" t="s">
        <v>1317</v>
      </c>
      <c r="F747" s="146" t="s">
        <v>1318</v>
      </c>
      <c r="G747" s="147" t="s">
        <v>249</v>
      </c>
      <c r="H747" s="148">
        <v>38.4</v>
      </c>
      <c r="I747" s="149">
        <v>0</v>
      </c>
      <c r="J747" s="149">
        <f>ROUND(I747*H747,2)</f>
        <v>0</v>
      </c>
      <c r="K747" s="146" t="s">
        <v>173</v>
      </c>
      <c r="L747" s="30"/>
      <c r="M747" s="150" t="s">
        <v>1</v>
      </c>
      <c r="N747" s="151" t="s">
        <v>39</v>
      </c>
      <c r="O747" s="152">
        <v>0.28799999999999998</v>
      </c>
      <c r="P747" s="152">
        <f>O747*H747</f>
        <v>11.059199999999999</v>
      </c>
      <c r="Q747" s="152">
        <v>1.5720000000000001E-2</v>
      </c>
      <c r="R747" s="152">
        <f>Q747*H747</f>
        <v>0.60364800000000007</v>
      </c>
      <c r="S747" s="152">
        <v>0</v>
      </c>
      <c r="T747" s="153">
        <f>S747*H747</f>
        <v>0</v>
      </c>
      <c r="AR747" s="154" t="s">
        <v>258</v>
      </c>
      <c r="AT747" s="154" t="s">
        <v>169</v>
      </c>
      <c r="AU747" s="154" t="s">
        <v>83</v>
      </c>
      <c r="AY747" s="16" t="s">
        <v>167</v>
      </c>
      <c r="BE747" s="155">
        <f>IF(N747="základní",J747,0)</f>
        <v>0</v>
      </c>
      <c r="BF747" s="155">
        <f>IF(N747="snížená",J747,0)</f>
        <v>0</v>
      </c>
      <c r="BG747" s="155">
        <f>IF(N747="zákl. přenesená",J747,0)</f>
        <v>0</v>
      </c>
      <c r="BH747" s="155">
        <f>IF(N747="sníž. přenesená",J747,0)</f>
        <v>0</v>
      </c>
      <c r="BI747" s="155">
        <f>IF(N747="nulová",J747,0)</f>
        <v>0</v>
      </c>
      <c r="BJ747" s="16" t="s">
        <v>81</v>
      </c>
      <c r="BK747" s="155">
        <f>ROUND(I747*H747,2)</f>
        <v>0</v>
      </c>
      <c r="BL747" s="16" t="s">
        <v>258</v>
      </c>
      <c r="BM747" s="154" t="s">
        <v>1319</v>
      </c>
    </row>
    <row r="748" spans="2:65" s="1" customFormat="1" ht="16.5" customHeight="1">
      <c r="B748" s="143"/>
      <c r="C748" s="144" t="s">
        <v>1320</v>
      </c>
      <c r="D748" s="144" t="s">
        <v>169</v>
      </c>
      <c r="E748" s="145" t="s">
        <v>1321</v>
      </c>
      <c r="F748" s="146" t="s">
        <v>1322</v>
      </c>
      <c r="G748" s="147" t="s">
        <v>249</v>
      </c>
      <c r="H748" s="148">
        <v>330.27</v>
      </c>
      <c r="I748" s="149">
        <v>0</v>
      </c>
      <c r="J748" s="149">
        <f>ROUND(I748*H748,2)</f>
        <v>0</v>
      </c>
      <c r="K748" s="146" t="s">
        <v>173</v>
      </c>
      <c r="L748" s="30"/>
      <c r="M748" s="150" t="s">
        <v>1</v>
      </c>
      <c r="N748" s="151" t="s">
        <v>39</v>
      </c>
      <c r="O748" s="152">
        <v>0.08</v>
      </c>
      <c r="P748" s="152">
        <f>O748*H748</f>
        <v>26.421599999999998</v>
      </c>
      <c r="Q748" s="152">
        <v>0</v>
      </c>
      <c r="R748" s="152">
        <f>Q748*H748</f>
        <v>0</v>
      </c>
      <c r="S748" s="152">
        <v>1.4E-2</v>
      </c>
      <c r="T748" s="153">
        <f>S748*H748</f>
        <v>4.62378</v>
      </c>
      <c r="AR748" s="154" t="s">
        <v>258</v>
      </c>
      <c r="AT748" s="154" t="s">
        <v>169</v>
      </c>
      <c r="AU748" s="154" t="s">
        <v>83</v>
      </c>
      <c r="AY748" s="16" t="s">
        <v>167</v>
      </c>
      <c r="BE748" s="155">
        <f>IF(N748="základní",J748,0)</f>
        <v>0</v>
      </c>
      <c r="BF748" s="155">
        <f>IF(N748="snížená",J748,0)</f>
        <v>0</v>
      </c>
      <c r="BG748" s="155">
        <f>IF(N748="zákl. přenesená",J748,0)</f>
        <v>0</v>
      </c>
      <c r="BH748" s="155">
        <f>IF(N748="sníž. přenesená",J748,0)</f>
        <v>0</v>
      </c>
      <c r="BI748" s="155">
        <f>IF(N748="nulová",J748,0)</f>
        <v>0</v>
      </c>
      <c r="BJ748" s="16" t="s">
        <v>81</v>
      </c>
      <c r="BK748" s="155">
        <f>ROUND(I748*H748,2)</f>
        <v>0</v>
      </c>
      <c r="BL748" s="16" t="s">
        <v>258</v>
      </c>
      <c r="BM748" s="154" t="s">
        <v>1323</v>
      </c>
    </row>
    <row r="749" spans="2:65" s="12" customFormat="1" ht="11.25">
      <c r="B749" s="156"/>
      <c r="D749" s="157" t="s">
        <v>176</v>
      </c>
      <c r="E749" s="158" t="s">
        <v>1</v>
      </c>
      <c r="F749" s="159" t="s">
        <v>1324</v>
      </c>
      <c r="H749" s="160">
        <v>85.040999999999997</v>
      </c>
      <c r="L749" s="156"/>
      <c r="M749" s="161"/>
      <c r="N749" s="162"/>
      <c r="O749" s="162"/>
      <c r="P749" s="162"/>
      <c r="Q749" s="162"/>
      <c r="R749" s="162"/>
      <c r="S749" s="162"/>
      <c r="T749" s="163"/>
      <c r="AT749" s="158" t="s">
        <v>176</v>
      </c>
      <c r="AU749" s="158" t="s">
        <v>83</v>
      </c>
      <c r="AV749" s="12" t="s">
        <v>83</v>
      </c>
      <c r="AW749" s="12" t="s">
        <v>28</v>
      </c>
      <c r="AX749" s="12" t="s">
        <v>74</v>
      </c>
      <c r="AY749" s="158" t="s">
        <v>167</v>
      </c>
    </row>
    <row r="750" spans="2:65" s="12" customFormat="1" ht="11.25">
      <c r="B750" s="156"/>
      <c r="D750" s="157" t="s">
        <v>176</v>
      </c>
      <c r="E750" s="158" t="s">
        <v>1</v>
      </c>
      <c r="F750" s="159" t="s">
        <v>687</v>
      </c>
      <c r="H750" s="160">
        <v>21.756</v>
      </c>
      <c r="L750" s="156"/>
      <c r="M750" s="161"/>
      <c r="N750" s="162"/>
      <c r="O750" s="162"/>
      <c r="P750" s="162"/>
      <c r="Q750" s="162"/>
      <c r="R750" s="162"/>
      <c r="S750" s="162"/>
      <c r="T750" s="163"/>
      <c r="AT750" s="158" t="s">
        <v>176</v>
      </c>
      <c r="AU750" s="158" t="s">
        <v>83</v>
      </c>
      <c r="AV750" s="12" t="s">
        <v>83</v>
      </c>
      <c r="AW750" s="12" t="s">
        <v>28</v>
      </c>
      <c r="AX750" s="12" t="s">
        <v>74</v>
      </c>
      <c r="AY750" s="158" t="s">
        <v>167</v>
      </c>
    </row>
    <row r="751" spans="2:65" s="12" customFormat="1" ht="11.25">
      <c r="B751" s="156"/>
      <c r="D751" s="157" t="s">
        <v>176</v>
      </c>
      <c r="E751" s="158" t="s">
        <v>1</v>
      </c>
      <c r="F751" s="159" t="s">
        <v>1325</v>
      </c>
      <c r="H751" s="160">
        <v>223.47300000000001</v>
      </c>
      <c r="L751" s="156"/>
      <c r="M751" s="161"/>
      <c r="N751" s="162"/>
      <c r="O751" s="162"/>
      <c r="P751" s="162"/>
      <c r="Q751" s="162"/>
      <c r="R751" s="162"/>
      <c r="S751" s="162"/>
      <c r="T751" s="163"/>
      <c r="AT751" s="158" t="s">
        <v>176</v>
      </c>
      <c r="AU751" s="158" t="s">
        <v>83</v>
      </c>
      <c r="AV751" s="12" t="s">
        <v>83</v>
      </c>
      <c r="AW751" s="12" t="s">
        <v>28</v>
      </c>
      <c r="AX751" s="12" t="s">
        <v>74</v>
      </c>
      <c r="AY751" s="158" t="s">
        <v>167</v>
      </c>
    </row>
    <row r="752" spans="2:65" s="13" customFormat="1" ht="11.25">
      <c r="B752" s="164"/>
      <c r="D752" s="157" t="s">
        <v>176</v>
      </c>
      <c r="E752" s="165" t="s">
        <v>1</v>
      </c>
      <c r="F752" s="166" t="s">
        <v>187</v>
      </c>
      <c r="H752" s="167">
        <v>330.27</v>
      </c>
      <c r="L752" s="164"/>
      <c r="M752" s="168"/>
      <c r="N752" s="169"/>
      <c r="O752" s="169"/>
      <c r="P752" s="169"/>
      <c r="Q752" s="169"/>
      <c r="R752" s="169"/>
      <c r="S752" s="169"/>
      <c r="T752" s="170"/>
      <c r="AT752" s="165" t="s">
        <v>176</v>
      </c>
      <c r="AU752" s="165" t="s">
        <v>83</v>
      </c>
      <c r="AV752" s="13" t="s">
        <v>174</v>
      </c>
      <c r="AW752" s="13" t="s">
        <v>28</v>
      </c>
      <c r="AX752" s="13" t="s">
        <v>81</v>
      </c>
      <c r="AY752" s="165" t="s">
        <v>167</v>
      </c>
    </row>
    <row r="753" spans="2:65" s="1" customFormat="1" ht="24" customHeight="1">
      <c r="B753" s="143"/>
      <c r="C753" s="144" t="s">
        <v>1326</v>
      </c>
      <c r="D753" s="144" t="s">
        <v>169</v>
      </c>
      <c r="E753" s="145" t="s">
        <v>1327</v>
      </c>
      <c r="F753" s="146" t="s">
        <v>1328</v>
      </c>
      <c r="G753" s="147" t="s">
        <v>230</v>
      </c>
      <c r="H753" s="148">
        <v>96.2</v>
      </c>
      <c r="I753" s="149">
        <v>0</v>
      </c>
      <c r="J753" s="149">
        <f>ROUND(I753*H753,2)</f>
        <v>0</v>
      </c>
      <c r="K753" s="146" t="s">
        <v>173</v>
      </c>
      <c r="L753" s="30"/>
      <c r="M753" s="150" t="s">
        <v>1</v>
      </c>
      <c r="N753" s="151" t="s">
        <v>39</v>
      </c>
      <c r="O753" s="152">
        <v>0.156</v>
      </c>
      <c r="P753" s="152">
        <f>O753*H753</f>
        <v>15.007200000000001</v>
      </c>
      <c r="Q753" s="152">
        <v>0</v>
      </c>
      <c r="R753" s="152">
        <f>Q753*H753</f>
        <v>0</v>
      </c>
      <c r="S753" s="152">
        <v>2.5000000000000001E-2</v>
      </c>
      <c r="T753" s="153">
        <f>S753*H753</f>
        <v>2.4050000000000002</v>
      </c>
      <c r="AR753" s="154" t="s">
        <v>174</v>
      </c>
      <c r="AT753" s="154" t="s">
        <v>169</v>
      </c>
      <c r="AU753" s="154" t="s">
        <v>83</v>
      </c>
      <c r="AY753" s="16" t="s">
        <v>167</v>
      </c>
      <c r="BE753" s="155">
        <f>IF(N753="základní",J753,0)</f>
        <v>0</v>
      </c>
      <c r="BF753" s="155">
        <f>IF(N753="snížená",J753,0)</f>
        <v>0</v>
      </c>
      <c r="BG753" s="155">
        <f>IF(N753="zákl. přenesená",J753,0)</f>
        <v>0</v>
      </c>
      <c r="BH753" s="155">
        <f>IF(N753="sníž. přenesená",J753,0)</f>
        <v>0</v>
      </c>
      <c r="BI753" s="155">
        <f>IF(N753="nulová",J753,0)</f>
        <v>0</v>
      </c>
      <c r="BJ753" s="16" t="s">
        <v>81</v>
      </c>
      <c r="BK753" s="155">
        <f>ROUND(I753*H753,2)</f>
        <v>0</v>
      </c>
      <c r="BL753" s="16" t="s">
        <v>174</v>
      </c>
      <c r="BM753" s="154" t="s">
        <v>1329</v>
      </c>
    </row>
    <row r="754" spans="2:65" s="12" customFormat="1" ht="11.25">
      <c r="B754" s="156"/>
      <c r="D754" s="157" t="s">
        <v>176</v>
      </c>
      <c r="E754" s="158" t="s">
        <v>1</v>
      </c>
      <c r="F754" s="159" t="s">
        <v>1330</v>
      </c>
      <c r="H754" s="160">
        <v>96.2</v>
      </c>
      <c r="L754" s="156"/>
      <c r="M754" s="161"/>
      <c r="N754" s="162"/>
      <c r="O754" s="162"/>
      <c r="P754" s="162"/>
      <c r="Q754" s="162"/>
      <c r="R754" s="162"/>
      <c r="S754" s="162"/>
      <c r="T754" s="163"/>
      <c r="AT754" s="158" t="s">
        <v>176</v>
      </c>
      <c r="AU754" s="158" t="s">
        <v>83</v>
      </c>
      <c r="AV754" s="12" t="s">
        <v>83</v>
      </c>
      <c r="AW754" s="12" t="s">
        <v>28</v>
      </c>
      <c r="AX754" s="12" t="s">
        <v>74</v>
      </c>
      <c r="AY754" s="158" t="s">
        <v>167</v>
      </c>
    </row>
    <row r="755" spans="2:65" s="13" customFormat="1" ht="11.25">
      <c r="B755" s="164"/>
      <c r="D755" s="157" t="s">
        <v>176</v>
      </c>
      <c r="E755" s="165" t="s">
        <v>1</v>
      </c>
      <c r="F755" s="166" t="s">
        <v>187</v>
      </c>
      <c r="H755" s="167">
        <v>96.2</v>
      </c>
      <c r="L755" s="164"/>
      <c r="M755" s="168"/>
      <c r="N755" s="169"/>
      <c r="O755" s="169"/>
      <c r="P755" s="169"/>
      <c r="Q755" s="169"/>
      <c r="R755" s="169"/>
      <c r="S755" s="169"/>
      <c r="T755" s="170"/>
      <c r="AT755" s="165" t="s">
        <v>176</v>
      </c>
      <c r="AU755" s="165" t="s">
        <v>83</v>
      </c>
      <c r="AV755" s="13" t="s">
        <v>174</v>
      </c>
      <c r="AW755" s="13" t="s">
        <v>28</v>
      </c>
      <c r="AX755" s="13" t="s">
        <v>81</v>
      </c>
      <c r="AY755" s="165" t="s">
        <v>167</v>
      </c>
    </row>
    <row r="756" spans="2:65" s="1" customFormat="1" ht="24" customHeight="1">
      <c r="B756" s="143"/>
      <c r="C756" s="144" t="s">
        <v>1331</v>
      </c>
      <c r="D756" s="144" t="s">
        <v>169</v>
      </c>
      <c r="E756" s="145" t="s">
        <v>1332</v>
      </c>
      <c r="F756" s="146" t="s">
        <v>1333</v>
      </c>
      <c r="G756" s="147" t="s">
        <v>399</v>
      </c>
      <c r="H756" s="148">
        <v>9.4909999999999997</v>
      </c>
      <c r="I756" s="149">
        <v>0</v>
      </c>
      <c r="J756" s="149">
        <f>ROUND(I756*H756,2)</f>
        <v>0</v>
      </c>
      <c r="K756" s="146" t="s">
        <v>173</v>
      </c>
      <c r="L756" s="30"/>
      <c r="M756" s="150" t="s">
        <v>1</v>
      </c>
      <c r="N756" s="151" t="s">
        <v>39</v>
      </c>
      <c r="O756" s="152">
        <v>1.7509999999999999</v>
      </c>
      <c r="P756" s="152">
        <f>O756*H756</f>
        <v>16.618741</v>
      </c>
      <c r="Q756" s="152">
        <v>0</v>
      </c>
      <c r="R756" s="152">
        <f>Q756*H756</f>
        <v>0</v>
      </c>
      <c r="S756" s="152">
        <v>0</v>
      </c>
      <c r="T756" s="153">
        <f>S756*H756</f>
        <v>0</v>
      </c>
      <c r="AR756" s="154" t="s">
        <v>258</v>
      </c>
      <c r="AT756" s="154" t="s">
        <v>169</v>
      </c>
      <c r="AU756" s="154" t="s">
        <v>83</v>
      </c>
      <c r="AY756" s="16" t="s">
        <v>167</v>
      </c>
      <c r="BE756" s="155">
        <f>IF(N756="základní",J756,0)</f>
        <v>0</v>
      </c>
      <c r="BF756" s="155">
        <f>IF(N756="snížená",J756,0)</f>
        <v>0</v>
      </c>
      <c r="BG756" s="155">
        <f>IF(N756="zákl. přenesená",J756,0)</f>
        <v>0</v>
      </c>
      <c r="BH756" s="155">
        <f>IF(N756="sníž. přenesená",J756,0)</f>
        <v>0</v>
      </c>
      <c r="BI756" s="155">
        <f>IF(N756="nulová",J756,0)</f>
        <v>0</v>
      </c>
      <c r="BJ756" s="16" t="s">
        <v>81</v>
      </c>
      <c r="BK756" s="155">
        <f>ROUND(I756*H756,2)</f>
        <v>0</v>
      </c>
      <c r="BL756" s="16" t="s">
        <v>258</v>
      </c>
      <c r="BM756" s="154" t="s">
        <v>1334</v>
      </c>
    </row>
    <row r="757" spans="2:65" s="11" customFormat="1" ht="22.9" customHeight="1">
      <c r="B757" s="131"/>
      <c r="D757" s="132" t="s">
        <v>73</v>
      </c>
      <c r="E757" s="141" t="s">
        <v>1335</v>
      </c>
      <c r="F757" s="141" t="s">
        <v>1336</v>
      </c>
      <c r="J757" s="142">
        <f>BK757</f>
        <v>0</v>
      </c>
      <c r="L757" s="131"/>
      <c r="M757" s="135"/>
      <c r="N757" s="136"/>
      <c r="O757" s="136"/>
      <c r="P757" s="137">
        <f>SUM(P758:P792)</f>
        <v>1493.0144399999999</v>
      </c>
      <c r="Q757" s="136"/>
      <c r="R757" s="137">
        <f>SUM(R758:R792)</f>
        <v>31.912431490000003</v>
      </c>
      <c r="S757" s="136"/>
      <c r="T757" s="138">
        <f>SUM(T758:T792)</f>
        <v>0</v>
      </c>
      <c r="AR757" s="132" t="s">
        <v>83</v>
      </c>
      <c r="AT757" s="139" t="s">
        <v>73</v>
      </c>
      <c r="AU757" s="139" t="s">
        <v>81</v>
      </c>
      <c r="AY757" s="132" t="s">
        <v>167</v>
      </c>
      <c r="BK757" s="140">
        <f>SUM(BK758:BK792)</f>
        <v>0</v>
      </c>
    </row>
    <row r="758" spans="2:65" s="1" customFormat="1" ht="24" customHeight="1">
      <c r="B758" s="143"/>
      <c r="C758" s="144" t="s">
        <v>1337</v>
      </c>
      <c r="D758" s="144" t="s">
        <v>169</v>
      </c>
      <c r="E758" s="145" t="s">
        <v>1338</v>
      </c>
      <c r="F758" s="146" t="s">
        <v>1339</v>
      </c>
      <c r="G758" s="147" t="s">
        <v>249</v>
      </c>
      <c r="H758" s="148">
        <v>703.73099999999999</v>
      </c>
      <c r="I758" s="149">
        <v>0</v>
      </c>
      <c r="J758" s="149">
        <f>ROUND(I758*H758,2)</f>
        <v>0</v>
      </c>
      <c r="K758" s="146" t="s">
        <v>173</v>
      </c>
      <c r="L758" s="30"/>
      <c r="M758" s="150" t="s">
        <v>1</v>
      </c>
      <c r="N758" s="151" t="s">
        <v>39</v>
      </c>
      <c r="O758" s="152">
        <v>0.96799999999999997</v>
      </c>
      <c r="P758" s="152">
        <f>O758*H758</f>
        <v>681.21160799999996</v>
      </c>
      <c r="Q758" s="152">
        <v>1.223E-2</v>
      </c>
      <c r="R758" s="152">
        <f>Q758*H758</f>
        <v>8.6066301299999992</v>
      </c>
      <c r="S758" s="152">
        <v>0</v>
      </c>
      <c r="T758" s="153">
        <f>S758*H758</f>
        <v>0</v>
      </c>
      <c r="AR758" s="154" t="s">
        <v>258</v>
      </c>
      <c r="AT758" s="154" t="s">
        <v>169</v>
      </c>
      <c r="AU758" s="154" t="s">
        <v>83</v>
      </c>
      <c r="AY758" s="16" t="s">
        <v>167</v>
      </c>
      <c r="BE758" s="155">
        <f>IF(N758="základní",J758,0)</f>
        <v>0</v>
      </c>
      <c r="BF758" s="155">
        <f>IF(N758="snížená",J758,0)</f>
        <v>0</v>
      </c>
      <c r="BG758" s="155">
        <f>IF(N758="zákl. přenesená",J758,0)</f>
        <v>0</v>
      </c>
      <c r="BH758" s="155">
        <f>IF(N758="sníž. přenesená",J758,0)</f>
        <v>0</v>
      </c>
      <c r="BI758" s="155">
        <f>IF(N758="nulová",J758,0)</f>
        <v>0</v>
      </c>
      <c r="BJ758" s="16" t="s">
        <v>81</v>
      </c>
      <c r="BK758" s="155">
        <f>ROUND(I758*H758,2)</f>
        <v>0</v>
      </c>
      <c r="BL758" s="16" t="s">
        <v>258</v>
      </c>
      <c r="BM758" s="154" t="s">
        <v>1340</v>
      </c>
    </row>
    <row r="759" spans="2:65" s="12" customFormat="1" ht="11.25">
      <c r="B759" s="156"/>
      <c r="D759" s="157" t="s">
        <v>176</v>
      </c>
      <c r="E759" s="158" t="s">
        <v>1</v>
      </c>
      <c r="F759" s="159" t="s">
        <v>1341</v>
      </c>
      <c r="H759" s="160">
        <v>388.16</v>
      </c>
      <c r="L759" s="156"/>
      <c r="M759" s="161"/>
      <c r="N759" s="162"/>
      <c r="O759" s="162"/>
      <c r="P759" s="162"/>
      <c r="Q759" s="162"/>
      <c r="R759" s="162"/>
      <c r="S759" s="162"/>
      <c r="T759" s="163"/>
      <c r="AT759" s="158" t="s">
        <v>176</v>
      </c>
      <c r="AU759" s="158" t="s">
        <v>83</v>
      </c>
      <c r="AV759" s="12" t="s">
        <v>83</v>
      </c>
      <c r="AW759" s="12" t="s">
        <v>28</v>
      </c>
      <c r="AX759" s="12" t="s">
        <v>74</v>
      </c>
      <c r="AY759" s="158" t="s">
        <v>167</v>
      </c>
    </row>
    <row r="760" spans="2:65" s="12" customFormat="1" ht="11.25">
      <c r="B760" s="156"/>
      <c r="D760" s="157" t="s">
        <v>176</v>
      </c>
      <c r="E760" s="158" t="s">
        <v>1</v>
      </c>
      <c r="F760" s="159" t="s">
        <v>1342</v>
      </c>
      <c r="H760" s="160">
        <v>277.17099999999999</v>
      </c>
      <c r="L760" s="156"/>
      <c r="M760" s="161"/>
      <c r="N760" s="162"/>
      <c r="O760" s="162"/>
      <c r="P760" s="162"/>
      <c r="Q760" s="162"/>
      <c r="R760" s="162"/>
      <c r="S760" s="162"/>
      <c r="T760" s="163"/>
      <c r="AT760" s="158" t="s">
        <v>176</v>
      </c>
      <c r="AU760" s="158" t="s">
        <v>83</v>
      </c>
      <c r="AV760" s="12" t="s">
        <v>83</v>
      </c>
      <c r="AW760" s="12" t="s">
        <v>28</v>
      </c>
      <c r="AX760" s="12" t="s">
        <v>74</v>
      </c>
      <c r="AY760" s="158" t="s">
        <v>167</v>
      </c>
    </row>
    <row r="761" spans="2:65" s="12" customFormat="1" ht="11.25">
      <c r="B761" s="156"/>
      <c r="D761" s="157" t="s">
        <v>176</v>
      </c>
      <c r="E761" s="158" t="s">
        <v>1</v>
      </c>
      <c r="F761" s="159" t="s">
        <v>1343</v>
      </c>
      <c r="H761" s="160">
        <v>38.4</v>
      </c>
      <c r="L761" s="156"/>
      <c r="M761" s="161"/>
      <c r="N761" s="162"/>
      <c r="O761" s="162"/>
      <c r="P761" s="162"/>
      <c r="Q761" s="162"/>
      <c r="R761" s="162"/>
      <c r="S761" s="162"/>
      <c r="T761" s="163"/>
      <c r="AT761" s="158" t="s">
        <v>176</v>
      </c>
      <c r="AU761" s="158" t="s">
        <v>83</v>
      </c>
      <c r="AV761" s="12" t="s">
        <v>83</v>
      </c>
      <c r="AW761" s="12" t="s">
        <v>28</v>
      </c>
      <c r="AX761" s="12" t="s">
        <v>74</v>
      </c>
      <c r="AY761" s="158" t="s">
        <v>167</v>
      </c>
    </row>
    <row r="762" spans="2:65" s="13" customFormat="1" ht="11.25">
      <c r="B762" s="164"/>
      <c r="D762" s="157" t="s">
        <v>176</v>
      </c>
      <c r="E762" s="165" t="s">
        <v>1</v>
      </c>
      <c r="F762" s="166" t="s">
        <v>187</v>
      </c>
      <c r="H762" s="167">
        <v>703.73099999999999</v>
      </c>
      <c r="L762" s="164"/>
      <c r="M762" s="168"/>
      <c r="N762" s="169"/>
      <c r="O762" s="169"/>
      <c r="P762" s="169"/>
      <c r="Q762" s="169"/>
      <c r="R762" s="169"/>
      <c r="S762" s="169"/>
      <c r="T762" s="170"/>
      <c r="AT762" s="165" t="s">
        <v>176</v>
      </c>
      <c r="AU762" s="165" t="s">
        <v>83</v>
      </c>
      <c r="AV762" s="13" t="s">
        <v>174</v>
      </c>
      <c r="AW762" s="13" t="s">
        <v>28</v>
      </c>
      <c r="AX762" s="13" t="s">
        <v>81</v>
      </c>
      <c r="AY762" s="165" t="s">
        <v>167</v>
      </c>
    </row>
    <row r="763" spans="2:65" s="1" customFormat="1" ht="16.5" customHeight="1">
      <c r="B763" s="143"/>
      <c r="C763" s="144" t="s">
        <v>1344</v>
      </c>
      <c r="D763" s="144" t="s">
        <v>169</v>
      </c>
      <c r="E763" s="145" t="s">
        <v>1345</v>
      </c>
      <c r="F763" s="146" t="s">
        <v>1346</v>
      </c>
      <c r="G763" s="147" t="s">
        <v>249</v>
      </c>
      <c r="H763" s="148">
        <v>1407.462</v>
      </c>
      <c r="I763" s="149">
        <v>0</v>
      </c>
      <c r="J763" s="149">
        <f>ROUND(I763*H763,2)</f>
        <v>0</v>
      </c>
      <c r="K763" s="146" t="s">
        <v>173</v>
      </c>
      <c r="L763" s="30"/>
      <c r="M763" s="150" t="s">
        <v>1</v>
      </c>
      <c r="N763" s="151" t="s">
        <v>39</v>
      </c>
      <c r="O763" s="152">
        <v>0.11</v>
      </c>
      <c r="P763" s="152">
        <f>O763*H763</f>
        <v>154.82082</v>
      </c>
      <c r="Q763" s="152">
        <v>0</v>
      </c>
      <c r="R763" s="152">
        <f>Q763*H763</f>
        <v>0</v>
      </c>
      <c r="S763" s="152">
        <v>0</v>
      </c>
      <c r="T763" s="153">
        <f>S763*H763</f>
        <v>0</v>
      </c>
      <c r="AR763" s="154" t="s">
        <v>258</v>
      </c>
      <c r="AT763" s="154" t="s">
        <v>169</v>
      </c>
      <c r="AU763" s="154" t="s">
        <v>83</v>
      </c>
      <c r="AY763" s="16" t="s">
        <v>167</v>
      </c>
      <c r="BE763" s="155">
        <f>IF(N763="základní",J763,0)</f>
        <v>0</v>
      </c>
      <c r="BF763" s="155">
        <f>IF(N763="snížená",J763,0)</f>
        <v>0</v>
      </c>
      <c r="BG763" s="155">
        <f>IF(N763="zákl. přenesená",J763,0)</f>
        <v>0</v>
      </c>
      <c r="BH763" s="155">
        <f>IF(N763="sníž. přenesená",J763,0)</f>
        <v>0</v>
      </c>
      <c r="BI763" s="155">
        <f>IF(N763="nulová",J763,0)</f>
        <v>0</v>
      </c>
      <c r="BJ763" s="16" t="s">
        <v>81</v>
      </c>
      <c r="BK763" s="155">
        <f>ROUND(I763*H763,2)</f>
        <v>0</v>
      </c>
      <c r="BL763" s="16" t="s">
        <v>258</v>
      </c>
      <c r="BM763" s="154" t="s">
        <v>1347</v>
      </c>
    </row>
    <row r="764" spans="2:65" s="12" customFormat="1" ht="11.25">
      <c r="B764" s="156"/>
      <c r="D764" s="157" t="s">
        <v>176</v>
      </c>
      <c r="E764" s="158" t="s">
        <v>1</v>
      </c>
      <c r="F764" s="159" t="s">
        <v>1348</v>
      </c>
      <c r="H764" s="160">
        <v>776.32</v>
      </c>
      <c r="L764" s="156"/>
      <c r="M764" s="161"/>
      <c r="N764" s="162"/>
      <c r="O764" s="162"/>
      <c r="P764" s="162"/>
      <c r="Q764" s="162"/>
      <c r="R764" s="162"/>
      <c r="S764" s="162"/>
      <c r="T764" s="163"/>
      <c r="AT764" s="158" t="s">
        <v>176</v>
      </c>
      <c r="AU764" s="158" t="s">
        <v>83</v>
      </c>
      <c r="AV764" s="12" t="s">
        <v>83</v>
      </c>
      <c r="AW764" s="12" t="s">
        <v>28</v>
      </c>
      <c r="AX764" s="12" t="s">
        <v>74</v>
      </c>
      <c r="AY764" s="158" t="s">
        <v>167</v>
      </c>
    </row>
    <row r="765" spans="2:65" s="12" customFormat="1" ht="11.25">
      <c r="B765" s="156"/>
      <c r="D765" s="157" t="s">
        <v>176</v>
      </c>
      <c r="E765" s="158" t="s">
        <v>1</v>
      </c>
      <c r="F765" s="159" t="s">
        <v>1349</v>
      </c>
      <c r="H765" s="160">
        <v>554.34199999999998</v>
      </c>
      <c r="L765" s="156"/>
      <c r="M765" s="161"/>
      <c r="N765" s="162"/>
      <c r="O765" s="162"/>
      <c r="P765" s="162"/>
      <c r="Q765" s="162"/>
      <c r="R765" s="162"/>
      <c r="S765" s="162"/>
      <c r="T765" s="163"/>
      <c r="AT765" s="158" t="s">
        <v>176</v>
      </c>
      <c r="AU765" s="158" t="s">
        <v>83</v>
      </c>
      <c r="AV765" s="12" t="s">
        <v>83</v>
      </c>
      <c r="AW765" s="12" t="s">
        <v>28</v>
      </c>
      <c r="AX765" s="12" t="s">
        <v>74</v>
      </c>
      <c r="AY765" s="158" t="s">
        <v>167</v>
      </c>
    </row>
    <row r="766" spans="2:65" s="12" customFormat="1" ht="11.25">
      <c r="B766" s="156"/>
      <c r="D766" s="157" t="s">
        <v>176</v>
      </c>
      <c r="E766" s="158" t="s">
        <v>1</v>
      </c>
      <c r="F766" s="159" t="s">
        <v>1350</v>
      </c>
      <c r="H766" s="160">
        <v>76.8</v>
      </c>
      <c r="L766" s="156"/>
      <c r="M766" s="161"/>
      <c r="N766" s="162"/>
      <c r="O766" s="162"/>
      <c r="P766" s="162"/>
      <c r="Q766" s="162"/>
      <c r="R766" s="162"/>
      <c r="S766" s="162"/>
      <c r="T766" s="163"/>
      <c r="AT766" s="158" t="s">
        <v>176</v>
      </c>
      <c r="AU766" s="158" t="s">
        <v>83</v>
      </c>
      <c r="AV766" s="12" t="s">
        <v>83</v>
      </c>
      <c r="AW766" s="12" t="s">
        <v>28</v>
      </c>
      <c r="AX766" s="12" t="s">
        <v>74</v>
      </c>
      <c r="AY766" s="158" t="s">
        <v>167</v>
      </c>
    </row>
    <row r="767" spans="2:65" s="13" customFormat="1" ht="11.25">
      <c r="B767" s="164"/>
      <c r="D767" s="157" t="s">
        <v>176</v>
      </c>
      <c r="E767" s="165" t="s">
        <v>1</v>
      </c>
      <c r="F767" s="166" t="s">
        <v>187</v>
      </c>
      <c r="H767" s="167">
        <v>1407.462</v>
      </c>
      <c r="L767" s="164"/>
      <c r="M767" s="168"/>
      <c r="N767" s="169"/>
      <c r="O767" s="169"/>
      <c r="P767" s="169"/>
      <c r="Q767" s="169"/>
      <c r="R767" s="169"/>
      <c r="S767" s="169"/>
      <c r="T767" s="170"/>
      <c r="AT767" s="165" t="s">
        <v>176</v>
      </c>
      <c r="AU767" s="165" t="s">
        <v>83</v>
      </c>
      <c r="AV767" s="13" t="s">
        <v>174</v>
      </c>
      <c r="AW767" s="13" t="s">
        <v>28</v>
      </c>
      <c r="AX767" s="13" t="s">
        <v>81</v>
      </c>
      <c r="AY767" s="165" t="s">
        <v>167</v>
      </c>
    </row>
    <row r="768" spans="2:65" s="1" customFormat="1" ht="16.5" customHeight="1">
      <c r="B768" s="143"/>
      <c r="C768" s="178" t="s">
        <v>1351</v>
      </c>
      <c r="D768" s="178" t="s">
        <v>410</v>
      </c>
      <c r="E768" s="179" t="s">
        <v>1352</v>
      </c>
      <c r="F768" s="180" t="s">
        <v>1353</v>
      </c>
      <c r="G768" s="181" t="s">
        <v>249</v>
      </c>
      <c r="H768" s="182">
        <v>1435.6110000000001</v>
      </c>
      <c r="I768" s="183">
        <v>0</v>
      </c>
      <c r="J768" s="183">
        <f>ROUND(I768*H768,2)</f>
        <v>0</v>
      </c>
      <c r="K768" s="180" t="s">
        <v>173</v>
      </c>
      <c r="L768" s="184"/>
      <c r="M768" s="185" t="s">
        <v>1</v>
      </c>
      <c r="N768" s="186" t="s">
        <v>39</v>
      </c>
      <c r="O768" s="152">
        <v>0</v>
      </c>
      <c r="P768" s="152">
        <f>O768*H768</f>
        <v>0</v>
      </c>
      <c r="Q768" s="152">
        <v>2.3999999999999998E-3</v>
      </c>
      <c r="R768" s="152">
        <f>Q768*H768</f>
        <v>3.4454663999999999</v>
      </c>
      <c r="S768" s="152">
        <v>0</v>
      </c>
      <c r="T768" s="153">
        <f>S768*H768</f>
        <v>0</v>
      </c>
      <c r="AR768" s="154" t="s">
        <v>380</v>
      </c>
      <c r="AT768" s="154" t="s">
        <v>410</v>
      </c>
      <c r="AU768" s="154" t="s">
        <v>83</v>
      </c>
      <c r="AY768" s="16" t="s">
        <v>167</v>
      </c>
      <c r="BE768" s="155">
        <f>IF(N768="základní",J768,0)</f>
        <v>0</v>
      </c>
      <c r="BF768" s="155">
        <f>IF(N768="snížená",J768,0)</f>
        <v>0</v>
      </c>
      <c r="BG768" s="155">
        <f>IF(N768="zákl. přenesená",J768,0)</f>
        <v>0</v>
      </c>
      <c r="BH768" s="155">
        <f>IF(N768="sníž. přenesená",J768,0)</f>
        <v>0</v>
      </c>
      <c r="BI768" s="155">
        <f>IF(N768="nulová",J768,0)</f>
        <v>0</v>
      </c>
      <c r="BJ768" s="16" t="s">
        <v>81</v>
      </c>
      <c r="BK768" s="155">
        <f>ROUND(I768*H768,2)</f>
        <v>0</v>
      </c>
      <c r="BL768" s="16" t="s">
        <v>258</v>
      </c>
      <c r="BM768" s="154" t="s">
        <v>1354</v>
      </c>
    </row>
    <row r="769" spans="2:65" s="12" customFormat="1" ht="11.25">
      <c r="B769" s="156"/>
      <c r="D769" s="157" t="s">
        <v>176</v>
      </c>
      <c r="F769" s="159" t="s">
        <v>1355</v>
      </c>
      <c r="H769" s="160">
        <v>1435.6110000000001</v>
      </c>
      <c r="L769" s="156"/>
      <c r="M769" s="161"/>
      <c r="N769" s="162"/>
      <c r="O769" s="162"/>
      <c r="P769" s="162"/>
      <c r="Q769" s="162"/>
      <c r="R769" s="162"/>
      <c r="S769" s="162"/>
      <c r="T769" s="163"/>
      <c r="AT769" s="158" t="s">
        <v>176</v>
      </c>
      <c r="AU769" s="158" t="s">
        <v>83</v>
      </c>
      <c r="AV769" s="12" t="s">
        <v>83</v>
      </c>
      <c r="AW769" s="12" t="s">
        <v>3</v>
      </c>
      <c r="AX769" s="12" t="s">
        <v>81</v>
      </c>
      <c r="AY769" s="158" t="s">
        <v>167</v>
      </c>
    </row>
    <row r="770" spans="2:65" s="1" customFormat="1" ht="24" customHeight="1">
      <c r="B770" s="143"/>
      <c r="C770" s="144" t="s">
        <v>1356</v>
      </c>
      <c r="D770" s="144" t="s">
        <v>169</v>
      </c>
      <c r="E770" s="145" t="s">
        <v>1357</v>
      </c>
      <c r="F770" s="146" t="s">
        <v>1358</v>
      </c>
      <c r="G770" s="147" t="s">
        <v>249</v>
      </c>
      <c r="H770" s="148">
        <v>481.00900000000001</v>
      </c>
      <c r="I770" s="149">
        <v>0</v>
      </c>
      <c r="J770" s="149">
        <f>ROUND(I770*H770,2)</f>
        <v>0</v>
      </c>
      <c r="K770" s="146" t="s">
        <v>173</v>
      </c>
      <c r="L770" s="30"/>
      <c r="M770" s="150" t="s">
        <v>1</v>
      </c>
      <c r="N770" s="151" t="s">
        <v>39</v>
      </c>
      <c r="O770" s="152">
        <v>0.125</v>
      </c>
      <c r="P770" s="152">
        <f>O770*H770</f>
        <v>60.126125000000002</v>
      </c>
      <c r="Q770" s="152">
        <v>4.1000000000000003E-3</v>
      </c>
      <c r="R770" s="152">
        <f>Q770*H770</f>
        <v>1.9721369000000002</v>
      </c>
      <c r="S770" s="152">
        <v>0</v>
      </c>
      <c r="T770" s="153">
        <f>S770*H770</f>
        <v>0</v>
      </c>
      <c r="AR770" s="154" t="s">
        <v>258</v>
      </c>
      <c r="AT770" s="154" t="s">
        <v>169</v>
      </c>
      <c r="AU770" s="154" t="s">
        <v>83</v>
      </c>
      <c r="AY770" s="16" t="s">
        <v>167</v>
      </c>
      <c r="BE770" s="155">
        <f>IF(N770="základní",J770,0)</f>
        <v>0</v>
      </c>
      <c r="BF770" s="155">
        <f>IF(N770="snížená",J770,0)</f>
        <v>0</v>
      </c>
      <c r="BG770" s="155">
        <f>IF(N770="zákl. přenesená",J770,0)</f>
        <v>0</v>
      </c>
      <c r="BH770" s="155">
        <f>IF(N770="sníž. přenesená",J770,0)</f>
        <v>0</v>
      </c>
      <c r="BI770" s="155">
        <f>IF(N770="nulová",J770,0)</f>
        <v>0</v>
      </c>
      <c r="BJ770" s="16" t="s">
        <v>81</v>
      </c>
      <c r="BK770" s="155">
        <f>ROUND(I770*H770,2)</f>
        <v>0</v>
      </c>
      <c r="BL770" s="16" t="s">
        <v>258</v>
      </c>
      <c r="BM770" s="154" t="s">
        <v>1359</v>
      </c>
    </row>
    <row r="771" spans="2:65" s="12" customFormat="1" ht="11.25">
      <c r="B771" s="156"/>
      <c r="D771" s="157" t="s">
        <v>176</v>
      </c>
      <c r="E771" s="158" t="s">
        <v>1</v>
      </c>
      <c r="F771" s="159" t="s">
        <v>1360</v>
      </c>
      <c r="H771" s="160">
        <v>481.00900000000001</v>
      </c>
      <c r="L771" s="156"/>
      <c r="M771" s="161"/>
      <c r="N771" s="162"/>
      <c r="O771" s="162"/>
      <c r="P771" s="162"/>
      <c r="Q771" s="162"/>
      <c r="R771" s="162"/>
      <c r="S771" s="162"/>
      <c r="T771" s="163"/>
      <c r="AT771" s="158" t="s">
        <v>176</v>
      </c>
      <c r="AU771" s="158" t="s">
        <v>83</v>
      </c>
      <c r="AV771" s="12" t="s">
        <v>83</v>
      </c>
      <c r="AW771" s="12" t="s">
        <v>28</v>
      </c>
      <c r="AX771" s="12" t="s">
        <v>74</v>
      </c>
      <c r="AY771" s="158" t="s">
        <v>167</v>
      </c>
    </row>
    <row r="772" spans="2:65" s="13" customFormat="1" ht="11.25">
      <c r="B772" s="164"/>
      <c r="D772" s="157" t="s">
        <v>176</v>
      </c>
      <c r="E772" s="165" t="s">
        <v>1</v>
      </c>
      <c r="F772" s="166" t="s">
        <v>187</v>
      </c>
      <c r="H772" s="167">
        <v>481.00900000000001</v>
      </c>
      <c r="L772" s="164"/>
      <c r="M772" s="168"/>
      <c r="N772" s="169"/>
      <c r="O772" s="169"/>
      <c r="P772" s="169"/>
      <c r="Q772" s="169"/>
      <c r="R772" s="169"/>
      <c r="S772" s="169"/>
      <c r="T772" s="170"/>
      <c r="AT772" s="165" t="s">
        <v>176</v>
      </c>
      <c r="AU772" s="165" t="s">
        <v>83</v>
      </c>
      <c r="AV772" s="13" t="s">
        <v>174</v>
      </c>
      <c r="AW772" s="13" t="s">
        <v>28</v>
      </c>
      <c r="AX772" s="13" t="s">
        <v>81</v>
      </c>
      <c r="AY772" s="165" t="s">
        <v>167</v>
      </c>
    </row>
    <row r="773" spans="2:65" s="1" customFormat="1" ht="24" customHeight="1">
      <c r="B773" s="143"/>
      <c r="C773" s="144" t="s">
        <v>1361</v>
      </c>
      <c r="D773" s="144" t="s">
        <v>169</v>
      </c>
      <c r="E773" s="145" t="s">
        <v>1362</v>
      </c>
      <c r="F773" s="146" t="s">
        <v>1363</v>
      </c>
      <c r="G773" s="147" t="s">
        <v>249</v>
      </c>
      <c r="H773" s="148">
        <v>114.259</v>
      </c>
      <c r="I773" s="149">
        <v>0</v>
      </c>
      <c r="J773" s="149">
        <f>ROUND(I773*H773,2)</f>
        <v>0</v>
      </c>
      <c r="K773" s="146" t="s">
        <v>173</v>
      </c>
      <c r="L773" s="30"/>
      <c r="M773" s="150" t="s">
        <v>1</v>
      </c>
      <c r="N773" s="151" t="s">
        <v>39</v>
      </c>
      <c r="O773" s="152">
        <v>1.04</v>
      </c>
      <c r="P773" s="152">
        <f>O773*H773</f>
        <v>118.82936000000001</v>
      </c>
      <c r="Q773" s="152">
        <v>1.5800000000000002E-2</v>
      </c>
      <c r="R773" s="152">
        <f>Q773*H773</f>
        <v>1.8052922000000002</v>
      </c>
      <c r="S773" s="152">
        <v>0</v>
      </c>
      <c r="T773" s="153">
        <f>S773*H773</f>
        <v>0</v>
      </c>
      <c r="AR773" s="154" t="s">
        <v>258</v>
      </c>
      <c r="AT773" s="154" t="s">
        <v>169</v>
      </c>
      <c r="AU773" s="154" t="s">
        <v>83</v>
      </c>
      <c r="AY773" s="16" t="s">
        <v>167</v>
      </c>
      <c r="BE773" s="155">
        <f>IF(N773="základní",J773,0)</f>
        <v>0</v>
      </c>
      <c r="BF773" s="155">
        <f>IF(N773="snížená",J773,0)</f>
        <v>0</v>
      </c>
      <c r="BG773" s="155">
        <f>IF(N773="zákl. přenesená",J773,0)</f>
        <v>0</v>
      </c>
      <c r="BH773" s="155">
        <f>IF(N773="sníž. přenesená",J773,0)</f>
        <v>0</v>
      </c>
      <c r="BI773" s="155">
        <f>IF(N773="nulová",J773,0)</f>
        <v>0</v>
      </c>
      <c r="BJ773" s="16" t="s">
        <v>81</v>
      </c>
      <c r="BK773" s="155">
        <f>ROUND(I773*H773,2)</f>
        <v>0</v>
      </c>
      <c r="BL773" s="16" t="s">
        <v>258</v>
      </c>
      <c r="BM773" s="154" t="s">
        <v>1364</v>
      </c>
    </row>
    <row r="774" spans="2:65" s="12" customFormat="1" ht="11.25">
      <c r="B774" s="156"/>
      <c r="D774" s="157" t="s">
        <v>176</v>
      </c>
      <c r="E774" s="158" t="s">
        <v>1</v>
      </c>
      <c r="F774" s="159" t="s">
        <v>1365</v>
      </c>
      <c r="H774" s="160">
        <v>48.488</v>
      </c>
      <c r="L774" s="156"/>
      <c r="M774" s="161"/>
      <c r="N774" s="162"/>
      <c r="O774" s="162"/>
      <c r="P774" s="162"/>
      <c r="Q774" s="162"/>
      <c r="R774" s="162"/>
      <c r="S774" s="162"/>
      <c r="T774" s="163"/>
      <c r="AT774" s="158" t="s">
        <v>176</v>
      </c>
      <c r="AU774" s="158" t="s">
        <v>83</v>
      </c>
      <c r="AV774" s="12" t="s">
        <v>83</v>
      </c>
      <c r="AW774" s="12" t="s">
        <v>28</v>
      </c>
      <c r="AX774" s="12" t="s">
        <v>74</v>
      </c>
      <c r="AY774" s="158" t="s">
        <v>167</v>
      </c>
    </row>
    <row r="775" spans="2:65" s="14" customFormat="1" ht="11.25">
      <c r="B775" s="171"/>
      <c r="D775" s="157" t="s">
        <v>176</v>
      </c>
      <c r="E775" s="172" t="s">
        <v>1</v>
      </c>
      <c r="F775" s="173" t="s">
        <v>271</v>
      </c>
      <c r="H775" s="174">
        <v>48.488</v>
      </c>
      <c r="L775" s="171"/>
      <c r="M775" s="175"/>
      <c r="N775" s="176"/>
      <c r="O775" s="176"/>
      <c r="P775" s="176"/>
      <c r="Q775" s="176"/>
      <c r="R775" s="176"/>
      <c r="S775" s="176"/>
      <c r="T775" s="177"/>
      <c r="AT775" s="172" t="s">
        <v>176</v>
      </c>
      <c r="AU775" s="172" t="s">
        <v>83</v>
      </c>
      <c r="AV775" s="14" t="s">
        <v>191</v>
      </c>
      <c r="AW775" s="14" t="s">
        <v>28</v>
      </c>
      <c r="AX775" s="14" t="s">
        <v>74</v>
      </c>
      <c r="AY775" s="172" t="s">
        <v>167</v>
      </c>
    </row>
    <row r="776" spans="2:65" s="12" customFormat="1" ht="11.25">
      <c r="B776" s="156"/>
      <c r="D776" s="157" t="s">
        <v>176</v>
      </c>
      <c r="E776" s="158" t="s">
        <v>1</v>
      </c>
      <c r="F776" s="159" t="s">
        <v>1366</v>
      </c>
      <c r="H776" s="160">
        <v>30.555</v>
      </c>
      <c r="L776" s="156"/>
      <c r="M776" s="161"/>
      <c r="N776" s="162"/>
      <c r="O776" s="162"/>
      <c r="P776" s="162"/>
      <c r="Q776" s="162"/>
      <c r="R776" s="162"/>
      <c r="S776" s="162"/>
      <c r="T776" s="163"/>
      <c r="AT776" s="158" t="s">
        <v>176</v>
      </c>
      <c r="AU776" s="158" t="s">
        <v>83</v>
      </c>
      <c r="AV776" s="12" t="s">
        <v>83</v>
      </c>
      <c r="AW776" s="12" t="s">
        <v>28</v>
      </c>
      <c r="AX776" s="12" t="s">
        <v>74</v>
      </c>
      <c r="AY776" s="158" t="s">
        <v>167</v>
      </c>
    </row>
    <row r="777" spans="2:65" s="12" customFormat="1" ht="11.25">
      <c r="B777" s="156"/>
      <c r="D777" s="157" t="s">
        <v>176</v>
      </c>
      <c r="E777" s="158" t="s">
        <v>1</v>
      </c>
      <c r="F777" s="159" t="s">
        <v>1367</v>
      </c>
      <c r="H777" s="160">
        <v>17.376000000000001</v>
      </c>
      <c r="L777" s="156"/>
      <c r="M777" s="161"/>
      <c r="N777" s="162"/>
      <c r="O777" s="162"/>
      <c r="P777" s="162"/>
      <c r="Q777" s="162"/>
      <c r="R777" s="162"/>
      <c r="S777" s="162"/>
      <c r="T777" s="163"/>
      <c r="AT777" s="158" t="s">
        <v>176</v>
      </c>
      <c r="AU777" s="158" t="s">
        <v>83</v>
      </c>
      <c r="AV777" s="12" t="s">
        <v>83</v>
      </c>
      <c r="AW777" s="12" t="s">
        <v>28</v>
      </c>
      <c r="AX777" s="12" t="s">
        <v>74</v>
      </c>
      <c r="AY777" s="158" t="s">
        <v>167</v>
      </c>
    </row>
    <row r="778" spans="2:65" s="12" customFormat="1" ht="11.25">
      <c r="B778" s="156"/>
      <c r="D778" s="157" t="s">
        <v>176</v>
      </c>
      <c r="E778" s="158" t="s">
        <v>1</v>
      </c>
      <c r="F778" s="159" t="s">
        <v>1368</v>
      </c>
      <c r="H778" s="160">
        <v>17.84</v>
      </c>
      <c r="L778" s="156"/>
      <c r="M778" s="161"/>
      <c r="N778" s="162"/>
      <c r="O778" s="162"/>
      <c r="P778" s="162"/>
      <c r="Q778" s="162"/>
      <c r="R778" s="162"/>
      <c r="S778" s="162"/>
      <c r="T778" s="163"/>
      <c r="AT778" s="158" t="s">
        <v>176</v>
      </c>
      <c r="AU778" s="158" t="s">
        <v>83</v>
      </c>
      <c r="AV778" s="12" t="s">
        <v>83</v>
      </c>
      <c r="AW778" s="12" t="s">
        <v>28</v>
      </c>
      <c r="AX778" s="12" t="s">
        <v>74</v>
      </c>
      <c r="AY778" s="158" t="s">
        <v>167</v>
      </c>
    </row>
    <row r="779" spans="2:65" s="14" customFormat="1" ht="11.25">
      <c r="B779" s="171"/>
      <c r="D779" s="157" t="s">
        <v>176</v>
      </c>
      <c r="E779" s="172" t="s">
        <v>1</v>
      </c>
      <c r="F779" s="173" t="s">
        <v>271</v>
      </c>
      <c r="H779" s="174">
        <v>65.771000000000001</v>
      </c>
      <c r="L779" s="171"/>
      <c r="M779" s="175"/>
      <c r="N779" s="176"/>
      <c r="O779" s="176"/>
      <c r="P779" s="176"/>
      <c r="Q779" s="176"/>
      <c r="R779" s="176"/>
      <c r="S779" s="176"/>
      <c r="T779" s="177"/>
      <c r="AT779" s="172" t="s">
        <v>176</v>
      </c>
      <c r="AU779" s="172" t="s">
        <v>83</v>
      </c>
      <c r="AV779" s="14" t="s">
        <v>191</v>
      </c>
      <c r="AW779" s="14" t="s">
        <v>28</v>
      </c>
      <c r="AX779" s="14" t="s">
        <v>74</v>
      </c>
      <c r="AY779" s="172" t="s">
        <v>167</v>
      </c>
    </row>
    <row r="780" spans="2:65" s="13" customFormat="1" ht="11.25">
      <c r="B780" s="164"/>
      <c r="D780" s="157" t="s">
        <v>176</v>
      </c>
      <c r="E780" s="165" t="s">
        <v>1</v>
      </c>
      <c r="F780" s="166" t="s">
        <v>187</v>
      </c>
      <c r="H780" s="167">
        <v>114.259</v>
      </c>
      <c r="L780" s="164"/>
      <c r="M780" s="168"/>
      <c r="N780" s="169"/>
      <c r="O780" s="169"/>
      <c r="P780" s="169"/>
      <c r="Q780" s="169"/>
      <c r="R780" s="169"/>
      <c r="S780" s="169"/>
      <c r="T780" s="170"/>
      <c r="AT780" s="165" t="s">
        <v>176</v>
      </c>
      <c r="AU780" s="165" t="s">
        <v>83</v>
      </c>
      <c r="AV780" s="13" t="s">
        <v>174</v>
      </c>
      <c r="AW780" s="13" t="s">
        <v>28</v>
      </c>
      <c r="AX780" s="13" t="s">
        <v>81</v>
      </c>
      <c r="AY780" s="165" t="s">
        <v>167</v>
      </c>
    </row>
    <row r="781" spans="2:65" s="1" customFormat="1" ht="16.5" customHeight="1">
      <c r="B781" s="143"/>
      <c r="C781" s="144" t="s">
        <v>1369</v>
      </c>
      <c r="D781" s="144" t="s">
        <v>169</v>
      </c>
      <c r="E781" s="145" t="s">
        <v>1370</v>
      </c>
      <c r="F781" s="146" t="s">
        <v>1371</v>
      </c>
      <c r="G781" s="147" t="s">
        <v>249</v>
      </c>
      <c r="H781" s="148">
        <v>817.99</v>
      </c>
      <c r="I781" s="149">
        <v>0</v>
      </c>
      <c r="J781" s="149">
        <f>ROUND(I781*H781,2)</f>
        <v>0</v>
      </c>
      <c r="K781" s="146" t="s">
        <v>173</v>
      </c>
      <c r="L781" s="30"/>
      <c r="M781" s="150" t="s">
        <v>1</v>
      </c>
      <c r="N781" s="151" t="s">
        <v>39</v>
      </c>
      <c r="O781" s="152">
        <v>6.6000000000000003E-2</v>
      </c>
      <c r="P781" s="152">
        <f>O781*H781</f>
        <v>53.987340000000003</v>
      </c>
      <c r="Q781" s="152">
        <v>0</v>
      </c>
      <c r="R781" s="152">
        <f>Q781*H781</f>
        <v>0</v>
      </c>
      <c r="S781" s="152">
        <v>0</v>
      </c>
      <c r="T781" s="153">
        <f>S781*H781</f>
        <v>0</v>
      </c>
      <c r="AR781" s="154" t="s">
        <v>258</v>
      </c>
      <c r="AT781" s="154" t="s">
        <v>169</v>
      </c>
      <c r="AU781" s="154" t="s">
        <v>83</v>
      </c>
      <c r="AY781" s="16" t="s">
        <v>167</v>
      </c>
      <c r="BE781" s="155">
        <f>IF(N781="základní",J781,0)</f>
        <v>0</v>
      </c>
      <c r="BF781" s="155">
        <f>IF(N781="snížená",J781,0)</f>
        <v>0</v>
      </c>
      <c r="BG781" s="155">
        <f>IF(N781="zákl. přenesená",J781,0)</f>
        <v>0</v>
      </c>
      <c r="BH781" s="155">
        <f>IF(N781="sníž. přenesená",J781,0)</f>
        <v>0</v>
      </c>
      <c r="BI781" s="155">
        <f>IF(N781="nulová",J781,0)</f>
        <v>0</v>
      </c>
      <c r="BJ781" s="16" t="s">
        <v>81</v>
      </c>
      <c r="BK781" s="155">
        <f>ROUND(I781*H781,2)</f>
        <v>0</v>
      </c>
      <c r="BL781" s="16" t="s">
        <v>258</v>
      </c>
      <c r="BM781" s="154" t="s">
        <v>1372</v>
      </c>
    </row>
    <row r="782" spans="2:65" s="12" customFormat="1" ht="11.25">
      <c r="B782" s="156"/>
      <c r="D782" s="157" t="s">
        <v>176</v>
      </c>
      <c r="E782" s="158" t="s">
        <v>1</v>
      </c>
      <c r="F782" s="159" t="s">
        <v>1373</v>
      </c>
      <c r="H782" s="160">
        <v>817.99</v>
      </c>
      <c r="L782" s="156"/>
      <c r="M782" s="161"/>
      <c r="N782" s="162"/>
      <c r="O782" s="162"/>
      <c r="P782" s="162"/>
      <c r="Q782" s="162"/>
      <c r="R782" s="162"/>
      <c r="S782" s="162"/>
      <c r="T782" s="163"/>
      <c r="AT782" s="158" t="s">
        <v>176</v>
      </c>
      <c r="AU782" s="158" t="s">
        <v>83</v>
      </c>
      <c r="AV782" s="12" t="s">
        <v>83</v>
      </c>
      <c r="AW782" s="12" t="s">
        <v>28</v>
      </c>
      <c r="AX782" s="12" t="s">
        <v>74</v>
      </c>
      <c r="AY782" s="158" t="s">
        <v>167</v>
      </c>
    </row>
    <row r="783" spans="2:65" s="13" customFormat="1" ht="11.25">
      <c r="B783" s="164"/>
      <c r="D783" s="157" t="s">
        <v>176</v>
      </c>
      <c r="E783" s="165" t="s">
        <v>1</v>
      </c>
      <c r="F783" s="166" t="s">
        <v>187</v>
      </c>
      <c r="H783" s="167">
        <v>817.99</v>
      </c>
      <c r="L783" s="164"/>
      <c r="M783" s="168"/>
      <c r="N783" s="169"/>
      <c r="O783" s="169"/>
      <c r="P783" s="169"/>
      <c r="Q783" s="169"/>
      <c r="R783" s="169"/>
      <c r="S783" s="169"/>
      <c r="T783" s="170"/>
      <c r="AT783" s="165" t="s">
        <v>176</v>
      </c>
      <c r="AU783" s="165" t="s">
        <v>83</v>
      </c>
      <c r="AV783" s="13" t="s">
        <v>174</v>
      </c>
      <c r="AW783" s="13" t="s">
        <v>28</v>
      </c>
      <c r="AX783" s="13" t="s">
        <v>81</v>
      </c>
      <c r="AY783" s="165" t="s">
        <v>167</v>
      </c>
    </row>
    <row r="784" spans="2:65" s="1" customFormat="1" ht="24" customHeight="1">
      <c r="B784" s="143"/>
      <c r="C784" s="178" t="s">
        <v>1374</v>
      </c>
      <c r="D784" s="178" t="s">
        <v>410</v>
      </c>
      <c r="E784" s="179" t="s">
        <v>1375</v>
      </c>
      <c r="F784" s="180" t="s">
        <v>1376</v>
      </c>
      <c r="G784" s="181" t="s">
        <v>249</v>
      </c>
      <c r="H784" s="182">
        <v>899.78899999999999</v>
      </c>
      <c r="I784" s="183">
        <v>0</v>
      </c>
      <c r="J784" s="183">
        <f>ROUND(I784*H784,2)</f>
        <v>0</v>
      </c>
      <c r="K784" s="180" t="s">
        <v>173</v>
      </c>
      <c r="L784" s="184"/>
      <c r="M784" s="185" t="s">
        <v>1</v>
      </c>
      <c r="N784" s="186" t="s">
        <v>39</v>
      </c>
      <c r="O784" s="152">
        <v>0</v>
      </c>
      <c r="P784" s="152">
        <f>O784*H784</f>
        <v>0</v>
      </c>
      <c r="Q784" s="152">
        <v>1.1E-4</v>
      </c>
      <c r="R784" s="152">
        <f>Q784*H784</f>
        <v>9.8976790000000009E-2</v>
      </c>
      <c r="S784" s="152">
        <v>0</v>
      </c>
      <c r="T784" s="153">
        <f>S784*H784</f>
        <v>0</v>
      </c>
      <c r="AR784" s="154" t="s">
        <v>380</v>
      </c>
      <c r="AT784" s="154" t="s">
        <v>410</v>
      </c>
      <c r="AU784" s="154" t="s">
        <v>83</v>
      </c>
      <c r="AY784" s="16" t="s">
        <v>167</v>
      </c>
      <c r="BE784" s="155">
        <f>IF(N784="základní",J784,0)</f>
        <v>0</v>
      </c>
      <c r="BF784" s="155">
        <f>IF(N784="snížená",J784,0)</f>
        <v>0</v>
      </c>
      <c r="BG784" s="155">
        <f>IF(N784="zákl. přenesená",J784,0)</f>
        <v>0</v>
      </c>
      <c r="BH784" s="155">
        <f>IF(N784="sníž. přenesená",J784,0)</f>
        <v>0</v>
      </c>
      <c r="BI784" s="155">
        <f>IF(N784="nulová",J784,0)</f>
        <v>0</v>
      </c>
      <c r="BJ784" s="16" t="s">
        <v>81</v>
      </c>
      <c r="BK784" s="155">
        <f>ROUND(I784*H784,2)</f>
        <v>0</v>
      </c>
      <c r="BL784" s="16" t="s">
        <v>258</v>
      </c>
      <c r="BM784" s="154" t="s">
        <v>1377</v>
      </c>
    </row>
    <row r="785" spans="2:65" s="12" customFormat="1" ht="11.25">
      <c r="B785" s="156"/>
      <c r="D785" s="157" t="s">
        <v>176</v>
      </c>
      <c r="F785" s="159" t="s">
        <v>1378</v>
      </c>
      <c r="H785" s="160">
        <v>899.78899999999999</v>
      </c>
      <c r="L785" s="156"/>
      <c r="M785" s="161"/>
      <c r="N785" s="162"/>
      <c r="O785" s="162"/>
      <c r="P785" s="162"/>
      <c r="Q785" s="162"/>
      <c r="R785" s="162"/>
      <c r="S785" s="162"/>
      <c r="T785" s="163"/>
      <c r="AT785" s="158" t="s">
        <v>176</v>
      </c>
      <c r="AU785" s="158" t="s">
        <v>83</v>
      </c>
      <c r="AV785" s="12" t="s">
        <v>83</v>
      </c>
      <c r="AW785" s="12" t="s">
        <v>3</v>
      </c>
      <c r="AX785" s="12" t="s">
        <v>81</v>
      </c>
      <c r="AY785" s="158" t="s">
        <v>167</v>
      </c>
    </row>
    <row r="786" spans="2:65" s="1" customFormat="1" ht="16.5" customHeight="1">
      <c r="B786" s="143"/>
      <c r="C786" s="144" t="s">
        <v>1379</v>
      </c>
      <c r="D786" s="144" t="s">
        <v>169</v>
      </c>
      <c r="E786" s="145" t="s">
        <v>1380</v>
      </c>
      <c r="F786" s="146" t="s">
        <v>1381</v>
      </c>
      <c r="G786" s="147" t="s">
        <v>249</v>
      </c>
      <c r="H786" s="148">
        <v>481.00900000000001</v>
      </c>
      <c r="I786" s="149">
        <v>0</v>
      </c>
      <c r="J786" s="149">
        <f>ROUND(I786*H786,2)</f>
        <v>0</v>
      </c>
      <c r="K786" s="146" t="s">
        <v>173</v>
      </c>
      <c r="L786" s="30"/>
      <c r="M786" s="150" t="s">
        <v>1</v>
      </c>
      <c r="N786" s="151" t="s">
        <v>39</v>
      </c>
      <c r="O786" s="152">
        <v>0.373</v>
      </c>
      <c r="P786" s="152">
        <f>O786*H786</f>
        <v>179.416357</v>
      </c>
      <c r="Q786" s="152">
        <v>2.2000000000000001E-3</v>
      </c>
      <c r="R786" s="152">
        <f>Q786*H786</f>
        <v>1.0582198</v>
      </c>
      <c r="S786" s="152">
        <v>0</v>
      </c>
      <c r="T786" s="153">
        <f>S786*H786</f>
        <v>0</v>
      </c>
      <c r="AR786" s="154" t="s">
        <v>258</v>
      </c>
      <c r="AT786" s="154" t="s">
        <v>169</v>
      </c>
      <c r="AU786" s="154" t="s">
        <v>83</v>
      </c>
      <c r="AY786" s="16" t="s">
        <v>167</v>
      </c>
      <c r="BE786" s="155">
        <f>IF(N786="základní",J786,0)</f>
        <v>0</v>
      </c>
      <c r="BF786" s="155">
        <f>IF(N786="snížená",J786,0)</f>
        <v>0</v>
      </c>
      <c r="BG786" s="155">
        <f>IF(N786="zákl. přenesená",J786,0)</f>
        <v>0</v>
      </c>
      <c r="BH786" s="155">
        <f>IF(N786="sníž. přenesená",J786,0)</f>
        <v>0</v>
      </c>
      <c r="BI786" s="155">
        <f>IF(N786="nulová",J786,0)</f>
        <v>0</v>
      </c>
      <c r="BJ786" s="16" t="s">
        <v>81</v>
      </c>
      <c r="BK786" s="155">
        <f>ROUND(I786*H786,2)</f>
        <v>0</v>
      </c>
      <c r="BL786" s="16" t="s">
        <v>258</v>
      </c>
      <c r="BM786" s="154" t="s">
        <v>1382</v>
      </c>
    </row>
    <row r="787" spans="2:65" s="12" customFormat="1" ht="11.25">
      <c r="B787" s="156"/>
      <c r="D787" s="157" t="s">
        <v>176</v>
      </c>
      <c r="E787" s="158" t="s">
        <v>1</v>
      </c>
      <c r="F787" s="159" t="s">
        <v>1383</v>
      </c>
      <c r="H787" s="160">
        <v>481.00900000000001</v>
      </c>
      <c r="L787" s="156"/>
      <c r="M787" s="161"/>
      <c r="N787" s="162"/>
      <c r="O787" s="162"/>
      <c r="P787" s="162"/>
      <c r="Q787" s="162"/>
      <c r="R787" s="162"/>
      <c r="S787" s="162"/>
      <c r="T787" s="163"/>
      <c r="AT787" s="158" t="s">
        <v>176</v>
      </c>
      <c r="AU787" s="158" t="s">
        <v>83</v>
      </c>
      <c r="AV787" s="12" t="s">
        <v>83</v>
      </c>
      <c r="AW787" s="12" t="s">
        <v>28</v>
      </c>
      <c r="AX787" s="12" t="s">
        <v>74</v>
      </c>
      <c r="AY787" s="158" t="s">
        <v>167</v>
      </c>
    </row>
    <row r="788" spans="2:65" s="13" customFormat="1" ht="11.25">
      <c r="B788" s="164"/>
      <c r="D788" s="157" t="s">
        <v>176</v>
      </c>
      <c r="E788" s="165" t="s">
        <v>1</v>
      </c>
      <c r="F788" s="166" t="s">
        <v>187</v>
      </c>
      <c r="H788" s="167">
        <v>481.00900000000001</v>
      </c>
      <c r="L788" s="164"/>
      <c r="M788" s="168"/>
      <c r="N788" s="169"/>
      <c r="O788" s="169"/>
      <c r="P788" s="169"/>
      <c r="Q788" s="169"/>
      <c r="R788" s="169"/>
      <c r="S788" s="169"/>
      <c r="T788" s="170"/>
      <c r="AT788" s="165" t="s">
        <v>176</v>
      </c>
      <c r="AU788" s="165" t="s">
        <v>83</v>
      </c>
      <c r="AV788" s="13" t="s">
        <v>174</v>
      </c>
      <c r="AW788" s="13" t="s">
        <v>28</v>
      </c>
      <c r="AX788" s="13" t="s">
        <v>81</v>
      </c>
      <c r="AY788" s="165" t="s">
        <v>167</v>
      </c>
    </row>
    <row r="789" spans="2:65" s="1" customFormat="1" ht="24" customHeight="1">
      <c r="B789" s="143"/>
      <c r="C789" s="144" t="s">
        <v>1384</v>
      </c>
      <c r="D789" s="144" t="s">
        <v>169</v>
      </c>
      <c r="E789" s="145" t="s">
        <v>1385</v>
      </c>
      <c r="F789" s="146" t="s">
        <v>1386</v>
      </c>
      <c r="G789" s="147" t="s">
        <v>249</v>
      </c>
      <c r="H789" s="148">
        <v>481.00900000000001</v>
      </c>
      <c r="I789" s="149">
        <v>0</v>
      </c>
      <c r="J789" s="149">
        <f>ROUND(I789*H789,2)</f>
        <v>0</v>
      </c>
      <c r="K789" s="146" t="s">
        <v>173</v>
      </c>
      <c r="L789" s="30"/>
      <c r="M789" s="150" t="s">
        <v>1</v>
      </c>
      <c r="N789" s="151" t="s">
        <v>39</v>
      </c>
      <c r="O789" s="152">
        <v>0.35</v>
      </c>
      <c r="P789" s="152">
        <f>O789*H789</f>
        <v>168.35315</v>
      </c>
      <c r="Q789" s="152">
        <v>3.1029999999999999E-2</v>
      </c>
      <c r="R789" s="152">
        <f>Q789*H789</f>
        <v>14.92570927</v>
      </c>
      <c r="S789" s="152">
        <v>0</v>
      </c>
      <c r="T789" s="153">
        <f>S789*H789</f>
        <v>0</v>
      </c>
      <c r="AR789" s="154" t="s">
        <v>258</v>
      </c>
      <c r="AT789" s="154" t="s">
        <v>169</v>
      </c>
      <c r="AU789" s="154" t="s">
        <v>83</v>
      </c>
      <c r="AY789" s="16" t="s">
        <v>167</v>
      </c>
      <c r="BE789" s="155">
        <f>IF(N789="základní",J789,0)</f>
        <v>0</v>
      </c>
      <c r="BF789" s="155">
        <f>IF(N789="snížená",J789,0)</f>
        <v>0</v>
      </c>
      <c r="BG789" s="155">
        <f>IF(N789="zákl. přenesená",J789,0)</f>
        <v>0</v>
      </c>
      <c r="BH789" s="155">
        <f>IF(N789="sníž. přenesená",J789,0)</f>
        <v>0</v>
      </c>
      <c r="BI789" s="155">
        <f>IF(N789="nulová",J789,0)</f>
        <v>0</v>
      </c>
      <c r="BJ789" s="16" t="s">
        <v>81</v>
      </c>
      <c r="BK789" s="155">
        <f>ROUND(I789*H789,2)</f>
        <v>0</v>
      </c>
      <c r="BL789" s="16" t="s">
        <v>258</v>
      </c>
      <c r="BM789" s="154" t="s">
        <v>1387</v>
      </c>
    </row>
    <row r="790" spans="2:65" s="12" customFormat="1" ht="11.25">
      <c r="B790" s="156"/>
      <c r="D790" s="157" t="s">
        <v>176</v>
      </c>
      <c r="E790" s="158" t="s">
        <v>1</v>
      </c>
      <c r="F790" s="159" t="s">
        <v>1383</v>
      </c>
      <c r="H790" s="160">
        <v>481.00900000000001</v>
      </c>
      <c r="L790" s="156"/>
      <c r="M790" s="161"/>
      <c r="N790" s="162"/>
      <c r="O790" s="162"/>
      <c r="P790" s="162"/>
      <c r="Q790" s="162"/>
      <c r="R790" s="162"/>
      <c r="S790" s="162"/>
      <c r="T790" s="163"/>
      <c r="AT790" s="158" t="s">
        <v>176</v>
      </c>
      <c r="AU790" s="158" t="s">
        <v>83</v>
      </c>
      <c r="AV790" s="12" t="s">
        <v>83</v>
      </c>
      <c r="AW790" s="12" t="s">
        <v>28</v>
      </c>
      <c r="AX790" s="12" t="s">
        <v>74</v>
      </c>
      <c r="AY790" s="158" t="s">
        <v>167</v>
      </c>
    </row>
    <row r="791" spans="2:65" s="13" customFormat="1" ht="11.25">
      <c r="B791" s="164"/>
      <c r="D791" s="157" t="s">
        <v>176</v>
      </c>
      <c r="E791" s="165" t="s">
        <v>1</v>
      </c>
      <c r="F791" s="166" t="s">
        <v>187</v>
      </c>
      <c r="H791" s="167">
        <v>481.00900000000001</v>
      </c>
      <c r="L791" s="164"/>
      <c r="M791" s="168"/>
      <c r="N791" s="169"/>
      <c r="O791" s="169"/>
      <c r="P791" s="169"/>
      <c r="Q791" s="169"/>
      <c r="R791" s="169"/>
      <c r="S791" s="169"/>
      <c r="T791" s="170"/>
      <c r="AT791" s="165" t="s">
        <v>176</v>
      </c>
      <c r="AU791" s="165" t="s">
        <v>83</v>
      </c>
      <c r="AV791" s="13" t="s">
        <v>174</v>
      </c>
      <c r="AW791" s="13" t="s">
        <v>28</v>
      </c>
      <c r="AX791" s="13" t="s">
        <v>81</v>
      </c>
      <c r="AY791" s="165" t="s">
        <v>167</v>
      </c>
    </row>
    <row r="792" spans="2:65" s="1" customFormat="1" ht="24" customHeight="1">
      <c r="B792" s="143"/>
      <c r="C792" s="144" t="s">
        <v>1388</v>
      </c>
      <c r="D792" s="144" t="s">
        <v>169</v>
      </c>
      <c r="E792" s="145" t="s">
        <v>1389</v>
      </c>
      <c r="F792" s="146" t="s">
        <v>1390</v>
      </c>
      <c r="G792" s="147" t="s">
        <v>399</v>
      </c>
      <c r="H792" s="148">
        <v>31.911999999999999</v>
      </c>
      <c r="I792" s="149">
        <v>0</v>
      </c>
      <c r="J792" s="149">
        <f>ROUND(I792*H792,2)</f>
        <v>0</v>
      </c>
      <c r="K792" s="146" t="s">
        <v>173</v>
      </c>
      <c r="L792" s="30"/>
      <c r="M792" s="150" t="s">
        <v>1</v>
      </c>
      <c r="N792" s="151" t="s">
        <v>39</v>
      </c>
      <c r="O792" s="152">
        <v>2.39</v>
      </c>
      <c r="P792" s="152">
        <f>O792*H792</f>
        <v>76.269680000000008</v>
      </c>
      <c r="Q792" s="152">
        <v>0</v>
      </c>
      <c r="R792" s="152">
        <f>Q792*H792</f>
        <v>0</v>
      </c>
      <c r="S792" s="152">
        <v>0</v>
      </c>
      <c r="T792" s="153">
        <f>S792*H792</f>
        <v>0</v>
      </c>
      <c r="AR792" s="154" t="s">
        <v>258</v>
      </c>
      <c r="AT792" s="154" t="s">
        <v>169</v>
      </c>
      <c r="AU792" s="154" t="s">
        <v>83</v>
      </c>
      <c r="AY792" s="16" t="s">
        <v>167</v>
      </c>
      <c r="BE792" s="155">
        <f>IF(N792="základní",J792,0)</f>
        <v>0</v>
      </c>
      <c r="BF792" s="155">
        <f>IF(N792="snížená",J792,0)</f>
        <v>0</v>
      </c>
      <c r="BG792" s="155">
        <f>IF(N792="zákl. přenesená",J792,0)</f>
        <v>0</v>
      </c>
      <c r="BH792" s="155">
        <f>IF(N792="sníž. přenesená",J792,0)</f>
        <v>0</v>
      </c>
      <c r="BI792" s="155">
        <f>IF(N792="nulová",J792,0)</f>
        <v>0</v>
      </c>
      <c r="BJ792" s="16" t="s">
        <v>81</v>
      </c>
      <c r="BK792" s="155">
        <f>ROUND(I792*H792,2)</f>
        <v>0</v>
      </c>
      <c r="BL792" s="16" t="s">
        <v>258</v>
      </c>
      <c r="BM792" s="154" t="s">
        <v>1391</v>
      </c>
    </row>
    <row r="793" spans="2:65" s="11" customFormat="1" ht="22.9" customHeight="1">
      <c r="B793" s="131"/>
      <c r="D793" s="132" t="s">
        <v>73</v>
      </c>
      <c r="E793" s="141" t="s">
        <v>1392</v>
      </c>
      <c r="F793" s="141" t="s">
        <v>1393</v>
      </c>
      <c r="J793" s="142">
        <f>BK793</f>
        <v>0</v>
      </c>
      <c r="L793" s="131"/>
      <c r="M793" s="135"/>
      <c r="N793" s="136"/>
      <c r="O793" s="136"/>
      <c r="P793" s="137">
        <f>SUM(P794:P822)</f>
        <v>130.45959999999997</v>
      </c>
      <c r="Q793" s="136"/>
      <c r="R793" s="137">
        <f>SUM(R794:R822)</f>
        <v>0.82025020000000004</v>
      </c>
      <c r="S793" s="136"/>
      <c r="T793" s="138">
        <f>SUM(T794:T822)</f>
        <v>0.44545779999999996</v>
      </c>
      <c r="AR793" s="132" t="s">
        <v>83</v>
      </c>
      <c r="AT793" s="139" t="s">
        <v>73</v>
      </c>
      <c r="AU793" s="139" t="s">
        <v>81</v>
      </c>
      <c r="AY793" s="132" t="s">
        <v>167</v>
      </c>
      <c r="BK793" s="140">
        <f>SUM(BK794:BK822)</f>
        <v>0</v>
      </c>
    </row>
    <row r="794" spans="2:65" s="1" customFormat="1" ht="16.5" customHeight="1">
      <c r="B794" s="143"/>
      <c r="C794" s="144" t="s">
        <v>1394</v>
      </c>
      <c r="D794" s="144" t="s">
        <v>169</v>
      </c>
      <c r="E794" s="145" t="s">
        <v>1395</v>
      </c>
      <c r="F794" s="146" t="s">
        <v>1396</v>
      </c>
      <c r="G794" s="147" t="s">
        <v>230</v>
      </c>
      <c r="H794" s="148">
        <v>128.49</v>
      </c>
      <c r="I794" s="149">
        <v>0</v>
      </c>
      <c r="J794" s="149">
        <f>ROUND(I794*H794,2)</f>
        <v>0</v>
      </c>
      <c r="K794" s="146" t="s">
        <v>173</v>
      </c>
      <c r="L794" s="30"/>
      <c r="M794" s="150" t="s">
        <v>1</v>
      </c>
      <c r="N794" s="151" t="s">
        <v>39</v>
      </c>
      <c r="O794" s="152">
        <v>0.189</v>
      </c>
      <c r="P794" s="152">
        <f>O794*H794</f>
        <v>24.284610000000001</v>
      </c>
      <c r="Q794" s="152">
        <v>0</v>
      </c>
      <c r="R794" s="152">
        <f>Q794*H794</f>
        <v>0</v>
      </c>
      <c r="S794" s="152">
        <v>2.5999999999999999E-3</v>
      </c>
      <c r="T794" s="153">
        <f>S794*H794</f>
        <v>0.33407399999999998</v>
      </c>
      <c r="AR794" s="154" t="s">
        <v>258</v>
      </c>
      <c r="AT794" s="154" t="s">
        <v>169</v>
      </c>
      <c r="AU794" s="154" t="s">
        <v>83</v>
      </c>
      <c r="AY794" s="16" t="s">
        <v>167</v>
      </c>
      <c r="BE794" s="155">
        <f>IF(N794="základní",J794,0)</f>
        <v>0</v>
      </c>
      <c r="BF794" s="155">
        <f>IF(N794="snížená",J794,0)</f>
        <v>0</v>
      </c>
      <c r="BG794" s="155">
        <f>IF(N794="zákl. přenesená",J794,0)</f>
        <v>0</v>
      </c>
      <c r="BH794" s="155">
        <f>IF(N794="sníž. přenesená",J794,0)</f>
        <v>0</v>
      </c>
      <c r="BI794" s="155">
        <f>IF(N794="nulová",J794,0)</f>
        <v>0</v>
      </c>
      <c r="BJ794" s="16" t="s">
        <v>81</v>
      </c>
      <c r="BK794" s="155">
        <f>ROUND(I794*H794,2)</f>
        <v>0</v>
      </c>
      <c r="BL794" s="16" t="s">
        <v>258</v>
      </c>
      <c r="BM794" s="154" t="s">
        <v>1397</v>
      </c>
    </row>
    <row r="795" spans="2:65" s="12" customFormat="1" ht="11.25">
      <c r="B795" s="156"/>
      <c r="D795" s="157" t="s">
        <v>176</v>
      </c>
      <c r="E795" s="158" t="s">
        <v>1</v>
      </c>
      <c r="F795" s="159" t="s">
        <v>1398</v>
      </c>
      <c r="H795" s="160">
        <v>128.49</v>
      </c>
      <c r="L795" s="156"/>
      <c r="M795" s="161"/>
      <c r="N795" s="162"/>
      <c r="O795" s="162"/>
      <c r="P795" s="162"/>
      <c r="Q795" s="162"/>
      <c r="R795" s="162"/>
      <c r="S795" s="162"/>
      <c r="T795" s="163"/>
      <c r="AT795" s="158" t="s">
        <v>176</v>
      </c>
      <c r="AU795" s="158" t="s">
        <v>83</v>
      </c>
      <c r="AV795" s="12" t="s">
        <v>83</v>
      </c>
      <c r="AW795" s="12" t="s">
        <v>28</v>
      </c>
      <c r="AX795" s="12" t="s">
        <v>74</v>
      </c>
      <c r="AY795" s="158" t="s">
        <v>167</v>
      </c>
    </row>
    <row r="796" spans="2:65" s="13" customFormat="1" ht="11.25">
      <c r="B796" s="164"/>
      <c r="D796" s="157" t="s">
        <v>176</v>
      </c>
      <c r="E796" s="165" t="s">
        <v>1</v>
      </c>
      <c r="F796" s="166" t="s">
        <v>187</v>
      </c>
      <c r="H796" s="167">
        <v>128.49</v>
      </c>
      <c r="L796" s="164"/>
      <c r="M796" s="168"/>
      <c r="N796" s="169"/>
      <c r="O796" s="169"/>
      <c r="P796" s="169"/>
      <c r="Q796" s="169"/>
      <c r="R796" s="169"/>
      <c r="S796" s="169"/>
      <c r="T796" s="170"/>
      <c r="AT796" s="165" t="s">
        <v>176</v>
      </c>
      <c r="AU796" s="165" t="s">
        <v>83</v>
      </c>
      <c r="AV796" s="13" t="s">
        <v>174</v>
      </c>
      <c r="AW796" s="13" t="s">
        <v>28</v>
      </c>
      <c r="AX796" s="13" t="s">
        <v>81</v>
      </c>
      <c r="AY796" s="165" t="s">
        <v>167</v>
      </c>
    </row>
    <row r="797" spans="2:65" s="1" customFormat="1" ht="16.5" customHeight="1">
      <c r="B797" s="143"/>
      <c r="C797" s="144" t="s">
        <v>1399</v>
      </c>
      <c r="D797" s="144" t="s">
        <v>169</v>
      </c>
      <c r="E797" s="145" t="s">
        <v>1400</v>
      </c>
      <c r="F797" s="146" t="s">
        <v>1401</v>
      </c>
      <c r="G797" s="147" t="s">
        <v>230</v>
      </c>
      <c r="H797" s="148">
        <v>28.27</v>
      </c>
      <c r="I797" s="149">
        <v>0</v>
      </c>
      <c r="J797" s="149">
        <f>ROUND(I797*H797,2)</f>
        <v>0</v>
      </c>
      <c r="K797" s="146" t="s">
        <v>173</v>
      </c>
      <c r="L797" s="30"/>
      <c r="M797" s="150" t="s">
        <v>1</v>
      </c>
      <c r="N797" s="151" t="s">
        <v>39</v>
      </c>
      <c r="O797" s="152">
        <v>0.14699999999999999</v>
      </c>
      <c r="P797" s="152">
        <f>O797*H797</f>
        <v>4.1556899999999999</v>
      </c>
      <c r="Q797" s="152">
        <v>0</v>
      </c>
      <c r="R797" s="152">
        <f>Q797*H797</f>
        <v>0</v>
      </c>
      <c r="S797" s="152">
        <v>3.9399999999999999E-3</v>
      </c>
      <c r="T797" s="153">
        <f>S797*H797</f>
        <v>0.11138379999999999</v>
      </c>
      <c r="AR797" s="154" t="s">
        <v>258</v>
      </c>
      <c r="AT797" s="154" t="s">
        <v>169</v>
      </c>
      <c r="AU797" s="154" t="s">
        <v>83</v>
      </c>
      <c r="AY797" s="16" t="s">
        <v>167</v>
      </c>
      <c r="BE797" s="155">
        <f>IF(N797="základní",J797,0)</f>
        <v>0</v>
      </c>
      <c r="BF797" s="155">
        <f>IF(N797="snížená",J797,0)</f>
        <v>0</v>
      </c>
      <c r="BG797" s="155">
        <f>IF(N797="zákl. přenesená",J797,0)</f>
        <v>0</v>
      </c>
      <c r="BH797" s="155">
        <f>IF(N797="sníž. přenesená",J797,0)</f>
        <v>0</v>
      </c>
      <c r="BI797" s="155">
        <f>IF(N797="nulová",J797,0)</f>
        <v>0</v>
      </c>
      <c r="BJ797" s="16" t="s">
        <v>81</v>
      </c>
      <c r="BK797" s="155">
        <f>ROUND(I797*H797,2)</f>
        <v>0</v>
      </c>
      <c r="BL797" s="16" t="s">
        <v>258</v>
      </c>
      <c r="BM797" s="154" t="s">
        <v>1402</v>
      </c>
    </row>
    <row r="798" spans="2:65" s="12" customFormat="1" ht="11.25">
      <c r="B798" s="156"/>
      <c r="D798" s="157" t="s">
        <v>176</v>
      </c>
      <c r="E798" s="158" t="s">
        <v>1</v>
      </c>
      <c r="F798" s="159" t="s">
        <v>1403</v>
      </c>
      <c r="H798" s="160">
        <v>13.62</v>
      </c>
      <c r="L798" s="156"/>
      <c r="M798" s="161"/>
      <c r="N798" s="162"/>
      <c r="O798" s="162"/>
      <c r="P798" s="162"/>
      <c r="Q798" s="162"/>
      <c r="R798" s="162"/>
      <c r="S798" s="162"/>
      <c r="T798" s="163"/>
      <c r="AT798" s="158" t="s">
        <v>176</v>
      </c>
      <c r="AU798" s="158" t="s">
        <v>83</v>
      </c>
      <c r="AV798" s="12" t="s">
        <v>83</v>
      </c>
      <c r="AW798" s="12" t="s">
        <v>28</v>
      </c>
      <c r="AX798" s="12" t="s">
        <v>74</v>
      </c>
      <c r="AY798" s="158" t="s">
        <v>167</v>
      </c>
    </row>
    <row r="799" spans="2:65" s="12" customFormat="1" ht="11.25">
      <c r="B799" s="156"/>
      <c r="D799" s="157" t="s">
        <v>176</v>
      </c>
      <c r="E799" s="158" t="s">
        <v>1</v>
      </c>
      <c r="F799" s="159" t="s">
        <v>1404</v>
      </c>
      <c r="H799" s="160">
        <v>6.8</v>
      </c>
      <c r="L799" s="156"/>
      <c r="M799" s="161"/>
      <c r="N799" s="162"/>
      <c r="O799" s="162"/>
      <c r="P799" s="162"/>
      <c r="Q799" s="162"/>
      <c r="R799" s="162"/>
      <c r="S799" s="162"/>
      <c r="T799" s="163"/>
      <c r="AT799" s="158" t="s">
        <v>176</v>
      </c>
      <c r="AU799" s="158" t="s">
        <v>83</v>
      </c>
      <c r="AV799" s="12" t="s">
        <v>83</v>
      </c>
      <c r="AW799" s="12" t="s">
        <v>28</v>
      </c>
      <c r="AX799" s="12" t="s">
        <v>74</v>
      </c>
      <c r="AY799" s="158" t="s">
        <v>167</v>
      </c>
    </row>
    <row r="800" spans="2:65" s="12" customFormat="1" ht="11.25">
      <c r="B800" s="156"/>
      <c r="D800" s="157" t="s">
        <v>176</v>
      </c>
      <c r="E800" s="158" t="s">
        <v>1</v>
      </c>
      <c r="F800" s="159" t="s">
        <v>1405</v>
      </c>
      <c r="H800" s="160">
        <v>7.85</v>
      </c>
      <c r="L800" s="156"/>
      <c r="M800" s="161"/>
      <c r="N800" s="162"/>
      <c r="O800" s="162"/>
      <c r="P800" s="162"/>
      <c r="Q800" s="162"/>
      <c r="R800" s="162"/>
      <c r="S800" s="162"/>
      <c r="T800" s="163"/>
      <c r="AT800" s="158" t="s">
        <v>176</v>
      </c>
      <c r="AU800" s="158" t="s">
        <v>83</v>
      </c>
      <c r="AV800" s="12" t="s">
        <v>83</v>
      </c>
      <c r="AW800" s="12" t="s">
        <v>28</v>
      </c>
      <c r="AX800" s="12" t="s">
        <v>74</v>
      </c>
      <c r="AY800" s="158" t="s">
        <v>167</v>
      </c>
    </row>
    <row r="801" spans="2:65" s="13" customFormat="1" ht="11.25">
      <c r="B801" s="164"/>
      <c r="D801" s="157" t="s">
        <v>176</v>
      </c>
      <c r="E801" s="165" t="s">
        <v>1</v>
      </c>
      <c r="F801" s="166" t="s">
        <v>187</v>
      </c>
      <c r="H801" s="167">
        <v>28.27</v>
      </c>
      <c r="L801" s="164"/>
      <c r="M801" s="168"/>
      <c r="N801" s="169"/>
      <c r="O801" s="169"/>
      <c r="P801" s="169"/>
      <c r="Q801" s="169"/>
      <c r="R801" s="169"/>
      <c r="S801" s="169"/>
      <c r="T801" s="170"/>
      <c r="AT801" s="165" t="s">
        <v>176</v>
      </c>
      <c r="AU801" s="165" t="s">
        <v>83</v>
      </c>
      <c r="AV801" s="13" t="s">
        <v>174</v>
      </c>
      <c r="AW801" s="13" t="s">
        <v>28</v>
      </c>
      <c r="AX801" s="13" t="s">
        <v>81</v>
      </c>
      <c r="AY801" s="165" t="s">
        <v>167</v>
      </c>
    </row>
    <row r="802" spans="2:65" s="1" customFormat="1" ht="36" customHeight="1">
      <c r="B802" s="143"/>
      <c r="C802" s="144" t="s">
        <v>1406</v>
      </c>
      <c r="D802" s="144" t="s">
        <v>169</v>
      </c>
      <c r="E802" s="145" t="s">
        <v>1407</v>
      </c>
      <c r="F802" s="146" t="s">
        <v>1408</v>
      </c>
      <c r="G802" s="147" t="s">
        <v>249</v>
      </c>
      <c r="H802" s="148">
        <v>38.4</v>
      </c>
      <c r="I802" s="149">
        <v>0</v>
      </c>
      <c r="J802" s="149">
        <f>ROUND(I802*H802,2)</f>
        <v>0</v>
      </c>
      <c r="K802" s="146" t="s">
        <v>173</v>
      </c>
      <c r="L802" s="30"/>
      <c r="M802" s="150" t="s">
        <v>1</v>
      </c>
      <c r="N802" s="151" t="s">
        <v>39</v>
      </c>
      <c r="O802" s="152">
        <v>0.95899999999999996</v>
      </c>
      <c r="P802" s="152">
        <f>O802*H802</f>
        <v>36.825599999999994</v>
      </c>
      <c r="Q802" s="152">
        <v>7.2399999999999999E-3</v>
      </c>
      <c r="R802" s="152">
        <f>Q802*H802</f>
        <v>0.27801599999999999</v>
      </c>
      <c r="S802" s="152">
        <v>0</v>
      </c>
      <c r="T802" s="153">
        <f>S802*H802</f>
        <v>0</v>
      </c>
      <c r="AR802" s="154" t="s">
        <v>174</v>
      </c>
      <c r="AT802" s="154" t="s">
        <v>169</v>
      </c>
      <c r="AU802" s="154" t="s">
        <v>83</v>
      </c>
      <c r="AY802" s="16" t="s">
        <v>167</v>
      </c>
      <c r="BE802" s="155">
        <f>IF(N802="základní",J802,0)</f>
        <v>0</v>
      </c>
      <c r="BF802" s="155">
        <f>IF(N802="snížená",J802,0)</f>
        <v>0</v>
      </c>
      <c r="BG802" s="155">
        <f>IF(N802="zákl. přenesená",J802,0)</f>
        <v>0</v>
      </c>
      <c r="BH802" s="155">
        <f>IF(N802="sníž. přenesená",J802,0)</f>
        <v>0</v>
      </c>
      <c r="BI802" s="155">
        <f>IF(N802="nulová",J802,0)</f>
        <v>0</v>
      </c>
      <c r="BJ802" s="16" t="s">
        <v>81</v>
      </c>
      <c r="BK802" s="155">
        <f>ROUND(I802*H802,2)</f>
        <v>0</v>
      </c>
      <c r="BL802" s="16" t="s">
        <v>174</v>
      </c>
      <c r="BM802" s="154" t="s">
        <v>1409</v>
      </c>
    </row>
    <row r="803" spans="2:65" s="12" customFormat="1" ht="11.25">
      <c r="B803" s="156"/>
      <c r="D803" s="157" t="s">
        <v>176</v>
      </c>
      <c r="E803" s="158" t="s">
        <v>1</v>
      </c>
      <c r="F803" s="159" t="s">
        <v>1410</v>
      </c>
      <c r="H803" s="160">
        <v>38.4</v>
      </c>
      <c r="L803" s="156"/>
      <c r="M803" s="161"/>
      <c r="N803" s="162"/>
      <c r="O803" s="162"/>
      <c r="P803" s="162"/>
      <c r="Q803" s="162"/>
      <c r="R803" s="162"/>
      <c r="S803" s="162"/>
      <c r="T803" s="163"/>
      <c r="AT803" s="158" t="s">
        <v>176</v>
      </c>
      <c r="AU803" s="158" t="s">
        <v>83</v>
      </c>
      <c r="AV803" s="12" t="s">
        <v>83</v>
      </c>
      <c r="AW803" s="12" t="s">
        <v>28</v>
      </c>
      <c r="AX803" s="12" t="s">
        <v>74</v>
      </c>
      <c r="AY803" s="158" t="s">
        <v>167</v>
      </c>
    </row>
    <row r="804" spans="2:65" s="13" customFormat="1" ht="11.25">
      <c r="B804" s="164"/>
      <c r="D804" s="157" t="s">
        <v>176</v>
      </c>
      <c r="E804" s="165" t="s">
        <v>1</v>
      </c>
      <c r="F804" s="166" t="s">
        <v>187</v>
      </c>
      <c r="H804" s="167">
        <v>38.4</v>
      </c>
      <c r="L804" s="164"/>
      <c r="M804" s="168"/>
      <c r="N804" s="169"/>
      <c r="O804" s="169"/>
      <c r="P804" s="169"/>
      <c r="Q804" s="169"/>
      <c r="R804" s="169"/>
      <c r="S804" s="169"/>
      <c r="T804" s="170"/>
      <c r="AT804" s="165" t="s">
        <v>176</v>
      </c>
      <c r="AU804" s="165" t="s">
        <v>83</v>
      </c>
      <c r="AV804" s="13" t="s">
        <v>174</v>
      </c>
      <c r="AW804" s="13" t="s">
        <v>28</v>
      </c>
      <c r="AX804" s="13" t="s">
        <v>81</v>
      </c>
      <c r="AY804" s="165" t="s">
        <v>167</v>
      </c>
    </row>
    <row r="805" spans="2:65" s="1" customFormat="1" ht="24" customHeight="1">
      <c r="B805" s="143"/>
      <c r="C805" s="144" t="s">
        <v>1411</v>
      </c>
      <c r="D805" s="144" t="s">
        <v>169</v>
      </c>
      <c r="E805" s="145" t="s">
        <v>1412</v>
      </c>
      <c r="F805" s="146" t="s">
        <v>1413</v>
      </c>
      <c r="G805" s="147" t="s">
        <v>230</v>
      </c>
      <c r="H805" s="148">
        <v>34.03</v>
      </c>
      <c r="I805" s="149">
        <v>0</v>
      </c>
      <c r="J805" s="149">
        <f>ROUND(I805*H805,2)</f>
        <v>0</v>
      </c>
      <c r="K805" s="146" t="s">
        <v>173</v>
      </c>
      <c r="L805" s="30"/>
      <c r="M805" s="150" t="s">
        <v>1</v>
      </c>
      <c r="N805" s="151" t="s">
        <v>39</v>
      </c>
      <c r="O805" s="152">
        <v>0.34699999999999998</v>
      </c>
      <c r="P805" s="152">
        <f>O805*H805</f>
        <v>11.80841</v>
      </c>
      <c r="Q805" s="152">
        <v>2.64E-3</v>
      </c>
      <c r="R805" s="152">
        <f>Q805*H805</f>
        <v>8.9839200000000008E-2</v>
      </c>
      <c r="S805" s="152">
        <v>0</v>
      </c>
      <c r="T805" s="153">
        <f>S805*H805</f>
        <v>0</v>
      </c>
      <c r="AR805" s="154" t="s">
        <v>258</v>
      </c>
      <c r="AT805" s="154" t="s">
        <v>169</v>
      </c>
      <c r="AU805" s="154" t="s">
        <v>83</v>
      </c>
      <c r="AY805" s="16" t="s">
        <v>167</v>
      </c>
      <c r="BE805" s="155">
        <f>IF(N805="základní",J805,0)</f>
        <v>0</v>
      </c>
      <c r="BF805" s="155">
        <f>IF(N805="snížená",J805,0)</f>
        <v>0</v>
      </c>
      <c r="BG805" s="155">
        <f>IF(N805="zákl. přenesená",J805,0)</f>
        <v>0</v>
      </c>
      <c r="BH805" s="155">
        <f>IF(N805="sníž. přenesená",J805,0)</f>
        <v>0</v>
      </c>
      <c r="BI805" s="155">
        <f>IF(N805="nulová",J805,0)</f>
        <v>0</v>
      </c>
      <c r="BJ805" s="16" t="s">
        <v>81</v>
      </c>
      <c r="BK805" s="155">
        <f>ROUND(I805*H805,2)</f>
        <v>0</v>
      </c>
      <c r="BL805" s="16" t="s">
        <v>258</v>
      </c>
      <c r="BM805" s="154" t="s">
        <v>1414</v>
      </c>
    </row>
    <row r="806" spans="2:65" s="12" customFormat="1" ht="11.25">
      <c r="B806" s="156"/>
      <c r="D806" s="157" t="s">
        <v>176</v>
      </c>
      <c r="E806" s="158" t="s">
        <v>1</v>
      </c>
      <c r="F806" s="159" t="s">
        <v>1415</v>
      </c>
      <c r="H806" s="160">
        <v>3.45</v>
      </c>
      <c r="L806" s="156"/>
      <c r="M806" s="161"/>
      <c r="N806" s="162"/>
      <c r="O806" s="162"/>
      <c r="P806" s="162"/>
      <c r="Q806" s="162"/>
      <c r="R806" s="162"/>
      <c r="S806" s="162"/>
      <c r="T806" s="163"/>
      <c r="AT806" s="158" t="s">
        <v>176</v>
      </c>
      <c r="AU806" s="158" t="s">
        <v>83</v>
      </c>
      <c r="AV806" s="12" t="s">
        <v>83</v>
      </c>
      <c r="AW806" s="12" t="s">
        <v>28</v>
      </c>
      <c r="AX806" s="12" t="s">
        <v>74</v>
      </c>
      <c r="AY806" s="158" t="s">
        <v>167</v>
      </c>
    </row>
    <row r="807" spans="2:65" s="12" customFormat="1" ht="11.25">
      <c r="B807" s="156"/>
      <c r="D807" s="157" t="s">
        <v>176</v>
      </c>
      <c r="E807" s="158" t="s">
        <v>1</v>
      </c>
      <c r="F807" s="159" t="s">
        <v>1416</v>
      </c>
      <c r="H807" s="160">
        <v>7.44</v>
      </c>
      <c r="L807" s="156"/>
      <c r="M807" s="161"/>
      <c r="N807" s="162"/>
      <c r="O807" s="162"/>
      <c r="P807" s="162"/>
      <c r="Q807" s="162"/>
      <c r="R807" s="162"/>
      <c r="S807" s="162"/>
      <c r="T807" s="163"/>
      <c r="AT807" s="158" t="s">
        <v>176</v>
      </c>
      <c r="AU807" s="158" t="s">
        <v>83</v>
      </c>
      <c r="AV807" s="12" t="s">
        <v>83</v>
      </c>
      <c r="AW807" s="12" t="s">
        <v>28</v>
      </c>
      <c r="AX807" s="12" t="s">
        <v>74</v>
      </c>
      <c r="AY807" s="158" t="s">
        <v>167</v>
      </c>
    </row>
    <row r="808" spans="2:65" s="12" customFormat="1" ht="11.25">
      <c r="B808" s="156"/>
      <c r="D808" s="157" t="s">
        <v>176</v>
      </c>
      <c r="E808" s="158" t="s">
        <v>1</v>
      </c>
      <c r="F808" s="159" t="s">
        <v>1417</v>
      </c>
      <c r="H808" s="160">
        <v>4.4400000000000004</v>
      </c>
      <c r="L808" s="156"/>
      <c r="M808" s="161"/>
      <c r="N808" s="162"/>
      <c r="O808" s="162"/>
      <c r="P808" s="162"/>
      <c r="Q808" s="162"/>
      <c r="R808" s="162"/>
      <c r="S808" s="162"/>
      <c r="T808" s="163"/>
      <c r="AT808" s="158" t="s">
        <v>176</v>
      </c>
      <c r="AU808" s="158" t="s">
        <v>83</v>
      </c>
      <c r="AV808" s="12" t="s">
        <v>83</v>
      </c>
      <c r="AW808" s="12" t="s">
        <v>28</v>
      </c>
      <c r="AX808" s="12" t="s">
        <v>74</v>
      </c>
      <c r="AY808" s="158" t="s">
        <v>167</v>
      </c>
    </row>
    <row r="809" spans="2:65" s="12" customFormat="1" ht="11.25">
      <c r="B809" s="156"/>
      <c r="D809" s="157" t="s">
        <v>176</v>
      </c>
      <c r="E809" s="158" t="s">
        <v>1</v>
      </c>
      <c r="F809" s="159" t="s">
        <v>1418</v>
      </c>
      <c r="H809" s="160">
        <v>12</v>
      </c>
      <c r="L809" s="156"/>
      <c r="M809" s="161"/>
      <c r="N809" s="162"/>
      <c r="O809" s="162"/>
      <c r="P809" s="162"/>
      <c r="Q809" s="162"/>
      <c r="R809" s="162"/>
      <c r="S809" s="162"/>
      <c r="T809" s="163"/>
      <c r="AT809" s="158" t="s">
        <v>176</v>
      </c>
      <c r="AU809" s="158" t="s">
        <v>83</v>
      </c>
      <c r="AV809" s="12" t="s">
        <v>83</v>
      </c>
      <c r="AW809" s="12" t="s">
        <v>28</v>
      </c>
      <c r="AX809" s="12" t="s">
        <v>74</v>
      </c>
      <c r="AY809" s="158" t="s">
        <v>167</v>
      </c>
    </row>
    <row r="810" spans="2:65" s="12" customFormat="1" ht="11.25">
      <c r="B810" s="156"/>
      <c r="D810" s="157" t="s">
        <v>176</v>
      </c>
      <c r="E810" s="158" t="s">
        <v>1</v>
      </c>
      <c r="F810" s="159" t="s">
        <v>1419</v>
      </c>
      <c r="H810" s="160">
        <v>1.9</v>
      </c>
      <c r="L810" s="156"/>
      <c r="M810" s="161"/>
      <c r="N810" s="162"/>
      <c r="O810" s="162"/>
      <c r="P810" s="162"/>
      <c r="Q810" s="162"/>
      <c r="R810" s="162"/>
      <c r="S810" s="162"/>
      <c r="T810" s="163"/>
      <c r="AT810" s="158" t="s">
        <v>176</v>
      </c>
      <c r="AU810" s="158" t="s">
        <v>83</v>
      </c>
      <c r="AV810" s="12" t="s">
        <v>83</v>
      </c>
      <c r="AW810" s="12" t="s">
        <v>28</v>
      </c>
      <c r="AX810" s="12" t="s">
        <v>74</v>
      </c>
      <c r="AY810" s="158" t="s">
        <v>167</v>
      </c>
    </row>
    <row r="811" spans="2:65" s="12" customFormat="1" ht="11.25">
      <c r="B811" s="156"/>
      <c r="D811" s="157" t="s">
        <v>176</v>
      </c>
      <c r="E811" s="158" t="s">
        <v>1</v>
      </c>
      <c r="F811" s="159" t="s">
        <v>1420</v>
      </c>
      <c r="H811" s="160">
        <v>4.8</v>
      </c>
      <c r="L811" s="156"/>
      <c r="M811" s="161"/>
      <c r="N811" s="162"/>
      <c r="O811" s="162"/>
      <c r="P811" s="162"/>
      <c r="Q811" s="162"/>
      <c r="R811" s="162"/>
      <c r="S811" s="162"/>
      <c r="T811" s="163"/>
      <c r="AT811" s="158" t="s">
        <v>176</v>
      </c>
      <c r="AU811" s="158" t="s">
        <v>83</v>
      </c>
      <c r="AV811" s="12" t="s">
        <v>83</v>
      </c>
      <c r="AW811" s="12" t="s">
        <v>28</v>
      </c>
      <c r="AX811" s="12" t="s">
        <v>74</v>
      </c>
      <c r="AY811" s="158" t="s">
        <v>167</v>
      </c>
    </row>
    <row r="812" spans="2:65" s="13" customFormat="1" ht="11.25">
      <c r="B812" s="164"/>
      <c r="D812" s="157" t="s">
        <v>176</v>
      </c>
      <c r="E812" s="165" t="s">
        <v>1</v>
      </c>
      <c r="F812" s="166" t="s">
        <v>187</v>
      </c>
      <c r="H812" s="167">
        <v>34.03</v>
      </c>
      <c r="L812" s="164"/>
      <c r="M812" s="168"/>
      <c r="N812" s="169"/>
      <c r="O812" s="169"/>
      <c r="P812" s="169"/>
      <c r="Q812" s="169"/>
      <c r="R812" s="169"/>
      <c r="S812" s="169"/>
      <c r="T812" s="170"/>
      <c r="AT812" s="165" t="s">
        <v>176</v>
      </c>
      <c r="AU812" s="165" t="s">
        <v>83</v>
      </c>
      <c r="AV812" s="13" t="s">
        <v>174</v>
      </c>
      <c r="AW812" s="13" t="s">
        <v>28</v>
      </c>
      <c r="AX812" s="13" t="s">
        <v>81</v>
      </c>
      <c r="AY812" s="165" t="s">
        <v>167</v>
      </c>
    </row>
    <row r="813" spans="2:65" s="1" customFormat="1" ht="24" customHeight="1">
      <c r="B813" s="143"/>
      <c r="C813" s="144" t="s">
        <v>1421</v>
      </c>
      <c r="D813" s="144" t="s">
        <v>169</v>
      </c>
      <c r="E813" s="145" t="s">
        <v>1422</v>
      </c>
      <c r="F813" s="146" t="s">
        <v>1423</v>
      </c>
      <c r="G813" s="147" t="s">
        <v>230</v>
      </c>
      <c r="H813" s="148">
        <v>122.05</v>
      </c>
      <c r="I813" s="149">
        <v>0</v>
      </c>
      <c r="J813" s="149">
        <f>ROUND(I813*H813,2)</f>
        <v>0</v>
      </c>
      <c r="K813" s="146" t="s">
        <v>173</v>
      </c>
      <c r="L813" s="30"/>
      <c r="M813" s="150" t="s">
        <v>1</v>
      </c>
      <c r="N813" s="151" t="s">
        <v>39</v>
      </c>
      <c r="O813" s="152">
        <v>0.26500000000000001</v>
      </c>
      <c r="P813" s="152">
        <f>O813*H813</f>
        <v>32.343249999999998</v>
      </c>
      <c r="Q813" s="152">
        <v>2.8600000000000001E-3</v>
      </c>
      <c r="R813" s="152">
        <f>Q813*H813</f>
        <v>0.34906300000000001</v>
      </c>
      <c r="S813" s="152">
        <v>0</v>
      </c>
      <c r="T813" s="153">
        <f>S813*H813</f>
        <v>0</v>
      </c>
      <c r="AR813" s="154" t="s">
        <v>258</v>
      </c>
      <c r="AT813" s="154" t="s">
        <v>169</v>
      </c>
      <c r="AU813" s="154" t="s">
        <v>83</v>
      </c>
      <c r="AY813" s="16" t="s">
        <v>167</v>
      </c>
      <c r="BE813" s="155">
        <f>IF(N813="základní",J813,0)</f>
        <v>0</v>
      </c>
      <c r="BF813" s="155">
        <f>IF(N813="snížená",J813,0)</f>
        <v>0</v>
      </c>
      <c r="BG813" s="155">
        <f>IF(N813="zákl. přenesená",J813,0)</f>
        <v>0</v>
      </c>
      <c r="BH813" s="155">
        <f>IF(N813="sníž. přenesená",J813,0)</f>
        <v>0</v>
      </c>
      <c r="BI813" s="155">
        <f>IF(N813="nulová",J813,0)</f>
        <v>0</v>
      </c>
      <c r="BJ813" s="16" t="s">
        <v>81</v>
      </c>
      <c r="BK813" s="155">
        <f>ROUND(I813*H813,2)</f>
        <v>0</v>
      </c>
      <c r="BL813" s="16" t="s">
        <v>258</v>
      </c>
      <c r="BM813" s="154" t="s">
        <v>1424</v>
      </c>
    </row>
    <row r="814" spans="2:65" s="12" customFormat="1" ht="11.25">
      <c r="B814" s="156"/>
      <c r="D814" s="157" t="s">
        <v>176</v>
      </c>
      <c r="E814" s="158" t="s">
        <v>1</v>
      </c>
      <c r="F814" s="159" t="s">
        <v>1425</v>
      </c>
      <c r="H814" s="160">
        <v>122.05</v>
      </c>
      <c r="L814" s="156"/>
      <c r="M814" s="161"/>
      <c r="N814" s="162"/>
      <c r="O814" s="162"/>
      <c r="P814" s="162"/>
      <c r="Q814" s="162"/>
      <c r="R814" s="162"/>
      <c r="S814" s="162"/>
      <c r="T814" s="163"/>
      <c r="AT814" s="158" t="s">
        <v>176</v>
      </c>
      <c r="AU814" s="158" t="s">
        <v>83</v>
      </c>
      <c r="AV814" s="12" t="s">
        <v>83</v>
      </c>
      <c r="AW814" s="12" t="s">
        <v>28</v>
      </c>
      <c r="AX814" s="12" t="s">
        <v>74</v>
      </c>
      <c r="AY814" s="158" t="s">
        <v>167</v>
      </c>
    </row>
    <row r="815" spans="2:65" s="13" customFormat="1" ht="11.25">
      <c r="B815" s="164"/>
      <c r="D815" s="157" t="s">
        <v>176</v>
      </c>
      <c r="E815" s="165" t="s">
        <v>1</v>
      </c>
      <c r="F815" s="166" t="s">
        <v>187</v>
      </c>
      <c r="H815" s="167">
        <v>122.05</v>
      </c>
      <c r="L815" s="164"/>
      <c r="M815" s="168"/>
      <c r="N815" s="169"/>
      <c r="O815" s="169"/>
      <c r="P815" s="169"/>
      <c r="Q815" s="169"/>
      <c r="R815" s="169"/>
      <c r="S815" s="169"/>
      <c r="T815" s="170"/>
      <c r="AT815" s="165" t="s">
        <v>176</v>
      </c>
      <c r="AU815" s="165" t="s">
        <v>83</v>
      </c>
      <c r="AV815" s="13" t="s">
        <v>174</v>
      </c>
      <c r="AW815" s="13" t="s">
        <v>28</v>
      </c>
      <c r="AX815" s="13" t="s">
        <v>81</v>
      </c>
      <c r="AY815" s="165" t="s">
        <v>167</v>
      </c>
    </row>
    <row r="816" spans="2:65" s="1" customFormat="1" ht="24" customHeight="1">
      <c r="B816" s="143"/>
      <c r="C816" s="144" t="s">
        <v>1426</v>
      </c>
      <c r="D816" s="144" t="s">
        <v>169</v>
      </c>
      <c r="E816" s="145" t="s">
        <v>1427</v>
      </c>
      <c r="F816" s="146" t="s">
        <v>1428</v>
      </c>
      <c r="G816" s="147" t="s">
        <v>295</v>
      </c>
      <c r="H816" s="148">
        <v>9</v>
      </c>
      <c r="I816" s="149">
        <v>0</v>
      </c>
      <c r="J816" s="149">
        <f>ROUND(I816*H816,2)</f>
        <v>0</v>
      </c>
      <c r="K816" s="146" t="s">
        <v>173</v>
      </c>
      <c r="L816" s="30"/>
      <c r="M816" s="150" t="s">
        <v>1</v>
      </c>
      <c r="N816" s="151" t="s">
        <v>39</v>
      </c>
      <c r="O816" s="152">
        <v>0.4</v>
      </c>
      <c r="P816" s="152">
        <f>O816*H816</f>
        <v>3.6</v>
      </c>
      <c r="Q816" s="152">
        <v>4.8000000000000001E-4</v>
      </c>
      <c r="R816" s="152">
        <f>Q816*H816</f>
        <v>4.3200000000000001E-3</v>
      </c>
      <c r="S816" s="152">
        <v>0</v>
      </c>
      <c r="T816" s="153">
        <f>S816*H816</f>
        <v>0</v>
      </c>
      <c r="AR816" s="154" t="s">
        <v>258</v>
      </c>
      <c r="AT816" s="154" t="s">
        <v>169</v>
      </c>
      <c r="AU816" s="154" t="s">
        <v>83</v>
      </c>
      <c r="AY816" s="16" t="s">
        <v>167</v>
      </c>
      <c r="BE816" s="155">
        <f>IF(N816="základní",J816,0)</f>
        <v>0</v>
      </c>
      <c r="BF816" s="155">
        <f>IF(N816="snížená",J816,0)</f>
        <v>0</v>
      </c>
      <c r="BG816" s="155">
        <f>IF(N816="zákl. přenesená",J816,0)</f>
        <v>0</v>
      </c>
      <c r="BH816" s="155">
        <f>IF(N816="sníž. přenesená",J816,0)</f>
        <v>0</v>
      </c>
      <c r="BI816" s="155">
        <f>IF(N816="nulová",J816,0)</f>
        <v>0</v>
      </c>
      <c r="BJ816" s="16" t="s">
        <v>81</v>
      </c>
      <c r="BK816" s="155">
        <f>ROUND(I816*H816,2)</f>
        <v>0</v>
      </c>
      <c r="BL816" s="16" t="s">
        <v>258</v>
      </c>
      <c r="BM816" s="154" t="s">
        <v>1429</v>
      </c>
    </row>
    <row r="817" spans="2:65" s="1" customFormat="1" ht="24" customHeight="1">
      <c r="B817" s="143"/>
      <c r="C817" s="144" t="s">
        <v>1430</v>
      </c>
      <c r="D817" s="144" t="s">
        <v>169</v>
      </c>
      <c r="E817" s="145" t="s">
        <v>1431</v>
      </c>
      <c r="F817" s="146" t="s">
        <v>1432</v>
      </c>
      <c r="G817" s="147" t="s">
        <v>230</v>
      </c>
      <c r="H817" s="148">
        <v>44.4</v>
      </c>
      <c r="I817" s="149">
        <v>0</v>
      </c>
      <c r="J817" s="149">
        <f>ROUND(I817*H817,2)</f>
        <v>0</v>
      </c>
      <c r="K817" s="146" t="s">
        <v>173</v>
      </c>
      <c r="L817" s="30"/>
      <c r="M817" s="150" t="s">
        <v>1</v>
      </c>
      <c r="N817" s="151" t="s">
        <v>39</v>
      </c>
      <c r="O817" s="152">
        <v>0.33400000000000002</v>
      </c>
      <c r="P817" s="152">
        <f>O817*H817</f>
        <v>14.829600000000001</v>
      </c>
      <c r="Q817" s="152">
        <v>2.2300000000000002E-3</v>
      </c>
      <c r="R817" s="152">
        <f>Q817*H817</f>
        <v>9.9012000000000003E-2</v>
      </c>
      <c r="S817" s="152">
        <v>0</v>
      </c>
      <c r="T817" s="153">
        <f>S817*H817</f>
        <v>0</v>
      </c>
      <c r="AR817" s="154" t="s">
        <v>258</v>
      </c>
      <c r="AT817" s="154" t="s">
        <v>169</v>
      </c>
      <c r="AU817" s="154" t="s">
        <v>83</v>
      </c>
      <c r="AY817" s="16" t="s">
        <v>167</v>
      </c>
      <c r="BE817" s="155">
        <f>IF(N817="základní",J817,0)</f>
        <v>0</v>
      </c>
      <c r="BF817" s="155">
        <f>IF(N817="snížená",J817,0)</f>
        <v>0</v>
      </c>
      <c r="BG817" s="155">
        <f>IF(N817="zákl. přenesená",J817,0)</f>
        <v>0</v>
      </c>
      <c r="BH817" s="155">
        <f>IF(N817="sníž. přenesená",J817,0)</f>
        <v>0</v>
      </c>
      <c r="BI817" s="155">
        <f>IF(N817="nulová",J817,0)</f>
        <v>0</v>
      </c>
      <c r="BJ817" s="16" t="s">
        <v>81</v>
      </c>
      <c r="BK817" s="155">
        <f>ROUND(I817*H817,2)</f>
        <v>0</v>
      </c>
      <c r="BL817" s="16" t="s">
        <v>258</v>
      </c>
      <c r="BM817" s="154" t="s">
        <v>1433</v>
      </c>
    </row>
    <row r="818" spans="2:65" s="12" customFormat="1" ht="11.25">
      <c r="B818" s="156"/>
      <c r="D818" s="157" t="s">
        <v>176</v>
      </c>
      <c r="E818" s="158" t="s">
        <v>1</v>
      </c>
      <c r="F818" s="159" t="s">
        <v>1434</v>
      </c>
      <c r="H818" s="160">
        <v>17.399999999999999</v>
      </c>
      <c r="L818" s="156"/>
      <c r="M818" s="161"/>
      <c r="N818" s="162"/>
      <c r="O818" s="162"/>
      <c r="P818" s="162"/>
      <c r="Q818" s="162"/>
      <c r="R818" s="162"/>
      <c r="S818" s="162"/>
      <c r="T818" s="163"/>
      <c r="AT818" s="158" t="s">
        <v>176</v>
      </c>
      <c r="AU818" s="158" t="s">
        <v>83</v>
      </c>
      <c r="AV818" s="12" t="s">
        <v>83</v>
      </c>
      <c r="AW818" s="12" t="s">
        <v>28</v>
      </c>
      <c r="AX818" s="12" t="s">
        <v>74</v>
      </c>
      <c r="AY818" s="158" t="s">
        <v>167</v>
      </c>
    </row>
    <row r="819" spans="2:65" s="12" customFormat="1" ht="11.25">
      <c r="B819" s="156"/>
      <c r="D819" s="157" t="s">
        <v>176</v>
      </c>
      <c r="E819" s="158" t="s">
        <v>1</v>
      </c>
      <c r="F819" s="159" t="s">
        <v>1435</v>
      </c>
      <c r="H819" s="160">
        <v>24.5</v>
      </c>
      <c r="L819" s="156"/>
      <c r="M819" s="161"/>
      <c r="N819" s="162"/>
      <c r="O819" s="162"/>
      <c r="P819" s="162"/>
      <c r="Q819" s="162"/>
      <c r="R819" s="162"/>
      <c r="S819" s="162"/>
      <c r="T819" s="163"/>
      <c r="AT819" s="158" t="s">
        <v>176</v>
      </c>
      <c r="AU819" s="158" t="s">
        <v>83</v>
      </c>
      <c r="AV819" s="12" t="s">
        <v>83</v>
      </c>
      <c r="AW819" s="12" t="s">
        <v>28</v>
      </c>
      <c r="AX819" s="12" t="s">
        <v>74</v>
      </c>
      <c r="AY819" s="158" t="s">
        <v>167</v>
      </c>
    </row>
    <row r="820" spans="2:65" s="12" customFormat="1" ht="11.25">
      <c r="B820" s="156"/>
      <c r="D820" s="157" t="s">
        <v>176</v>
      </c>
      <c r="E820" s="158" t="s">
        <v>1</v>
      </c>
      <c r="F820" s="159" t="s">
        <v>1436</v>
      </c>
      <c r="H820" s="160">
        <v>2.5</v>
      </c>
      <c r="L820" s="156"/>
      <c r="M820" s="161"/>
      <c r="N820" s="162"/>
      <c r="O820" s="162"/>
      <c r="P820" s="162"/>
      <c r="Q820" s="162"/>
      <c r="R820" s="162"/>
      <c r="S820" s="162"/>
      <c r="T820" s="163"/>
      <c r="AT820" s="158" t="s">
        <v>176</v>
      </c>
      <c r="AU820" s="158" t="s">
        <v>83</v>
      </c>
      <c r="AV820" s="12" t="s">
        <v>83</v>
      </c>
      <c r="AW820" s="12" t="s">
        <v>28</v>
      </c>
      <c r="AX820" s="12" t="s">
        <v>74</v>
      </c>
      <c r="AY820" s="158" t="s">
        <v>167</v>
      </c>
    </row>
    <row r="821" spans="2:65" s="13" customFormat="1" ht="11.25">
      <c r="B821" s="164"/>
      <c r="D821" s="157" t="s">
        <v>176</v>
      </c>
      <c r="E821" s="165" t="s">
        <v>1</v>
      </c>
      <c r="F821" s="166" t="s">
        <v>187</v>
      </c>
      <c r="H821" s="167">
        <v>44.4</v>
      </c>
      <c r="L821" s="164"/>
      <c r="M821" s="168"/>
      <c r="N821" s="169"/>
      <c r="O821" s="169"/>
      <c r="P821" s="169"/>
      <c r="Q821" s="169"/>
      <c r="R821" s="169"/>
      <c r="S821" s="169"/>
      <c r="T821" s="170"/>
      <c r="AT821" s="165" t="s">
        <v>176</v>
      </c>
      <c r="AU821" s="165" t="s">
        <v>83</v>
      </c>
      <c r="AV821" s="13" t="s">
        <v>174</v>
      </c>
      <c r="AW821" s="13" t="s">
        <v>28</v>
      </c>
      <c r="AX821" s="13" t="s">
        <v>81</v>
      </c>
      <c r="AY821" s="165" t="s">
        <v>167</v>
      </c>
    </row>
    <row r="822" spans="2:65" s="1" customFormat="1" ht="24" customHeight="1">
      <c r="B822" s="143"/>
      <c r="C822" s="144" t="s">
        <v>1437</v>
      </c>
      <c r="D822" s="144" t="s">
        <v>169</v>
      </c>
      <c r="E822" s="145" t="s">
        <v>1438</v>
      </c>
      <c r="F822" s="146" t="s">
        <v>1439</v>
      </c>
      <c r="G822" s="147" t="s">
        <v>399</v>
      </c>
      <c r="H822" s="148">
        <v>0.54200000000000004</v>
      </c>
      <c r="I822" s="149">
        <v>0</v>
      </c>
      <c r="J822" s="149">
        <f>ROUND(I822*H822,2)</f>
        <v>0</v>
      </c>
      <c r="K822" s="146" t="s">
        <v>173</v>
      </c>
      <c r="L822" s="30"/>
      <c r="M822" s="150" t="s">
        <v>1</v>
      </c>
      <c r="N822" s="151" t="s">
        <v>39</v>
      </c>
      <c r="O822" s="152">
        <v>4.82</v>
      </c>
      <c r="P822" s="152">
        <f>O822*H822</f>
        <v>2.6124400000000003</v>
      </c>
      <c r="Q822" s="152">
        <v>0</v>
      </c>
      <c r="R822" s="152">
        <f>Q822*H822</f>
        <v>0</v>
      </c>
      <c r="S822" s="152">
        <v>0</v>
      </c>
      <c r="T822" s="153">
        <f>S822*H822</f>
        <v>0</v>
      </c>
      <c r="AR822" s="154" t="s">
        <v>258</v>
      </c>
      <c r="AT822" s="154" t="s">
        <v>169</v>
      </c>
      <c r="AU822" s="154" t="s">
        <v>83</v>
      </c>
      <c r="AY822" s="16" t="s">
        <v>167</v>
      </c>
      <c r="BE822" s="155">
        <f>IF(N822="základní",J822,0)</f>
        <v>0</v>
      </c>
      <c r="BF822" s="155">
        <f>IF(N822="snížená",J822,0)</f>
        <v>0</v>
      </c>
      <c r="BG822" s="155">
        <f>IF(N822="zákl. přenesená",J822,0)</f>
        <v>0</v>
      </c>
      <c r="BH822" s="155">
        <f>IF(N822="sníž. přenesená",J822,0)</f>
        <v>0</v>
      </c>
      <c r="BI822" s="155">
        <f>IF(N822="nulová",J822,0)</f>
        <v>0</v>
      </c>
      <c r="BJ822" s="16" t="s">
        <v>81</v>
      </c>
      <c r="BK822" s="155">
        <f>ROUND(I822*H822,2)</f>
        <v>0</v>
      </c>
      <c r="BL822" s="16" t="s">
        <v>258</v>
      </c>
      <c r="BM822" s="154" t="s">
        <v>1440</v>
      </c>
    </row>
    <row r="823" spans="2:65" s="11" customFormat="1" ht="22.9" customHeight="1">
      <c r="B823" s="131"/>
      <c r="D823" s="132" t="s">
        <v>73</v>
      </c>
      <c r="E823" s="141" t="s">
        <v>1441</v>
      </c>
      <c r="F823" s="141" t="s">
        <v>1442</v>
      </c>
      <c r="J823" s="142">
        <f>BK823</f>
        <v>0</v>
      </c>
      <c r="L823" s="131"/>
      <c r="M823" s="135"/>
      <c r="N823" s="136"/>
      <c r="O823" s="136"/>
      <c r="P823" s="137">
        <f>SUM(P824:P855)</f>
        <v>1096.6381140000001</v>
      </c>
      <c r="Q823" s="136"/>
      <c r="R823" s="137">
        <f>SUM(R824:R855)</f>
        <v>41.175954630000007</v>
      </c>
      <c r="S823" s="136"/>
      <c r="T823" s="138">
        <f>SUM(T824:T855)</f>
        <v>17.1258482</v>
      </c>
      <c r="AR823" s="132" t="s">
        <v>83</v>
      </c>
      <c r="AT823" s="139" t="s">
        <v>73</v>
      </c>
      <c r="AU823" s="139" t="s">
        <v>81</v>
      </c>
      <c r="AY823" s="132" t="s">
        <v>167</v>
      </c>
      <c r="BK823" s="140">
        <f>SUM(BK824:BK855)</f>
        <v>0</v>
      </c>
    </row>
    <row r="824" spans="2:65" s="1" customFormat="1" ht="24" customHeight="1">
      <c r="B824" s="143"/>
      <c r="C824" s="144" t="s">
        <v>1443</v>
      </c>
      <c r="D824" s="144" t="s">
        <v>169</v>
      </c>
      <c r="E824" s="145" t="s">
        <v>1444</v>
      </c>
      <c r="F824" s="146" t="s">
        <v>1445</v>
      </c>
      <c r="G824" s="147" t="s">
        <v>249</v>
      </c>
      <c r="H824" s="148">
        <v>915.81500000000005</v>
      </c>
      <c r="I824" s="149">
        <v>0</v>
      </c>
      <c r="J824" s="149">
        <f>ROUND(I824*H824,2)</f>
        <v>0</v>
      </c>
      <c r="K824" s="146" t="s">
        <v>173</v>
      </c>
      <c r="L824" s="30"/>
      <c r="M824" s="150" t="s">
        <v>1</v>
      </c>
      <c r="N824" s="151" t="s">
        <v>39</v>
      </c>
      <c r="O824" s="152">
        <v>0.47299999999999998</v>
      </c>
      <c r="P824" s="152">
        <f>O824*H824</f>
        <v>433.18049500000001</v>
      </c>
      <c r="Q824" s="152">
        <v>4.3490000000000001E-2</v>
      </c>
      <c r="R824" s="152">
        <f>Q824*H824</f>
        <v>39.828794350000003</v>
      </c>
      <c r="S824" s="152">
        <v>0</v>
      </c>
      <c r="T824" s="153">
        <f>S824*H824</f>
        <v>0</v>
      </c>
      <c r="AR824" s="154" t="s">
        <v>258</v>
      </c>
      <c r="AT824" s="154" t="s">
        <v>169</v>
      </c>
      <c r="AU824" s="154" t="s">
        <v>83</v>
      </c>
      <c r="AY824" s="16" t="s">
        <v>167</v>
      </c>
      <c r="BE824" s="155">
        <f>IF(N824="základní",J824,0)</f>
        <v>0</v>
      </c>
      <c r="BF824" s="155">
        <f>IF(N824="snížená",J824,0)</f>
        <v>0</v>
      </c>
      <c r="BG824" s="155">
        <f>IF(N824="zákl. přenesená",J824,0)</f>
        <v>0</v>
      </c>
      <c r="BH824" s="155">
        <f>IF(N824="sníž. přenesená",J824,0)</f>
        <v>0</v>
      </c>
      <c r="BI824" s="155">
        <f>IF(N824="nulová",J824,0)</f>
        <v>0</v>
      </c>
      <c r="BJ824" s="16" t="s">
        <v>81</v>
      </c>
      <c r="BK824" s="155">
        <f>ROUND(I824*H824,2)</f>
        <v>0</v>
      </c>
      <c r="BL824" s="16" t="s">
        <v>258</v>
      </c>
      <c r="BM824" s="154" t="s">
        <v>1446</v>
      </c>
    </row>
    <row r="825" spans="2:65" s="12" customFormat="1" ht="11.25">
      <c r="B825" s="156"/>
      <c r="D825" s="157" t="s">
        <v>176</v>
      </c>
      <c r="E825" s="158" t="s">
        <v>1</v>
      </c>
      <c r="F825" s="159" t="s">
        <v>1447</v>
      </c>
      <c r="H825" s="160">
        <v>915.81500000000005</v>
      </c>
      <c r="L825" s="156"/>
      <c r="M825" s="161"/>
      <c r="N825" s="162"/>
      <c r="O825" s="162"/>
      <c r="P825" s="162"/>
      <c r="Q825" s="162"/>
      <c r="R825" s="162"/>
      <c r="S825" s="162"/>
      <c r="T825" s="163"/>
      <c r="AT825" s="158" t="s">
        <v>176</v>
      </c>
      <c r="AU825" s="158" t="s">
        <v>83</v>
      </c>
      <c r="AV825" s="12" t="s">
        <v>83</v>
      </c>
      <c r="AW825" s="12" t="s">
        <v>28</v>
      </c>
      <c r="AX825" s="12" t="s">
        <v>74</v>
      </c>
      <c r="AY825" s="158" t="s">
        <v>167</v>
      </c>
    </row>
    <row r="826" spans="2:65" s="13" customFormat="1" ht="11.25">
      <c r="B826" s="164"/>
      <c r="D826" s="157" t="s">
        <v>176</v>
      </c>
      <c r="E826" s="165" t="s">
        <v>1</v>
      </c>
      <c r="F826" s="166" t="s">
        <v>187</v>
      </c>
      <c r="H826" s="167">
        <v>915.81500000000005</v>
      </c>
      <c r="L826" s="164"/>
      <c r="M826" s="168"/>
      <c r="N826" s="169"/>
      <c r="O826" s="169"/>
      <c r="P826" s="169"/>
      <c r="Q826" s="169"/>
      <c r="R826" s="169"/>
      <c r="S826" s="169"/>
      <c r="T826" s="170"/>
      <c r="AT826" s="165" t="s">
        <v>176</v>
      </c>
      <c r="AU826" s="165" t="s">
        <v>83</v>
      </c>
      <c r="AV826" s="13" t="s">
        <v>174</v>
      </c>
      <c r="AW826" s="13" t="s">
        <v>28</v>
      </c>
      <c r="AX826" s="13" t="s">
        <v>81</v>
      </c>
      <c r="AY826" s="165" t="s">
        <v>167</v>
      </c>
    </row>
    <row r="827" spans="2:65" s="1" customFormat="1" ht="24" customHeight="1">
      <c r="B827" s="143"/>
      <c r="C827" s="144" t="s">
        <v>1448</v>
      </c>
      <c r="D827" s="144" t="s">
        <v>169</v>
      </c>
      <c r="E827" s="145" t="s">
        <v>1449</v>
      </c>
      <c r="F827" s="146" t="s">
        <v>1450</v>
      </c>
      <c r="G827" s="147" t="s">
        <v>230</v>
      </c>
      <c r="H827" s="148">
        <v>121.3</v>
      </c>
      <c r="I827" s="149">
        <v>0</v>
      </c>
      <c r="J827" s="149">
        <f>ROUND(I827*H827,2)</f>
        <v>0</v>
      </c>
      <c r="K827" s="146" t="s">
        <v>173</v>
      </c>
      <c r="L827" s="30"/>
      <c r="M827" s="150" t="s">
        <v>1</v>
      </c>
      <c r="N827" s="151" t="s">
        <v>39</v>
      </c>
      <c r="O827" s="152">
        <v>0.09</v>
      </c>
      <c r="P827" s="152">
        <f>O827*H827</f>
        <v>10.917</v>
      </c>
      <c r="Q827" s="152">
        <v>1.01E-3</v>
      </c>
      <c r="R827" s="152">
        <f>Q827*H827</f>
        <v>0.122513</v>
      </c>
      <c r="S827" s="152">
        <v>0</v>
      </c>
      <c r="T827" s="153">
        <f>S827*H827</f>
        <v>0</v>
      </c>
      <c r="AR827" s="154" t="s">
        <v>258</v>
      </c>
      <c r="AT827" s="154" t="s">
        <v>169</v>
      </c>
      <c r="AU827" s="154" t="s">
        <v>83</v>
      </c>
      <c r="AY827" s="16" t="s">
        <v>167</v>
      </c>
      <c r="BE827" s="155">
        <f>IF(N827="základní",J827,0)</f>
        <v>0</v>
      </c>
      <c r="BF827" s="155">
        <f>IF(N827="snížená",J827,0)</f>
        <v>0</v>
      </c>
      <c r="BG827" s="155">
        <f>IF(N827="zákl. přenesená",J827,0)</f>
        <v>0</v>
      </c>
      <c r="BH827" s="155">
        <f>IF(N827="sníž. přenesená",J827,0)</f>
        <v>0</v>
      </c>
      <c r="BI827" s="155">
        <f>IF(N827="nulová",J827,0)</f>
        <v>0</v>
      </c>
      <c r="BJ827" s="16" t="s">
        <v>81</v>
      </c>
      <c r="BK827" s="155">
        <f>ROUND(I827*H827,2)</f>
        <v>0</v>
      </c>
      <c r="BL827" s="16" t="s">
        <v>258</v>
      </c>
      <c r="BM827" s="154" t="s">
        <v>1451</v>
      </c>
    </row>
    <row r="828" spans="2:65" s="12" customFormat="1" ht="11.25">
      <c r="B828" s="156"/>
      <c r="D828" s="157" t="s">
        <v>176</v>
      </c>
      <c r="E828" s="158" t="s">
        <v>1</v>
      </c>
      <c r="F828" s="159" t="s">
        <v>1452</v>
      </c>
      <c r="H828" s="160">
        <v>121.3</v>
      </c>
      <c r="L828" s="156"/>
      <c r="M828" s="161"/>
      <c r="N828" s="162"/>
      <c r="O828" s="162"/>
      <c r="P828" s="162"/>
      <c r="Q828" s="162"/>
      <c r="R828" s="162"/>
      <c r="S828" s="162"/>
      <c r="T828" s="163"/>
      <c r="AT828" s="158" t="s">
        <v>176</v>
      </c>
      <c r="AU828" s="158" t="s">
        <v>83</v>
      </c>
      <c r="AV828" s="12" t="s">
        <v>83</v>
      </c>
      <c r="AW828" s="12" t="s">
        <v>28</v>
      </c>
      <c r="AX828" s="12" t="s">
        <v>74</v>
      </c>
      <c r="AY828" s="158" t="s">
        <v>167</v>
      </c>
    </row>
    <row r="829" spans="2:65" s="13" customFormat="1" ht="11.25">
      <c r="B829" s="164"/>
      <c r="D829" s="157" t="s">
        <v>176</v>
      </c>
      <c r="E829" s="165" t="s">
        <v>1</v>
      </c>
      <c r="F829" s="166" t="s">
        <v>187</v>
      </c>
      <c r="H829" s="167">
        <v>121.3</v>
      </c>
      <c r="L829" s="164"/>
      <c r="M829" s="168"/>
      <c r="N829" s="169"/>
      <c r="O829" s="169"/>
      <c r="P829" s="169"/>
      <c r="Q829" s="169"/>
      <c r="R829" s="169"/>
      <c r="S829" s="169"/>
      <c r="T829" s="170"/>
      <c r="AT829" s="165" t="s">
        <v>176</v>
      </c>
      <c r="AU829" s="165" t="s">
        <v>83</v>
      </c>
      <c r="AV829" s="13" t="s">
        <v>174</v>
      </c>
      <c r="AW829" s="13" t="s">
        <v>28</v>
      </c>
      <c r="AX829" s="13" t="s">
        <v>81</v>
      </c>
      <c r="AY829" s="165" t="s">
        <v>167</v>
      </c>
    </row>
    <row r="830" spans="2:65" s="1" customFormat="1" ht="24" customHeight="1">
      <c r="B830" s="143"/>
      <c r="C830" s="144" t="s">
        <v>1453</v>
      </c>
      <c r="D830" s="144" t="s">
        <v>169</v>
      </c>
      <c r="E830" s="145" t="s">
        <v>1454</v>
      </c>
      <c r="F830" s="146" t="s">
        <v>1455</v>
      </c>
      <c r="G830" s="147" t="s">
        <v>230</v>
      </c>
      <c r="H830" s="148">
        <v>5.5</v>
      </c>
      <c r="I830" s="149">
        <v>0</v>
      </c>
      <c r="J830" s="149">
        <f>ROUND(I830*H830,2)</f>
        <v>0</v>
      </c>
      <c r="K830" s="146" t="s">
        <v>173</v>
      </c>
      <c r="L830" s="30"/>
      <c r="M830" s="150" t="s">
        <v>1</v>
      </c>
      <c r="N830" s="151" t="s">
        <v>39</v>
      </c>
      <c r="O830" s="152">
        <v>1.35</v>
      </c>
      <c r="P830" s="152">
        <f>O830*H830</f>
        <v>7.4250000000000007</v>
      </c>
      <c r="Q830" s="152">
        <v>1.3270000000000001E-2</v>
      </c>
      <c r="R830" s="152">
        <f>Q830*H830</f>
        <v>7.2985000000000008E-2</v>
      </c>
      <c r="S830" s="152">
        <v>0</v>
      </c>
      <c r="T830" s="153">
        <f>S830*H830</f>
        <v>0</v>
      </c>
      <c r="AR830" s="154" t="s">
        <v>258</v>
      </c>
      <c r="AT830" s="154" t="s">
        <v>169</v>
      </c>
      <c r="AU830" s="154" t="s">
        <v>83</v>
      </c>
      <c r="AY830" s="16" t="s">
        <v>167</v>
      </c>
      <c r="BE830" s="155">
        <f>IF(N830="základní",J830,0)</f>
        <v>0</v>
      </c>
      <c r="BF830" s="155">
        <f>IF(N830="snížená",J830,0)</f>
        <v>0</v>
      </c>
      <c r="BG830" s="155">
        <f>IF(N830="zákl. přenesená",J830,0)</f>
        <v>0</v>
      </c>
      <c r="BH830" s="155">
        <f>IF(N830="sníž. přenesená",J830,0)</f>
        <v>0</v>
      </c>
      <c r="BI830" s="155">
        <f>IF(N830="nulová",J830,0)</f>
        <v>0</v>
      </c>
      <c r="BJ830" s="16" t="s">
        <v>81</v>
      </c>
      <c r="BK830" s="155">
        <f>ROUND(I830*H830,2)</f>
        <v>0</v>
      </c>
      <c r="BL830" s="16" t="s">
        <v>258</v>
      </c>
      <c r="BM830" s="154" t="s">
        <v>1456</v>
      </c>
    </row>
    <row r="831" spans="2:65" s="12" customFormat="1" ht="11.25">
      <c r="B831" s="156"/>
      <c r="D831" s="157" t="s">
        <v>176</v>
      </c>
      <c r="E831" s="158" t="s">
        <v>1</v>
      </c>
      <c r="F831" s="159" t="s">
        <v>1457</v>
      </c>
      <c r="H831" s="160">
        <v>5.5</v>
      </c>
      <c r="L831" s="156"/>
      <c r="M831" s="161"/>
      <c r="N831" s="162"/>
      <c r="O831" s="162"/>
      <c r="P831" s="162"/>
      <c r="Q831" s="162"/>
      <c r="R831" s="162"/>
      <c r="S831" s="162"/>
      <c r="T831" s="163"/>
      <c r="AT831" s="158" t="s">
        <v>176</v>
      </c>
      <c r="AU831" s="158" t="s">
        <v>83</v>
      </c>
      <c r="AV831" s="12" t="s">
        <v>83</v>
      </c>
      <c r="AW831" s="12" t="s">
        <v>28</v>
      </c>
      <c r="AX831" s="12" t="s">
        <v>74</v>
      </c>
      <c r="AY831" s="158" t="s">
        <v>167</v>
      </c>
    </row>
    <row r="832" spans="2:65" s="13" customFormat="1" ht="11.25">
      <c r="B832" s="164"/>
      <c r="D832" s="157" t="s">
        <v>176</v>
      </c>
      <c r="E832" s="165" t="s">
        <v>1</v>
      </c>
      <c r="F832" s="166" t="s">
        <v>187</v>
      </c>
      <c r="H832" s="167">
        <v>5.5</v>
      </c>
      <c r="L832" s="164"/>
      <c r="M832" s="168"/>
      <c r="N832" s="169"/>
      <c r="O832" s="169"/>
      <c r="P832" s="169"/>
      <c r="Q832" s="169"/>
      <c r="R832" s="169"/>
      <c r="S832" s="169"/>
      <c r="T832" s="170"/>
      <c r="AT832" s="165" t="s">
        <v>176</v>
      </c>
      <c r="AU832" s="165" t="s">
        <v>83</v>
      </c>
      <c r="AV832" s="13" t="s">
        <v>174</v>
      </c>
      <c r="AW832" s="13" t="s">
        <v>28</v>
      </c>
      <c r="AX832" s="13" t="s">
        <v>81</v>
      </c>
      <c r="AY832" s="165" t="s">
        <v>167</v>
      </c>
    </row>
    <row r="833" spans="2:65" s="1" customFormat="1" ht="24" customHeight="1">
      <c r="B833" s="143"/>
      <c r="C833" s="144" t="s">
        <v>1458</v>
      </c>
      <c r="D833" s="144" t="s">
        <v>169</v>
      </c>
      <c r="E833" s="145" t="s">
        <v>1459</v>
      </c>
      <c r="F833" s="146" t="s">
        <v>1460</v>
      </c>
      <c r="G833" s="147" t="s">
        <v>230</v>
      </c>
      <c r="H833" s="148">
        <v>60.65</v>
      </c>
      <c r="I833" s="149">
        <v>0</v>
      </c>
      <c r="J833" s="149">
        <f>ROUND(I833*H833,2)</f>
        <v>0</v>
      </c>
      <c r="K833" s="146" t="s">
        <v>173</v>
      </c>
      <c r="L833" s="30"/>
      <c r="M833" s="150" t="s">
        <v>1</v>
      </c>
      <c r="N833" s="151" t="s">
        <v>39</v>
      </c>
      <c r="O833" s="152">
        <v>0.79200000000000004</v>
      </c>
      <c r="P833" s="152">
        <f>O833*H833</f>
        <v>48.034800000000004</v>
      </c>
      <c r="Q833" s="152">
        <v>1.167E-2</v>
      </c>
      <c r="R833" s="152">
        <f>Q833*H833</f>
        <v>0.70778549999999996</v>
      </c>
      <c r="S833" s="152">
        <v>0</v>
      </c>
      <c r="T833" s="153">
        <f>S833*H833</f>
        <v>0</v>
      </c>
      <c r="AR833" s="154" t="s">
        <v>258</v>
      </c>
      <c r="AT833" s="154" t="s">
        <v>169</v>
      </c>
      <c r="AU833" s="154" t="s">
        <v>83</v>
      </c>
      <c r="AY833" s="16" t="s">
        <v>167</v>
      </c>
      <c r="BE833" s="155">
        <f>IF(N833="základní",J833,0)</f>
        <v>0</v>
      </c>
      <c r="BF833" s="155">
        <f>IF(N833="snížená",J833,0)</f>
        <v>0</v>
      </c>
      <c r="BG833" s="155">
        <f>IF(N833="zákl. přenesená",J833,0)</f>
        <v>0</v>
      </c>
      <c r="BH833" s="155">
        <f>IF(N833="sníž. přenesená",J833,0)</f>
        <v>0</v>
      </c>
      <c r="BI833" s="155">
        <f>IF(N833="nulová",J833,0)</f>
        <v>0</v>
      </c>
      <c r="BJ833" s="16" t="s">
        <v>81</v>
      </c>
      <c r="BK833" s="155">
        <f>ROUND(I833*H833,2)</f>
        <v>0</v>
      </c>
      <c r="BL833" s="16" t="s">
        <v>258</v>
      </c>
      <c r="BM833" s="154" t="s">
        <v>1461</v>
      </c>
    </row>
    <row r="834" spans="2:65" s="1" customFormat="1" ht="36" customHeight="1">
      <c r="B834" s="143"/>
      <c r="C834" s="144" t="s">
        <v>1462</v>
      </c>
      <c r="D834" s="144" t="s">
        <v>169</v>
      </c>
      <c r="E834" s="145" t="s">
        <v>1463</v>
      </c>
      <c r="F834" s="146" t="s">
        <v>1464</v>
      </c>
      <c r="G834" s="147" t="s">
        <v>230</v>
      </c>
      <c r="H834" s="148">
        <v>25.5</v>
      </c>
      <c r="I834" s="149">
        <v>0</v>
      </c>
      <c r="J834" s="149">
        <f>ROUND(I834*H834,2)</f>
        <v>0</v>
      </c>
      <c r="K834" s="146" t="s">
        <v>173</v>
      </c>
      <c r="L834" s="30"/>
      <c r="M834" s="150" t="s">
        <v>1</v>
      </c>
      <c r="N834" s="151" t="s">
        <v>39</v>
      </c>
      <c r="O834" s="152">
        <v>0.90900000000000003</v>
      </c>
      <c r="P834" s="152">
        <f>O834*H834</f>
        <v>23.179500000000001</v>
      </c>
      <c r="Q834" s="152">
        <v>9.9500000000000005E-3</v>
      </c>
      <c r="R834" s="152">
        <f>Q834*H834</f>
        <v>0.25372500000000003</v>
      </c>
      <c r="S834" s="152">
        <v>0</v>
      </c>
      <c r="T834" s="153">
        <f>S834*H834</f>
        <v>0</v>
      </c>
      <c r="AR834" s="154" t="s">
        <v>258</v>
      </c>
      <c r="AT834" s="154" t="s">
        <v>169</v>
      </c>
      <c r="AU834" s="154" t="s">
        <v>83</v>
      </c>
      <c r="AY834" s="16" t="s">
        <v>167</v>
      </c>
      <c r="BE834" s="155">
        <f>IF(N834="základní",J834,0)</f>
        <v>0</v>
      </c>
      <c r="BF834" s="155">
        <f>IF(N834="snížená",J834,0)</f>
        <v>0</v>
      </c>
      <c r="BG834" s="155">
        <f>IF(N834="zákl. přenesená",J834,0)</f>
        <v>0</v>
      </c>
      <c r="BH834" s="155">
        <f>IF(N834="sníž. přenesená",J834,0)</f>
        <v>0</v>
      </c>
      <c r="BI834" s="155">
        <f>IF(N834="nulová",J834,0)</f>
        <v>0</v>
      </c>
      <c r="BJ834" s="16" t="s">
        <v>81</v>
      </c>
      <c r="BK834" s="155">
        <f>ROUND(I834*H834,2)</f>
        <v>0</v>
      </c>
      <c r="BL834" s="16" t="s">
        <v>258</v>
      </c>
      <c r="BM834" s="154" t="s">
        <v>1465</v>
      </c>
    </row>
    <row r="835" spans="2:65" s="12" customFormat="1" ht="11.25">
      <c r="B835" s="156"/>
      <c r="D835" s="157" t="s">
        <v>176</v>
      </c>
      <c r="E835" s="158" t="s">
        <v>1</v>
      </c>
      <c r="F835" s="159" t="s">
        <v>1466</v>
      </c>
      <c r="H835" s="160">
        <v>15.1</v>
      </c>
      <c r="L835" s="156"/>
      <c r="M835" s="161"/>
      <c r="N835" s="162"/>
      <c r="O835" s="162"/>
      <c r="P835" s="162"/>
      <c r="Q835" s="162"/>
      <c r="R835" s="162"/>
      <c r="S835" s="162"/>
      <c r="T835" s="163"/>
      <c r="AT835" s="158" t="s">
        <v>176</v>
      </c>
      <c r="AU835" s="158" t="s">
        <v>83</v>
      </c>
      <c r="AV835" s="12" t="s">
        <v>83</v>
      </c>
      <c r="AW835" s="12" t="s">
        <v>28</v>
      </c>
      <c r="AX835" s="12" t="s">
        <v>74</v>
      </c>
      <c r="AY835" s="158" t="s">
        <v>167</v>
      </c>
    </row>
    <row r="836" spans="2:65" s="12" customFormat="1" ht="11.25">
      <c r="B836" s="156"/>
      <c r="D836" s="157" t="s">
        <v>176</v>
      </c>
      <c r="E836" s="158" t="s">
        <v>1</v>
      </c>
      <c r="F836" s="159" t="s">
        <v>1467</v>
      </c>
      <c r="H836" s="160">
        <v>10.4</v>
      </c>
      <c r="L836" s="156"/>
      <c r="M836" s="161"/>
      <c r="N836" s="162"/>
      <c r="O836" s="162"/>
      <c r="P836" s="162"/>
      <c r="Q836" s="162"/>
      <c r="R836" s="162"/>
      <c r="S836" s="162"/>
      <c r="T836" s="163"/>
      <c r="AT836" s="158" t="s">
        <v>176</v>
      </c>
      <c r="AU836" s="158" t="s">
        <v>83</v>
      </c>
      <c r="AV836" s="12" t="s">
        <v>83</v>
      </c>
      <c r="AW836" s="12" t="s">
        <v>28</v>
      </c>
      <c r="AX836" s="12" t="s">
        <v>74</v>
      </c>
      <c r="AY836" s="158" t="s">
        <v>167</v>
      </c>
    </row>
    <row r="837" spans="2:65" s="13" customFormat="1" ht="11.25">
      <c r="B837" s="164"/>
      <c r="D837" s="157" t="s">
        <v>176</v>
      </c>
      <c r="E837" s="165" t="s">
        <v>1</v>
      </c>
      <c r="F837" s="166" t="s">
        <v>187</v>
      </c>
      <c r="H837" s="167">
        <v>25.5</v>
      </c>
      <c r="L837" s="164"/>
      <c r="M837" s="168"/>
      <c r="N837" s="169"/>
      <c r="O837" s="169"/>
      <c r="P837" s="169"/>
      <c r="Q837" s="169"/>
      <c r="R837" s="169"/>
      <c r="S837" s="169"/>
      <c r="T837" s="170"/>
      <c r="AT837" s="165" t="s">
        <v>176</v>
      </c>
      <c r="AU837" s="165" t="s">
        <v>83</v>
      </c>
      <c r="AV837" s="13" t="s">
        <v>174</v>
      </c>
      <c r="AW837" s="13" t="s">
        <v>28</v>
      </c>
      <c r="AX837" s="13" t="s">
        <v>81</v>
      </c>
      <c r="AY837" s="165" t="s">
        <v>167</v>
      </c>
    </row>
    <row r="838" spans="2:65" s="1" customFormat="1" ht="24" customHeight="1">
      <c r="B838" s="143"/>
      <c r="C838" s="144" t="s">
        <v>1468</v>
      </c>
      <c r="D838" s="144" t="s">
        <v>169</v>
      </c>
      <c r="E838" s="145" t="s">
        <v>1469</v>
      </c>
      <c r="F838" s="146" t="s">
        <v>1470</v>
      </c>
      <c r="G838" s="147" t="s">
        <v>295</v>
      </c>
      <c r="H838" s="148">
        <v>3</v>
      </c>
      <c r="I838" s="149">
        <v>0</v>
      </c>
      <c r="J838" s="149">
        <f>ROUND(I838*H838,2)</f>
        <v>0</v>
      </c>
      <c r="K838" s="146" t="s">
        <v>173</v>
      </c>
      <c r="L838" s="30"/>
      <c r="M838" s="150" t="s">
        <v>1</v>
      </c>
      <c r="N838" s="151" t="s">
        <v>39</v>
      </c>
      <c r="O838" s="152">
        <v>1.0980000000000001</v>
      </c>
      <c r="P838" s="152">
        <f>O838*H838</f>
        <v>3.2940000000000005</v>
      </c>
      <c r="Q838" s="152">
        <v>2.1900000000000001E-3</v>
      </c>
      <c r="R838" s="152">
        <f>Q838*H838</f>
        <v>6.5700000000000003E-3</v>
      </c>
      <c r="S838" s="152">
        <v>0</v>
      </c>
      <c r="T838" s="153">
        <f>S838*H838</f>
        <v>0</v>
      </c>
      <c r="AR838" s="154" t="s">
        <v>258</v>
      </c>
      <c r="AT838" s="154" t="s">
        <v>169</v>
      </c>
      <c r="AU838" s="154" t="s">
        <v>83</v>
      </c>
      <c r="AY838" s="16" t="s">
        <v>167</v>
      </c>
      <c r="BE838" s="155">
        <f>IF(N838="základní",J838,0)</f>
        <v>0</v>
      </c>
      <c r="BF838" s="155">
        <f>IF(N838="snížená",J838,0)</f>
        <v>0</v>
      </c>
      <c r="BG838" s="155">
        <f>IF(N838="zákl. přenesená",J838,0)</f>
        <v>0</v>
      </c>
      <c r="BH838" s="155">
        <f>IF(N838="sníž. přenesená",J838,0)</f>
        <v>0</v>
      </c>
      <c r="BI838" s="155">
        <f>IF(N838="nulová",J838,0)</f>
        <v>0</v>
      </c>
      <c r="BJ838" s="16" t="s">
        <v>81</v>
      </c>
      <c r="BK838" s="155">
        <f>ROUND(I838*H838,2)</f>
        <v>0</v>
      </c>
      <c r="BL838" s="16" t="s">
        <v>258</v>
      </c>
      <c r="BM838" s="154" t="s">
        <v>1471</v>
      </c>
    </row>
    <row r="839" spans="2:65" s="1" customFormat="1" ht="16.5" customHeight="1">
      <c r="B839" s="143"/>
      <c r="C839" s="144" t="s">
        <v>1472</v>
      </c>
      <c r="D839" s="144" t="s">
        <v>169</v>
      </c>
      <c r="E839" s="145" t="s">
        <v>1473</v>
      </c>
      <c r="F839" s="146" t="s">
        <v>1474</v>
      </c>
      <c r="G839" s="147" t="s">
        <v>249</v>
      </c>
      <c r="H839" s="148">
        <v>915.81500000000005</v>
      </c>
      <c r="I839" s="149">
        <v>0</v>
      </c>
      <c r="J839" s="149">
        <f>ROUND(I839*H839,2)</f>
        <v>0</v>
      </c>
      <c r="K839" s="146" t="s">
        <v>173</v>
      </c>
      <c r="L839" s="30"/>
      <c r="M839" s="150" t="s">
        <v>1</v>
      </c>
      <c r="N839" s="151" t="s">
        <v>39</v>
      </c>
      <c r="O839" s="152">
        <v>0.153</v>
      </c>
      <c r="P839" s="152">
        <f>O839*H839</f>
        <v>140.11969500000001</v>
      </c>
      <c r="Q839" s="152">
        <v>4.0000000000000003E-5</v>
      </c>
      <c r="R839" s="152">
        <f>Q839*H839</f>
        <v>3.6632600000000008E-2</v>
      </c>
      <c r="S839" s="152">
        <v>0</v>
      </c>
      <c r="T839" s="153">
        <f>S839*H839</f>
        <v>0</v>
      </c>
      <c r="AR839" s="154" t="s">
        <v>258</v>
      </c>
      <c r="AT839" s="154" t="s">
        <v>169</v>
      </c>
      <c r="AU839" s="154" t="s">
        <v>83</v>
      </c>
      <c r="AY839" s="16" t="s">
        <v>167</v>
      </c>
      <c r="BE839" s="155">
        <f>IF(N839="základní",J839,0)</f>
        <v>0</v>
      </c>
      <c r="BF839" s="155">
        <f>IF(N839="snížená",J839,0)</f>
        <v>0</v>
      </c>
      <c r="BG839" s="155">
        <f>IF(N839="zákl. přenesená",J839,0)</f>
        <v>0</v>
      </c>
      <c r="BH839" s="155">
        <f>IF(N839="sníž. přenesená",J839,0)</f>
        <v>0</v>
      </c>
      <c r="BI839" s="155">
        <f>IF(N839="nulová",J839,0)</f>
        <v>0</v>
      </c>
      <c r="BJ839" s="16" t="s">
        <v>81</v>
      </c>
      <c r="BK839" s="155">
        <f>ROUND(I839*H839,2)</f>
        <v>0</v>
      </c>
      <c r="BL839" s="16" t="s">
        <v>258</v>
      </c>
      <c r="BM839" s="154" t="s">
        <v>1475</v>
      </c>
    </row>
    <row r="840" spans="2:65" s="1" customFormat="1" ht="24" customHeight="1">
      <c r="B840" s="143"/>
      <c r="C840" s="144" t="s">
        <v>1476</v>
      </c>
      <c r="D840" s="144" t="s">
        <v>169</v>
      </c>
      <c r="E840" s="145" t="s">
        <v>1477</v>
      </c>
      <c r="F840" s="146" t="s">
        <v>1478</v>
      </c>
      <c r="G840" s="147" t="s">
        <v>249</v>
      </c>
      <c r="H840" s="148">
        <v>947.41499999999996</v>
      </c>
      <c r="I840" s="149">
        <v>0</v>
      </c>
      <c r="J840" s="149">
        <f>ROUND(I840*H840,2)</f>
        <v>0</v>
      </c>
      <c r="K840" s="146" t="s">
        <v>173</v>
      </c>
      <c r="L840" s="30"/>
      <c r="M840" s="150" t="s">
        <v>1</v>
      </c>
      <c r="N840" s="151" t="s">
        <v>39</v>
      </c>
      <c r="O840" s="152">
        <v>0.255</v>
      </c>
      <c r="P840" s="152">
        <f>O840*H840</f>
        <v>241.590825</v>
      </c>
      <c r="Q840" s="152">
        <v>0</v>
      </c>
      <c r="R840" s="152">
        <f>Q840*H840</f>
        <v>0</v>
      </c>
      <c r="S840" s="152">
        <v>1.7780000000000001E-2</v>
      </c>
      <c r="T840" s="153">
        <f>S840*H840</f>
        <v>16.8450387</v>
      </c>
      <c r="AR840" s="154" t="s">
        <v>258</v>
      </c>
      <c r="AT840" s="154" t="s">
        <v>169</v>
      </c>
      <c r="AU840" s="154" t="s">
        <v>83</v>
      </c>
      <c r="AY840" s="16" t="s">
        <v>167</v>
      </c>
      <c r="BE840" s="155">
        <f>IF(N840="základní",J840,0)</f>
        <v>0</v>
      </c>
      <c r="BF840" s="155">
        <f>IF(N840="snížená",J840,0)</f>
        <v>0</v>
      </c>
      <c r="BG840" s="155">
        <f>IF(N840="zákl. přenesená",J840,0)</f>
        <v>0</v>
      </c>
      <c r="BH840" s="155">
        <f>IF(N840="sníž. přenesená",J840,0)</f>
        <v>0</v>
      </c>
      <c r="BI840" s="155">
        <f>IF(N840="nulová",J840,0)</f>
        <v>0</v>
      </c>
      <c r="BJ840" s="16" t="s">
        <v>81</v>
      </c>
      <c r="BK840" s="155">
        <f>ROUND(I840*H840,2)</f>
        <v>0</v>
      </c>
      <c r="BL840" s="16" t="s">
        <v>258</v>
      </c>
      <c r="BM840" s="154" t="s">
        <v>1479</v>
      </c>
    </row>
    <row r="841" spans="2:65" s="12" customFormat="1" ht="11.25">
      <c r="B841" s="156"/>
      <c r="D841" s="157" t="s">
        <v>176</v>
      </c>
      <c r="E841" s="158" t="s">
        <v>1</v>
      </c>
      <c r="F841" s="159" t="s">
        <v>1480</v>
      </c>
      <c r="H841" s="160">
        <v>915.81500000000005</v>
      </c>
      <c r="L841" s="156"/>
      <c r="M841" s="161"/>
      <c r="N841" s="162"/>
      <c r="O841" s="162"/>
      <c r="P841" s="162"/>
      <c r="Q841" s="162"/>
      <c r="R841" s="162"/>
      <c r="S841" s="162"/>
      <c r="T841" s="163"/>
      <c r="AT841" s="158" t="s">
        <v>176</v>
      </c>
      <c r="AU841" s="158" t="s">
        <v>83</v>
      </c>
      <c r="AV841" s="12" t="s">
        <v>83</v>
      </c>
      <c r="AW841" s="12" t="s">
        <v>28</v>
      </c>
      <c r="AX841" s="12" t="s">
        <v>74</v>
      </c>
      <c r="AY841" s="158" t="s">
        <v>167</v>
      </c>
    </row>
    <row r="842" spans="2:65" s="12" customFormat="1" ht="11.25">
      <c r="B842" s="156"/>
      <c r="D842" s="157" t="s">
        <v>176</v>
      </c>
      <c r="E842" s="158" t="s">
        <v>1</v>
      </c>
      <c r="F842" s="159" t="s">
        <v>1310</v>
      </c>
      <c r="H842" s="160">
        <v>31.6</v>
      </c>
      <c r="L842" s="156"/>
      <c r="M842" s="161"/>
      <c r="N842" s="162"/>
      <c r="O842" s="162"/>
      <c r="P842" s="162"/>
      <c r="Q842" s="162"/>
      <c r="R842" s="162"/>
      <c r="S842" s="162"/>
      <c r="T842" s="163"/>
      <c r="AT842" s="158" t="s">
        <v>176</v>
      </c>
      <c r="AU842" s="158" t="s">
        <v>83</v>
      </c>
      <c r="AV842" s="12" t="s">
        <v>83</v>
      </c>
      <c r="AW842" s="12" t="s">
        <v>28</v>
      </c>
      <c r="AX842" s="12" t="s">
        <v>74</v>
      </c>
      <c r="AY842" s="158" t="s">
        <v>167</v>
      </c>
    </row>
    <row r="843" spans="2:65" s="13" customFormat="1" ht="11.25">
      <c r="B843" s="164"/>
      <c r="D843" s="157" t="s">
        <v>176</v>
      </c>
      <c r="E843" s="165" t="s">
        <v>1</v>
      </c>
      <c r="F843" s="166" t="s">
        <v>187</v>
      </c>
      <c r="H843" s="167">
        <v>947.41499999999996</v>
      </c>
      <c r="L843" s="164"/>
      <c r="M843" s="168"/>
      <c r="N843" s="169"/>
      <c r="O843" s="169"/>
      <c r="P843" s="169"/>
      <c r="Q843" s="169"/>
      <c r="R843" s="169"/>
      <c r="S843" s="169"/>
      <c r="T843" s="170"/>
      <c r="AT843" s="165" t="s">
        <v>176</v>
      </c>
      <c r="AU843" s="165" t="s">
        <v>83</v>
      </c>
      <c r="AV843" s="13" t="s">
        <v>174</v>
      </c>
      <c r="AW843" s="13" t="s">
        <v>28</v>
      </c>
      <c r="AX843" s="13" t="s">
        <v>81</v>
      </c>
      <c r="AY843" s="165" t="s">
        <v>167</v>
      </c>
    </row>
    <row r="844" spans="2:65" s="1" customFormat="1" ht="36" customHeight="1">
      <c r="B844" s="143"/>
      <c r="C844" s="144" t="s">
        <v>1481</v>
      </c>
      <c r="D844" s="144" t="s">
        <v>169</v>
      </c>
      <c r="E844" s="145" t="s">
        <v>1482</v>
      </c>
      <c r="F844" s="146" t="s">
        <v>1483</v>
      </c>
      <c r="G844" s="147" t="s">
        <v>230</v>
      </c>
      <c r="H844" s="148">
        <v>60.65</v>
      </c>
      <c r="I844" s="149">
        <v>0</v>
      </c>
      <c r="J844" s="149">
        <f>ROUND(I844*H844,2)</f>
        <v>0</v>
      </c>
      <c r="K844" s="146" t="s">
        <v>173</v>
      </c>
      <c r="L844" s="30"/>
      <c r="M844" s="150" t="s">
        <v>1</v>
      </c>
      <c r="N844" s="151" t="s">
        <v>39</v>
      </c>
      <c r="O844" s="152">
        <v>8.5999999999999993E-2</v>
      </c>
      <c r="P844" s="152">
        <f>O844*H844</f>
        <v>5.2158999999999995</v>
      </c>
      <c r="Q844" s="152">
        <v>0</v>
      </c>
      <c r="R844" s="152">
        <f>Q844*H844</f>
        <v>0</v>
      </c>
      <c r="S844" s="152">
        <v>4.6299999999999996E-3</v>
      </c>
      <c r="T844" s="153">
        <f>S844*H844</f>
        <v>0.28080949999999999</v>
      </c>
      <c r="AR844" s="154" t="s">
        <v>258</v>
      </c>
      <c r="AT844" s="154" t="s">
        <v>169</v>
      </c>
      <c r="AU844" s="154" t="s">
        <v>83</v>
      </c>
      <c r="AY844" s="16" t="s">
        <v>167</v>
      </c>
      <c r="BE844" s="155">
        <f>IF(N844="základní",J844,0)</f>
        <v>0</v>
      </c>
      <c r="BF844" s="155">
        <f>IF(N844="snížená",J844,0)</f>
        <v>0</v>
      </c>
      <c r="BG844" s="155">
        <f>IF(N844="zákl. přenesená",J844,0)</f>
        <v>0</v>
      </c>
      <c r="BH844" s="155">
        <f>IF(N844="sníž. přenesená",J844,0)</f>
        <v>0</v>
      </c>
      <c r="BI844" s="155">
        <f>IF(N844="nulová",J844,0)</f>
        <v>0</v>
      </c>
      <c r="BJ844" s="16" t="s">
        <v>81</v>
      </c>
      <c r="BK844" s="155">
        <f>ROUND(I844*H844,2)</f>
        <v>0</v>
      </c>
      <c r="BL844" s="16" t="s">
        <v>258</v>
      </c>
      <c r="BM844" s="154" t="s">
        <v>1484</v>
      </c>
    </row>
    <row r="845" spans="2:65" s="1" customFormat="1" ht="24" customHeight="1">
      <c r="B845" s="143"/>
      <c r="C845" s="144" t="s">
        <v>1485</v>
      </c>
      <c r="D845" s="144" t="s">
        <v>169</v>
      </c>
      <c r="E845" s="145" t="s">
        <v>1486</v>
      </c>
      <c r="F845" s="146" t="s">
        <v>1487</v>
      </c>
      <c r="G845" s="147" t="s">
        <v>249</v>
      </c>
      <c r="H845" s="148">
        <v>38.4</v>
      </c>
      <c r="I845" s="149">
        <v>0</v>
      </c>
      <c r="J845" s="149">
        <f>ROUND(I845*H845,2)</f>
        <v>0</v>
      </c>
      <c r="K845" s="146" t="s">
        <v>173</v>
      </c>
      <c r="L845" s="30"/>
      <c r="M845" s="150" t="s">
        <v>1</v>
      </c>
      <c r="N845" s="151" t="s">
        <v>39</v>
      </c>
      <c r="O845" s="152">
        <v>6.8000000000000005E-2</v>
      </c>
      <c r="P845" s="152">
        <f>O845*H845</f>
        <v>2.6112000000000002</v>
      </c>
      <c r="Q845" s="152">
        <v>0</v>
      </c>
      <c r="R845" s="152">
        <f>Q845*H845</f>
        <v>0</v>
      </c>
      <c r="S845" s="152">
        <v>0</v>
      </c>
      <c r="T845" s="153">
        <f>S845*H845</f>
        <v>0</v>
      </c>
      <c r="AR845" s="154" t="s">
        <v>258</v>
      </c>
      <c r="AT845" s="154" t="s">
        <v>169</v>
      </c>
      <c r="AU845" s="154" t="s">
        <v>83</v>
      </c>
      <c r="AY845" s="16" t="s">
        <v>167</v>
      </c>
      <c r="BE845" s="155">
        <f>IF(N845="základní",J845,0)</f>
        <v>0</v>
      </c>
      <c r="BF845" s="155">
        <f>IF(N845="snížená",J845,0)</f>
        <v>0</v>
      </c>
      <c r="BG845" s="155">
        <f>IF(N845="zákl. přenesená",J845,0)</f>
        <v>0</v>
      </c>
      <c r="BH845" s="155">
        <f>IF(N845="sníž. přenesená",J845,0)</f>
        <v>0</v>
      </c>
      <c r="BI845" s="155">
        <f>IF(N845="nulová",J845,0)</f>
        <v>0</v>
      </c>
      <c r="BJ845" s="16" t="s">
        <v>81</v>
      </c>
      <c r="BK845" s="155">
        <f>ROUND(I845*H845,2)</f>
        <v>0</v>
      </c>
      <c r="BL845" s="16" t="s">
        <v>258</v>
      </c>
      <c r="BM845" s="154" t="s">
        <v>1488</v>
      </c>
    </row>
    <row r="846" spans="2:65" s="12" customFormat="1" ht="11.25">
      <c r="B846" s="156"/>
      <c r="D846" s="157" t="s">
        <v>176</v>
      </c>
      <c r="E846" s="158" t="s">
        <v>1</v>
      </c>
      <c r="F846" s="159" t="s">
        <v>1489</v>
      </c>
      <c r="H846" s="160">
        <v>38.4</v>
      </c>
      <c r="L846" s="156"/>
      <c r="M846" s="161"/>
      <c r="N846" s="162"/>
      <c r="O846" s="162"/>
      <c r="P846" s="162"/>
      <c r="Q846" s="162"/>
      <c r="R846" s="162"/>
      <c r="S846" s="162"/>
      <c r="T846" s="163"/>
      <c r="AT846" s="158" t="s">
        <v>176</v>
      </c>
      <c r="AU846" s="158" t="s">
        <v>83</v>
      </c>
      <c r="AV846" s="12" t="s">
        <v>83</v>
      </c>
      <c r="AW846" s="12" t="s">
        <v>28</v>
      </c>
      <c r="AX846" s="12" t="s">
        <v>74</v>
      </c>
      <c r="AY846" s="158" t="s">
        <v>167</v>
      </c>
    </row>
    <row r="847" spans="2:65" s="13" customFormat="1" ht="11.25">
      <c r="B847" s="164"/>
      <c r="D847" s="157" t="s">
        <v>176</v>
      </c>
      <c r="E847" s="165" t="s">
        <v>1</v>
      </c>
      <c r="F847" s="166" t="s">
        <v>187</v>
      </c>
      <c r="H847" s="167">
        <v>38.4</v>
      </c>
      <c r="L847" s="164"/>
      <c r="M847" s="168"/>
      <c r="N847" s="169"/>
      <c r="O847" s="169"/>
      <c r="P847" s="169"/>
      <c r="Q847" s="169"/>
      <c r="R847" s="169"/>
      <c r="S847" s="169"/>
      <c r="T847" s="170"/>
      <c r="AT847" s="165" t="s">
        <v>176</v>
      </c>
      <c r="AU847" s="165" t="s">
        <v>83</v>
      </c>
      <c r="AV847" s="13" t="s">
        <v>174</v>
      </c>
      <c r="AW847" s="13" t="s">
        <v>28</v>
      </c>
      <c r="AX847" s="13" t="s">
        <v>81</v>
      </c>
      <c r="AY847" s="165" t="s">
        <v>167</v>
      </c>
    </row>
    <row r="848" spans="2:65" s="1" customFormat="1" ht="36" customHeight="1">
      <c r="B848" s="143"/>
      <c r="C848" s="178" t="s">
        <v>1490</v>
      </c>
      <c r="D848" s="178" t="s">
        <v>410</v>
      </c>
      <c r="E848" s="179" t="s">
        <v>1491</v>
      </c>
      <c r="F848" s="180" t="s">
        <v>1492</v>
      </c>
      <c r="G848" s="181" t="s">
        <v>249</v>
      </c>
      <c r="H848" s="182">
        <v>42.24</v>
      </c>
      <c r="I848" s="183">
        <v>0</v>
      </c>
      <c r="J848" s="183">
        <f>ROUND(I848*H848,2)</f>
        <v>0</v>
      </c>
      <c r="K848" s="180" t="s">
        <v>173</v>
      </c>
      <c r="L848" s="184"/>
      <c r="M848" s="185" t="s">
        <v>1</v>
      </c>
      <c r="N848" s="186" t="s">
        <v>39</v>
      </c>
      <c r="O848" s="152">
        <v>0</v>
      </c>
      <c r="P848" s="152">
        <f>O848*H848</f>
        <v>0</v>
      </c>
      <c r="Q848" s="152">
        <v>1.3999999999999999E-4</v>
      </c>
      <c r="R848" s="152">
        <f>Q848*H848</f>
        <v>5.9135999999999998E-3</v>
      </c>
      <c r="S848" s="152">
        <v>0</v>
      </c>
      <c r="T848" s="153">
        <f>S848*H848</f>
        <v>0</v>
      </c>
      <c r="AR848" s="154" t="s">
        <v>380</v>
      </c>
      <c r="AT848" s="154" t="s">
        <v>410</v>
      </c>
      <c r="AU848" s="154" t="s">
        <v>83</v>
      </c>
      <c r="AY848" s="16" t="s">
        <v>167</v>
      </c>
      <c r="BE848" s="155">
        <f>IF(N848="základní",J848,0)</f>
        <v>0</v>
      </c>
      <c r="BF848" s="155">
        <f>IF(N848="snížená",J848,0)</f>
        <v>0</v>
      </c>
      <c r="BG848" s="155">
        <f>IF(N848="zákl. přenesená",J848,0)</f>
        <v>0</v>
      </c>
      <c r="BH848" s="155">
        <f>IF(N848="sníž. přenesená",J848,0)</f>
        <v>0</v>
      </c>
      <c r="BI848" s="155">
        <f>IF(N848="nulová",J848,0)</f>
        <v>0</v>
      </c>
      <c r="BJ848" s="16" t="s">
        <v>81</v>
      </c>
      <c r="BK848" s="155">
        <f>ROUND(I848*H848,2)</f>
        <v>0</v>
      </c>
      <c r="BL848" s="16" t="s">
        <v>258</v>
      </c>
      <c r="BM848" s="154" t="s">
        <v>1493</v>
      </c>
    </row>
    <row r="849" spans="2:65" s="12" customFormat="1" ht="11.25">
      <c r="B849" s="156"/>
      <c r="D849" s="157" t="s">
        <v>176</v>
      </c>
      <c r="F849" s="159" t="s">
        <v>1494</v>
      </c>
      <c r="H849" s="160">
        <v>42.24</v>
      </c>
      <c r="L849" s="156"/>
      <c r="M849" s="161"/>
      <c r="N849" s="162"/>
      <c r="O849" s="162"/>
      <c r="P849" s="162"/>
      <c r="Q849" s="162"/>
      <c r="R849" s="162"/>
      <c r="S849" s="162"/>
      <c r="T849" s="163"/>
      <c r="AT849" s="158" t="s">
        <v>176</v>
      </c>
      <c r="AU849" s="158" t="s">
        <v>83</v>
      </c>
      <c r="AV849" s="12" t="s">
        <v>83</v>
      </c>
      <c r="AW849" s="12" t="s">
        <v>3</v>
      </c>
      <c r="AX849" s="12" t="s">
        <v>81</v>
      </c>
      <c r="AY849" s="158" t="s">
        <v>167</v>
      </c>
    </row>
    <row r="850" spans="2:65" s="1" customFormat="1" ht="24" customHeight="1">
      <c r="B850" s="143"/>
      <c r="C850" s="144" t="s">
        <v>1495</v>
      </c>
      <c r="D850" s="144" t="s">
        <v>169</v>
      </c>
      <c r="E850" s="145" t="s">
        <v>1496</v>
      </c>
      <c r="F850" s="146" t="s">
        <v>1497</v>
      </c>
      <c r="G850" s="147" t="s">
        <v>249</v>
      </c>
      <c r="H850" s="148">
        <v>915.81500000000005</v>
      </c>
      <c r="I850" s="149">
        <v>0</v>
      </c>
      <c r="J850" s="149">
        <f>ROUND(I850*H850,2)</f>
        <v>0</v>
      </c>
      <c r="K850" s="146" t="s">
        <v>173</v>
      </c>
      <c r="L850" s="30"/>
      <c r="M850" s="150" t="s">
        <v>1</v>
      </c>
      <c r="N850" s="151" t="s">
        <v>39</v>
      </c>
      <c r="O850" s="152">
        <v>9.2999999999999999E-2</v>
      </c>
      <c r="P850" s="152">
        <f>O850*H850</f>
        <v>85.170794999999998</v>
      </c>
      <c r="Q850" s="152">
        <v>0</v>
      </c>
      <c r="R850" s="152">
        <f>Q850*H850</f>
        <v>0</v>
      </c>
      <c r="S850" s="152">
        <v>0</v>
      </c>
      <c r="T850" s="153">
        <f>S850*H850</f>
        <v>0</v>
      </c>
      <c r="AR850" s="154" t="s">
        <v>258</v>
      </c>
      <c r="AT850" s="154" t="s">
        <v>169</v>
      </c>
      <c r="AU850" s="154" t="s">
        <v>83</v>
      </c>
      <c r="AY850" s="16" t="s">
        <v>167</v>
      </c>
      <c r="BE850" s="155">
        <f>IF(N850="základní",J850,0)</f>
        <v>0</v>
      </c>
      <c r="BF850" s="155">
        <f>IF(N850="snížená",J850,0)</f>
        <v>0</v>
      </c>
      <c r="BG850" s="155">
        <f>IF(N850="zákl. přenesená",J850,0)</f>
        <v>0</v>
      </c>
      <c r="BH850" s="155">
        <f>IF(N850="sníž. přenesená",J850,0)</f>
        <v>0</v>
      </c>
      <c r="BI850" s="155">
        <f>IF(N850="nulová",J850,0)</f>
        <v>0</v>
      </c>
      <c r="BJ850" s="16" t="s">
        <v>81</v>
      </c>
      <c r="BK850" s="155">
        <f>ROUND(I850*H850,2)</f>
        <v>0</v>
      </c>
      <c r="BL850" s="16" t="s">
        <v>258</v>
      </c>
      <c r="BM850" s="154" t="s">
        <v>1498</v>
      </c>
    </row>
    <row r="851" spans="2:65" s="12" customFormat="1" ht="11.25">
      <c r="B851" s="156"/>
      <c r="D851" s="157" t="s">
        <v>176</v>
      </c>
      <c r="E851" s="158" t="s">
        <v>1</v>
      </c>
      <c r="F851" s="159" t="s">
        <v>1447</v>
      </c>
      <c r="H851" s="160">
        <v>915.81500000000005</v>
      </c>
      <c r="L851" s="156"/>
      <c r="M851" s="161"/>
      <c r="N851" s="162"/>
      <c r="O851" s="162"/>
      <c r="P851" s="162"/>
      <c r="Q851" s="162"/>
      <c r="R851" s="162"/>
      <c r="S851" s="162"/>
      <c r="T851" s="163"/>
      <c r="AT851" s="158" t="s">
        <v>176</v>
      </c>
      <c r="AU851" s="158" t="s">
        <v>83</v>
      </c>
      <c r="AV851" s="12" t="s">
        <v>83</v>
      </c>
      <c r="AW851" s="12" t="s">
        <v>28</v>
      </c>
      <c r="AX851" s="12" t="s">
        <v>74</v>
      </c>
      <c r="AY851" s="158" t="s">
        <v>167</v>
      </c>
    </row>
    <row r="852" spans="2:65" s="13" customFormat="1" ht="11.25">
      <c r="B852" s="164"/>
      <c r="D852" s="157" t="s">
        <v>176</v>
      </c>
      <c r="E852" s="165" t="s">
        <v>1</v>
      </c>
      <c r="F852" s="166" t="s">
        <v>187</v>
      </c>
      <c r="H852" s="167">
        <v>915.81500000000005</v>
      </c>
      <c r="L852" s="164"/>
      <c r="M852" s="168"/>
      <c r="N852" s="169"/>
      <c r="O852" s="169"/>
      <c r="P852" s="169"/>
      <c r="Q852" s="169"/>
      <c r="R852" s="169"/>
      <c r="S852" s="169"/>
      <c r="T852" s="170"/>
      <c r="AT852" s="165" t="s">
        <v>176</v>
      </c>
      <c r="AU852" s="165" t="s">
        <v>83</v>
      </c>
      <c r="AV852" s="13" t="s">
        <v>174</v>
      </c>
      <c r="AW852" s="13" t="s">
        <v>28</v>
      </c>
      <c r="AX852" s="13" t="s">
        <v>81</v>
      </c>
      <c r="AY852" s="165" t="s">
        <v>167</v>
      </c>
    </row>
    <row r="853" spans="2:65" s="1" customFormat="1" ht="36" customHeight="1">
      <c r="B853" s="143"/>
      <c r="C853" s="178" t="s">
        <v>1499</v>
      </c>
      <c r="D853" s="178" t="s">
        <v>410</v>
      </c>
      <c r="E853" s="179" t="s">
        <v>1500</v>
      </c>
      <c r="F853" s="180" t="s">
        <v>1501</v>
      </c>
      <c r="G853" s="181" t="s">
        <v>249</v>
      </c>
      <c r="H853" s="182">
        <v>1007.397</v>
      </c>
      <c r="I853" s="183">
        <v>0</v>
      </c>
      <c r="J853" s="183">
        <f>ROUND(I853*H853,2)</f>
        <v>0</v>
      </c>
      <c r="K853" s="180" t="s">
        <v>173</v>
      </c>
      <c r="L853" s="184"/>
      <c r="M853" s="185" t="s">
        <v>1</v>
      </c>
      <c r="N853" s="186" t="s">
        <v>39</v>
      </c>
      <c r="O853" s="152">
        <v>0</v>
      </c>
      <c r="P853" s="152">
        <f>O853*H853</f>
        <v>0</v>
      </c>
      <c r="Q853" s="152">
        <v>1.3999999999999999E-4</v>
      </c>
      <c r="R853" s="152">
        <f>Q853*H853</f>
        <v>0.14103557999999999</v>
      </c>
      <c r="S853" s="152">
        <v>0</v>
      </c>
      <c r="T853" s="153">
        <f>S853*H853</f>
        <v>0</v>
      </c>
      <c r="AR853" s="154" t="s">
        <v>380</v>
      </c>
      <c r="AT853" s="154" t="s">
        <v>410</v>
      </c>
      <c r="AU853" s="154" t="s">
        <v>83</v>
      </c>
      <c r="AY853" s="16" t="s">
        <v>167</v>
      </c>
      <c r="BE853" s="155">
        <f>IF(N853="základní",J853,0)</f>
        <v>0</v>
      </c>
      <c r="BF853" s="155">
        <f>IF(N853="snížená",J853,0)</f>
        <v>0</v>
      </c>
      <c r="BG853" s="155">
        <f>IF(N853="zákl. přenesená",J853,0)</f>
        <v>0</v>
      </c>
      <c r="BH853" s="155">
        <f>IF(N853="sníž. přenesená",J853,0)</f>
        <v>0</v>
      </c>
      <c r="BI853" s="155">
        <f>IF(N853="nulová",J853,0)</f>
        <v>0</v>
      </c>
      <c r="BJ853" s="16" t="s">
        <v>81</v>
      </c>
      <c r="BK853" s="155">
        <f>ROUND(I853*H853,2)</f>
        <v>0</v>
      </c>
      <c r="BL853" s="16" t="s">
        <v>258</v>
      </c>
      <c r="BM853" s="154" t="s">
        <v>1502</v>
      </c>
    </row>
    <row r="854" spans="2:65" s="12" customFormat="1" ht="11.25">
      <c r="B854" s="156"/>
      <c r="D854" s="157" t="s">
        <v>176</v>
      </c>
      <c r="F854" s="159" t="s">
        <v>1503</v>
      </c>
      <c r="H854" s="160">
        <v>1007.397</v>
      </c>
      <c r="L854" s="156"/>
      <c r="M854" s="161"/>
      <c r="N854" s="162"/>
      <c r="O854" s="162"/>
      <c r="P854" s="162"/>
      <c r="Q854" s="162"/>
      <c r="R854" s="162"/>
      <c r="S854" s="162"/>
      <c r="T854" s="163"/>
      <c r="AT854" s="158" t="s">
        <v>176</v>
      </c>
      <c r="AU854" s="158" t="s">
        <v>83</v>
      </c>
      <c r="AV854" s="12" t="s">
        <v>83</v>
      </c>
      <c r="AW854" s="12" t="s">
        <v>3</v>
      </c>
      <c r="AX854" s="12" t="s">
        <v>81</v>
      </c>
      <c r="AY854" s="158" t="s">
        <v>167</v>
      </c>
    </row>
    <row r="855" spans="2:65" s="1" customFormat="1" ht="24" customHeight="1">
      <c r="B855" s="143"/>
      <c r="C855" s="144" t="s">
        <v>1504</v>
      </c>
      <c r="D855" s="144" t="s">
        <v>169</v>
      </c>
      <c r="E855" s="145" t="s">
        <v>1505</v>
      </c>
      <c r="F855" s="146" t="s">
        <v>1506</v>
      </c>
      <c r="G855" s="147" t="s">
        <v>399</v>
      </c>
      <c r="H855" s="148">
        <v>41.176000000000002</v>
      </c>
      <c r="I855" s="149">
        <v>0</v>
      </c>
      <c r="J855" s="149">
        <f>ROUND(I855*H855,2)</f>
        <v>0</v>
      </c>
      <c r="K855" s="146" t="s">
        <v>173</v>
      </c>
      <c r="L855" s="30"/>
      <c r="M855" s="150" t="s">
        <v>1</v>
      </c>
      <c r="N855" s="151" t="s">
        <v>39</v>
      </c>
      <c r="O855" s="152">
        <v>2.3290000000000002</v>
      </c>
      <c r="P855" s="152">
        <f>O855*H855</f>
        <v>95.898904000000016</v>
      </c>
      <c r="Q855" s="152">
        <v>0</v>
      </c>
      <c r="R855" s="152">
        <f>Q855*H855</f>
        <v>0</v>
      </c>
      <c r="S855" s="152">
        <v>0</v>
      </c>
      <c r="T855" s="153">
        <f>S855*H855</f>
        <v>0</v>
      </c>
      <c r="AR855" s="154" t="s">
        <v>258</v>
      </c>
      <c r="AT855" s="154" t="s">
        <v>169</v>
      </c>
      <c r="AU855" s="154" t="s">
        <v>83</v>
      </c>
      <c r="AY855" s="16" t="s">
        <v>167</v>
      </c>
      <c r="BE855" s="155">
        <f>IF(N855="základní",J855,0)</f>
        <v>0</v>
      </c>
      <c r="BF855" s="155">
        <f>IF(N855="snížená",J855,0)</f>
        <v>0</v>
      </c>
      <c r="BG855" s="155">
        <f>IF(N855="zákl. přenesená",J855,0)</f>
        <v>0</v>
      </c>
      <c r="BH855" s="155">
        <f>IF(N855="sníž. přenesená",J855,0)</f>
        <v>0</v>
      </c>
      <c r="BI855" s="155">
        <f>IF(N855="nulová",J855,0)</f>
        <v>0</v>
      </c>
      <c r="BJ855" s="16" t="s">
        <v>81</v>
      </c>
      <c r="BK855" s="155">
        <f>ROUND(I855*H855,2)</f>
        <v>0</v>
      </c>
      <c r="BL855" s="16" t="s">
        <v>258</v>
      </c>
      <c r="BM855" s="154" t="s">
        <v>1507</v>
      </c>
    </row>
    <row r="856" spans="2:65" s="11" customFormat="1" ht="22.9" customHeight="1">
      <c r="B856" s="131"/>
      <c r="D856" s="132" t="s">
        <v>73</v>
      </c>
      <c r="E856" s="141" t="s">
        <v>1508</v>
      </c>
      <c r="F856" s="141" t="s">
        <v>1509</v>
      </c>
      <c r="J856" s="142">
        <f>BK856</f>
        <v>0</v>
      </c>
      <c r="L856" s="131"/>
      <c r="M856" s="135"/>
      <c r="N856" s="136"/>
      <c r="O856" s="136"/>
      <c r="P856" s="137">
        <f>SUM(P857:P920)</f>
        <v>614.5584070000001</v>
      </c>
      <c r="Q856" s="136"/>
      <c r="R856" s="137">
        <f>SUM(R857:R920)</f>
        <v>6.8751457500000006</v>
      </c>
      <c r="S856" s="136"/>
      <c r="T856" s="138">
        <f>SUM(T857:T920)</f>
        <v>0</v>
      </c>
      <c r="AR856" s="132" t="s">
        <v>83</v>
      </c>
      <c r="AT856" s="139" t="s">
        <v>73</v>
      </c>
      <c r="AU856" s="139" t="s">
        <v>81</v>
      </c>
      <c r="AY856" s="132" t="s">
        <v>167</v>
      </c>
      <c r="BK856" s="140">
        <f>SUM(BK857:BK920)</f>
        <v>0</v>
      </c>
    </row>
    <row r="857" spans="2:65" s="1" customFormat="1" ht="16.5" customHeight="1">
      <c r="B857" s="143"/>
      <c r="C857" s="144" t="s">
        <v>1510</v>
      </c>
      <c r="D857" s="144" t="s">
        <v>169</v>
      </c>
      <c r="E857" s="145" t="s">
        <v>1511</v>
      </c>
      <c r="F857" s="146" t="s">
        <v>1512</v>
      </c>
      <c r="G857" s="147" t="s">
        <v>1233</v>
      </c>
      <c r="H857" s="148">
        <v>2</v>
      </c>
      <c r="I857" s="149">
        <v>0</v>
      </c>
      <c r="J857" s="149">
        <f t="shared" ref="J857:J863" si="60">ROUND(I857*H857,2)</f>
        <v>0</v>
      </c>
      <c r="K857" s="146" t="s">
        <v>1</v>
      </c>
      <c r="L857" s="30"/>
      <c r="M857" s="150" t="s">
        <v>1</v>
      </c>
      <c r="N857" s="151" t="s">
        <v>39</v>
      </c>
      <c r="O857" s="152">
        <v>0</v>
      </c>
      <c r="P857" s="152">
        <f t="shared" ref="P857:P863" si="61">O857*H857</f>
        <v>0</v>
      </c>
      <c r="Q857" s="152">
        <v>0</v>
      </c>
      <c r="R857" s="152">
        <f t="shared" ref="R857:R863" si="62">Q857*H857</f>
        <v>0</v>
      </c>
      <c r="S857" s="152">
        <v>0</v>
      </c>
      <c r="T857" s="153">
        <f t="shared" ref="T857:T863" si="63">S857*H857</f>
        <v>0</v>
      </c>
      <c r="AR857" s="154" t="s">
        <v>258</v>
      </c>
      <c r="AT857" s="154" t="s">
        <v>169</v>
      </c>
      <c r="AU857" s="154" t="s">
        <v>83</v>
      </c>
      <c r="AY857" s="16" t="s">
        <v>167</v>
      </c>
      <c r="BE857" s="155">
        <f t="shared" ref="BE857:BE863" si="64">IF(N857="základní",J857,0)</f>
        <v>0</v>
      </c>
      <c r="BF857" s="155">
        <f t="shared" ref="BF857:BF863" si="65">IF(N857="snížená",J857,0)</f>
        <v>0</v>
      </c>
      <c r="BG857" s="155">
        <f t="shared" ref="BG857:BG863" si="66">IF(N857="zákl. přenesená",J857,0)</f>
        <v>0</v>
      </c>
      <c r="BH857" s="155">
        <f t="shared" ref="BH857:BH863" si="67">IF(N857="sníž. přenesená",J857,0)</f>
        <v>0</v>
      </c>
      <c r="BI857" s="155">
        <f t="shared" ref="BI857:BI863" si="68">IF(N857="nulová",J857,0)</f>
        <v>0</v>
      </c>
      <c r="BJ857" s="16" t="s">
        <v>81</v>
      </c>
      <c r="BK857" s="155">
        <f t="shared" ref="BK857:BK863" si="69">ROUND(I857*H857,2)</f>
        <v>0</v>
      </c>
      <c r="BL857" s="16" t="s">
        <v>258</v>
      </c>
      <c r="BM857" s="154" t="s">
        <v>1513</v>
      </c>
    </row>
    <row r="858" spans="2:65" s="1" customFormat="1" ht="24" customHeight="1">
      <c r="B858" s="143"/>
      <c r="C858" s="144" t="s">
        <v>1514</v>
      </c>
      <c r="D858" s="144" t="s">
        <v>169</v>
      </c>
      <c r="E858" s="145" t="s">
        <v>1515</v>
      </c>
      <c r="F858" s="146" t="s">
        <v>1516</v>
      </c>
      <c r="G858" s="147" t="s">
        <v>221</v>
      </c>
      <c r="H858" s="148">
        <v>1</v>
      </c>
      <c r="I858" s="149">
        <v>0</v>
      </c>
      <c r="J858" s="149">
        <f t="shared" si="60"/>
        <v>0</v>
      </c>
      <c r="K858" s="146" t="s">
        <v>1</v>
      </c>
      <c r="L858" s="30"/>
      <c r="M858" s="150" t="s">
        <v>1</v>
      </c>
      <c r="N858" s="151" t="s">
        <v>39</v>
      </c>
      <c r="O858" s="152">
        <v>0</v>
      </c>
      <c r="P858" s="152">
        <f t="shared" si="61"/>
        <v>0</v>
      </c>
      <c r="Q858" s="152">
        <v>0</v>
      </c>
      <c r="R858" s="152">
        <f t="shared" si="62"/>
        <v>0</v>
      </c>
      <c r="S858" s="152">
        <v>0</v>
      </c>
      <c r="T858" s="153">
        <f t="shared" si="63"/>
        <v>0</v>
      </c>
      <c r="AR858" s="154" t="s">
        <v>258</v>
      </c>
      <c r="AT858" s="154" t="s">
        <v>169</v>
      </c>
      <c r="AU858" s="154" t="s">
        <v>83</v>
      </c>
      <c r="AY858" s="16" t="s">
        <v>167</v>
      </c>
      <c r="BE858" s="155">
        <f t="shared" si="64"/>
        <v>0</v>
      </c>
      <c r="BF858" s="155">
        <f t="shared" si="65"/>
        <v>0</v>
      </c>
      <c r="BG858" s="155">
        <f t="shared" si="66"/>
        <v>0</v>
      </c>
      <c r="BH858" s="155">
        <f t="shared" si="67"/>
        <v>0</v>
      </c>
      <c r="BI858" s="155">
        <f t="shared" si="68"/>
        <v>0</v>
      </c>
      <c r="BJ858" s="16" t="s">
        <v>81</v>
      </c>
      <c r="BK858" s="155">
        <f t="shared" si="69"/>
        <v>0</v>
      </c>
      <c r="BL858" s="16" t="s">
        <v>258</v>
      </c>
      <c r="BM858" s="154" t="s">
        <v>1517</v>
      </c>
    </row>
    <row r="859" spans="2:65" s="1" customFormat="1" ht="24" customHeight="1">
      <c r="B859" s="143"/>
      <c r="C859" s="144" t="s">
        <v>1518</v>
      </c>
      <c r="D859" s="144" t="s">
        <v>169</v>
      </c>
      <c r="E859" s="145" t="s">
        <v>1519</v>
      </c>
      <c r="F859" s="146" t="s">
        <v>1520</v>
      </c>
      <c r="G859" s="147" t="s">
        <v>221</v>
      </c>
      <c r="H859" s="148">
        <v>3</v>
      </c>
      <c r="I859" s="149">
        <v>0</v>
      </c>
      <c r="J859" s="149">
        <f t="shared" si="60"/>
        <v>0</v>
      </c>
      <c r="K859" s="146" t="s">
        <v>1</v>
      </c>
      <c r="L859" s="30"/>
      <c r="M859" s="150" t="s">
        <v>1</v>
      </c>
      <c r="N859" s="151" t="s">
        <v>39</v>
      </c>
      <c r="O859" s="152">
        <v>0</v>
      </c>
      <c r="P859" s="152">
        <f t="shared" si="61"/>
        <v>0</v>
      </c>
      <c r="Q859" s="152">
        <v>0</v>
      </c>
      <c r="R859" s="152">
        <f t="shared" si="62"/>
        <v>0</v>
      </c>
      <c r="S859" s="152">
        <v>0</v>
      </c>
      <c r="T859" s="153">
        <f t="shared" si="63"/>
        <v>0</v>
      </c>
      <c r="AR859" s="154" t="s">
        <v>258</v>
      </c>
      <c r="AT859" s="154" t="s">
        <v>169</v>
      </c>
      <c r="AU859" s="154" t="s">
        <v>83</v>
      </c>
      <c r="AY859" s="16" t="s">
        <v>167</v>
      </c>
      <c r="BE859" s="155">
        <f t="shared" si="64"/>
        <v>0</v>
      </c>
      <c r="BF859" s="155">
        <f t="shared" si="65"/>
        <v>0</v>
      </c>
      <c r="BG859" s="155">
        <f t="shared" si="66"/>
        <v>0</v>
      </c>
      <c r="BH859" s="155">
        <f t="shared" si="67"/>
        <v>0</v>
      </c>
      <c r="BI859" s="155">
        <f t="shared" si="68"/>
        <v>0</v>
      </c>
      <c r="BJ859" s="16" t="s">
        <v>81</v>
      </c>
      <c r="BK859" s="155">
        <f t="shared" si="69"/>
        <v>0</v>
      </c>
      <c r="BL859" s="16" t="s">
        <v>258</v>
      </c>
      <c r="BM859" s="154" t="s">
        <v>1521</v>
      </c>
    </row>
    <row r="860" spans="2:65" s="1" customFormat="1" ht="24" customHeight="1">
      <c r="B860" s="143"/>
      <c r="C860" s="144" t="s">
        <v>1522</v>
      </c>
      <c r="D860" s="144" t="s">
        <v>169</v>
      </c>
      <c r="E860" s="145" t="s">
        <v>1523</v>
      </c>
      <c r="F860" s="146" t="s">
        <v>1524</v>
      </c>
      <c r="G860" s="147" t="s">
        <v>221</v>
      </c>
      <c r="H860" s="148">
        <v>2</v>
      </c>
      <c r="I860" s="149">
        <v>0</v>
      </c>
      <c r="J860" s="149">
        <f t="shared" si="60"/>
        <v>0</v>
      </c>
      <c r="K860" s="146" t="s">
        <v>1</v>
      </c>
      <c r="L860" s="30"/>
      <c r="M860" s="150" t="s">
        <v>1</v>
      </c>
      <c r="N860" s="151" t="s">
        <v>39</v>
      </c>
      <c r="O860" s="152">
        <v>0</v>
      </c>
      <c r="P860" s="152">
        <f t="shared" si="61"/>
        <v>0</v>
      </c>
      <c r="Q860" s="152">
        <v>0</v>
      </c>
      <c r="R860" s="152">
        <f t="shared" si="62"/>
        <v>0</v>
      </c>
      <c r="S860" s="152">
        <v>0</v>
      </c>
      <c r="T860" s="153">
        <f t="shared" si="63"/>
        <v>0</v>
      </c>
      <c r="AR860" s="154" t="s">
        <v>258</v>
      </c>
      <c r="AT860" s="154" t="s">
        <v>169</v>
      </c>
      <c r="AU860" s="154" t="s">
        <v>83</v>
      </c>
      <c r="AY860" s="16" t="s">
        <v>167</v>
      </c>
      <c r="BE860" s="155">
        <f t="shared" si="64"/>
        <v>0</v>
      </c>
      <c r="BF860" s="155">
        <f t="shared" si="65"/>
        <v>0</v>
      </c>
      <c r="BG860" s="155">
        <f t="shared" si="66"/>
        <v>0</v>
      </c>
      <c r="BH860" s="155">
        <f t="shared" si="67"/>
        <v>0</v>
      </c>
      <c r="BI860" s="155">
        <f t="shared" si="68"/>
        <v>0</v>
      </c>
      <c r="BJ860" s="16" t="s">
        <v>81</v>
      </c>
      <c r="BK860" s="155">
        <f t="shared" si="69"/>
        <v>0</v>
      </c>
      <c r="BL860" s="16" t="s">
        <v>258</v>
      </c>
      <c r="BM860" s="154" t="s">
        <v>1525</v>
      </c>
    </row>
    <row r="861" spans="2:65" s="1" customFormat="1" ht="24" customHeight="1">
      <c r="B861" s="143"/>
      <c r="C861" s="144" t="s">
        <v>1526</v>
      </c>
      <c r="D861" s="144" t="s">
        <v>169</v>
      </c>
      <c r="E861" s="145" t="s">
        <v>1527</v>
      </c>
      <c r="F861" s="146" t="s">
        <v>1528</v>
      </c>
      <c r="G861" s="147" t="s">
        <v>221</v>
      </c>
      <c r="H861" s="148">
        <v>3</v>
      </c>
      <c r="I861" s="149">
        <v>0</v>
      </c>
      <c r="J861" s="149">
        <f t="shared" si="60"/>
        <v>0</v>
      </c>
      <c r="K861" s="146" t="s">
        <v>1</v>
      </c>
      <c r="L861" s="30"/>
      <c r="M861" s="150" t="s">
        <v>1</v>
      </c>
      <c r="N861" s="151" t="s">
        <v>39</v>
      </c>
      <c r="O861" s="152">
        <v>0</v>
      </c>
      <c r="P861" s="152">
        <f t="shared" si="61"/>
        <v>0</v>
      </c>
      <c r="Q861" s="152">
        <v>0</v>
      </c>
      <c r="R861" s="152">
        <f t="shared" si="62"/>
        <v>0</v>
      </c>
      <c r="S861" s="152">
        <v>0</v>
      </c>
      <c r="T861" s="153">
        <f t="shared" si="63"/>
        <v>0</v>
      </c>
      <c r="AR861" s="154" t="s">
        <v>258</v>
      </c>
      <c r="AT861" s="154" t="s">
        <v>169</v>
      </c>
      <c r="AU861" s="154" t="s">
        <v>83</v>
      </c>
      <c r="AY861" s="16" t="s">
        <v>167</v>
      </c>
      <c r="BE861" s="155">
        <f t="shared" si="64"/>
        <v>0</v>
      </c>
      <c r="BF861" s="155">
        <f t="shared" si="65"/>
        <v>0</v>
      </c>
      <c r="BG861" s="155">
        <f t="shared" si="66"/>
        <v>0</v>
      </c>
      <c r="BH861" s="155">
        <f t="shared" si="67"/>
        <v>0</v>
      </c>
      <c r="BI861" s="155">
        <f t="shared" si="68"/>
        <v>0</v>
      </c>
      <c r="BJ861" s="16" t="s">
        <v>81</v>
      </c>
      <c r="BK861" s="155">
        <f t="shared" si="69"/>
        <v>0</v>
      </c>
      <c r="BL861" s="16" t="s">
        <v>258</v>
      </c>
      <c r="BM861" s="154" t="s">
        <v>1529</v>
      </c>
    </row>
    <row r="862" spans="2:65" s="1" customFormat="1" ht="24" customHeight="1">
      <c r="B862" s="143"/>
      <c r="C862" s="144" t="s">
        <v>1530</v>
      </c>
      <c r="D862" s="144" t="s">
        <v>169</v>
      </c>
      <c r="E862" s="145" t="s">
        <v>1531</v>
      </c>
      <c r="F862" s="146" t="s">
        <v>1532</v>
      </c>
      <c r="G862" s="147" t="s">
        <v>221</v>
      </c>
      <c r="H862" s="148">
        <v>1</v>
      </c>
      <c r="I862" s="149">
        <v>0</v>
      </c>
      <c r="J862" s="149">
        <f t="shared" si="60"/>
        <v>0</v>
      </c>
      <c r="K862" s="146" t="s">
        <v>1</v>
      </c>
      <c r="L862" s="30"/>
      <c r="M862" s="150" t="s">
        <v>1</v>
      </c>
      <c r="N862" s="151" t="s">
        <v>39</v>
      </c>
      <c r="O862" s="152">
        <v>0</v>
      </c>
      <c r="P862" s="152">
        <f t="shared" si="61"/>
        <v>0</v>
      </c>
      <c r="Q862" s="152">
        <v>0</v>
      </c>
      <c r="R862" s="152">
        <f t="shared" si="62"/>
        <v>0</v>
      </c>
      <c r="S862" s="152">
        <v>0</v>
      </c>
      <c r="T862" s="153">
        <f t="shared" si="63"/>
        <v>0</v>
      </c>
      <c r="AR862" s="154" t="s">
        <v>258</v>
      </c>
      <c r="AT862" s="154" t="s">
        <v>169</v>
      </c>
      <c r="AU862" s="154" t="s">
        <v>83</v>
      </c>
      <c r="AY862" s="16" t="s">
        <v>167</v>
      </c>
      <c r="BE862" s="155">
        <f t="shared" si="64"/>
        <v>0</v>
      </c>
      <c r="BF862" s="155">
        <f t="shared" si="65"/>
        <v>0</v>
      </c>
      <c r="BG862" s="155">
        <f t="shared" si="66"/>
        <v>0</v>
      </c>
      <c r="BH862" s="155">
        <f t="shared" si="67"/>
        <v>0</v>
      </c>
      <c r="BI862" s="155">
        <f t="shared" si="68"/>
        <v>0</v>
      </c>
      <c r="BJ862" s="16" t="s">
        <v>81</v>
      </c>
      <c r="BK862" s="155">
        <f t="shared" si="69"/>
        <v>0</v>
      </c>
      <c r="BL862" s="16" t="s">
        <v>258</v>
      </c>
      <c r="BM862" s="154" t="s">
        <v>1533</v>
      </c>
    </row>
    <row r="863" spans="2:65" s="1" customFormat="1" ht="24" customHeight="1">
      <c r="B863" s="143"/>
      <c r="C863" s="144" t="s">
        <v>1534</v>
      </c>
      <c r="D863" s="144" t="s">
        <v>169</v>
      </c>
      <c r="E863" s="145" t="s">
        <v>1535</v>
      </c>
      <c r="F863" s="146" t="s">
        <v>1536</v>
      </c>
      <c r="G863" s="147" t="s">
        <v>249</v>
      </c>
      <c r="H863" s="148">
        <v>157.69</v>
      </c>
      <c r="I863" s="149">
        <v>0</v>
      </c>
      <c r="J863" s="149">
        <f t="shared" si="60"/>
        <v>0</v>
      </c>
      <c r="K863" s="146" t="s">
        <v>173</v>
      </c>
      <c r="L863" s="30"/>
      <c r="M863" s="150" t="s">
        <v>1</v>
      </c>
      <c r="N863" s="151" t="s">
        <v>39</v>
      </c>
      <c r="O863" s="152">
        <v>0.504</v>
      </c>
      <c r="P863" s="152">
        <f t="shared" si="61"/>
        <v>79.475759999999994</v>
      </c>
      <c r="Q863" s="152">
        <v>0</v>
      </c>
      <c r="R863" s="152">
        <f t="shared" si="62"/>
        <v>0</v>
      </c>
      <c r="S863" s="152">
        <v>0</v>
      </c>
      <c r="T863" s="153">
        <f t="shared" si="63"/>
        <v>0</v>
      </c>
      <c r="AR863" s="154" t="s">
        <v>258</v>
      </c>
      <c r="AT863" s="154" t="s">
        <v>169</v>
      </c>
      <c r="AU863" s="154" t="s">
        <v>83</v>
      </c>
      <c r="AY863" s="16" t="s">
        <v>167</v>
      </c>
      <c r="BE863" s="155">
        <f t="shared" si="64"/>
        <v>0</v>
      </c>
      <c r="BF863" s="155">
        <f t="shared" si="65"/>
        <v>0</v>
      </c>
      <c r="BG863" s="155">
        <f t="shared" si="66"/>
        <v>0</v>
      </c>
      <c r="BH863" s="155">
        <f t="shared" si="67"/>
        <v>0</v>
      </c>
      <c r="BI863" s="155">
        <f t="shared" si="68"/>
        <v>0</v>
      </c>
      <c r="BJ863" s="16" t="s">
        <v>81</v>
      </c>
      <c r="BK863" s="155">
        <f t="shared" si="69"/>
        <v>0</v>
      </c>
      <c r="BL863" s="16" t="s">
        <v>258</v>
      </c>
      <c r="BM863" s="154" t="s">
        <v>1537</v>
      </c>
    </row>
    <row r="864" spans="2:65" s="12" customFormat="1" ht="11.25">
      <c r="B864" s="156"/>
      <c r="D864" s="157" t="s">
        <v>176</v>
      </c>
      <c r="E864" s="158" t="s">
        <v>1</v>
      </c>
      <c r="F864" s="159" t="s">
        <v>1538</v>
      </c>
      <c r="H864" s="160">
        <v>157.69</v>
      </c>
      <c r="L864" s="156"/>
      <c r="M864" s="161"/>
      <c r="N864" s="162"/>
      <c r="O864" s="162"/>
      <c r="P864" s="162"/>
      <c r="Q864" s="162"/>
      <c r="R864" s="162"/>
      <c r="S864" s="162"/>
      <c r="T864" s="163"/>
      <c r="AT864" s="158" t="s">
        <v>176</v>
      </c>
      <c r="AU864" s="158" t="s">
        <v>83</v>
      </c>
      <c r="AV864" s="12" t="s">
        <v>83</v>
      </c>
      <c r="AW864" s="12" t="s">
        <v>28</v>
      </c>
      <c r="AX864" s="12" t="s">
        <v>74</v>
      </c>
      <c r="AY864" s="158" t="s">
        <v>167</v>
      </c>
    </row>
    <row r="865" spans="2:65" s="13" customFormat="1" ht="11.25">
      <c r="B865" s="164"/>
      <c r="D865" s="157" t="s">
        <v>176</v>
      </c>
      <c r="E865" s="165" t="s">
        <v>1</v>
      </c>
      <c r="F865" s="166" t="s">
        <v>187</v>
      </c>
      <c r="H865" s="167">
        <v>157.69</v>
      </c>
      <c r="L865" s="164"/>
      <c r="M865" s="168"/>
      <c r="N865" s="169"/>
      <c r="O865" s="169"/>
      <c r="P865" s="169"/>
      <c r="Q865" s="169"/>
      <c r="R865" s="169"/>
      <c r="S865" s="169"/>
      <c r="T865" s="170"/>
      <c r="AT865" s="165" t="s">
        <v>176</v>
      </c>
      <c r="AU865" s="165" t="s">
        <v>83</v>
      </c>
      <c r="AV865" s="13" t="s">
        <v>174</v>
      </c>
      <c r="AW865" s="13" t="s">
        <v>28</v>
      </c>
      <c r="AX865" s="13" t="s">
        <v>81</v>
      </c>
      <c r="AY865" s="165" t="s">
        <v>167</v>
      </c>
    </row>
    <row r="866" spans="2:65" s="1" customFormat="1" ht="24" customHeight="1">
      <c r="B866" s="143"/>
      <c r="C866" s="178" t="s">
        <v>1539</v>
      </c>
      <c r="D866" s="178" t="s">
        <v>410</v>
      </c>
      <c r="E866" s="179" t="s">
        <v>1540</v>
      </c>
      <c r="F866" s="180" t="s">
        <v>1541</v>
      </c>
      <c r="G866" s="181" t="s">
        <v>249</v>
      </c>
      <c r="H866" s="182">
        <v>165.57499999999999</v>
      </c>
      <c r="I866" s="183">
        <v>0</v>
      </c>
      <c r="J866" s="183">
        <f>ROUND(I866*H866,2)</f>
        <v>0</v>
      </c>
      <c r="K866" s="180" t="s">
        <v>173</v>
      </c>
      <c r="L866" s="184"/>
      <c r="M866" s="185" t="s">
        <v>1</v>
      </c>
      <c r="N866" s="186" t="s">
        <v>39</v>
      </c>
      <c r="O866" s="152">
        <v>0</v>
      </c>
      <c r="P866" s="152">
        <f>O866*H866</f>
        <v>0</v>
      </c>
      <c r="Q866" s="152">
        <v>7.3499999999999998E-3</v>
      </c>
      <c r="R866" s="152">
        <f>Q866*H866</f>
        <v>1.2169762499999999</v>
      </c>
      <c r="S866" s="152">
        <v>0</v>
      </c>
      <c r="T866" s="153">
        <f>S866*H866</f>
        <v>0</v>
      </c>
      <c r="AR866" s="154" t="s">
        <v>380</v>
      </c>
      <c r="AT866" s="154" t="s">
        <v>410</v>
      </c>
      <c r="AU866" s="154" t="s">
        <v>83</v>
      </c>
      <c r="AY866" s="16" t="s">
        <v>167</v>
      </c>
      <c r="BE866" s="155">
        <f>IF(N866="základní",J866,0)</f>
        <v>0</v>
      </c>
      <c r="BF866" s="155">
        <f>IF(N866="snížená",J866,0)</f>
        <v>0</v>
      </c>
      <c r="BG866" s="155">
        <f>IF(N866="zákl. přenesená",J866,0)</f>
        <v>0</v>
      </c>
      <c r="BH866" s="155">
        <f>IF(N866="sníž. přenesená",J866,0)</f>
        <v>0</v>
      </c>
      <c r="BI866" s="155">
        <f>IF(N866="nulová",J866,0)</f>
        <v>0</v>
      </c>
      <c r="BJ866" s="16" t="s">
        <v>81</v>
      </c>
      <c r="BK866" s="155">
        <f>ROUND(I866*H866,2)</f>
        <v>0</v>
      </c>
      <c r="BL866" s="16" t="s">
        <v>258</v>
      </c>
      <c r="BM866" s="154" t="s">
        <v>1542</v>
      </c>
    </row>
    <row r="867" spans="2:65" s="12" customFormat="1" ht="11.25">
      <c r="B867" s="156"/>
      <c r="D867" s="157" t="s">
        <v>176</v>
      </c>
      <c r="F867" s="159" t="s">
        <v>1543</v>
      </c>
      <c r="H867" s="160">
        <v>165.57499999999999</v>
      </c>
      <c r="L867" s="156"/>
      <c r="M867" s="161"/>
      <c r="N867" s="162"/>
      <c r="O867" s="162"/>
      <c r="P867" s="162"/>
      <c r="Q867" s="162"/>
      <c r="R867" s="162"/>
      <c r="S867" s="162"/>
      <c r="T867" s="163"/>
      <c r="AT867" s="158" t="s">
        <v>176</v>
      </c>
      <c r="AU867" s="158" t="s">
        <v>83</v>
      </c>
      <c r="AV867" s="12" t="s">
        <v>83</v>
      </c>
      <c r="AW867" s="12" t="s">
        <v>3</v>
      </c>
      <c r="AX867" s="12" t="s">
        <v>81</v>
      </c>
      <c r="AY867" s="158" t="s">
        <v>167</v>
      </c>
    </row>
    <row r="868" spans="2:65" s="1" customFormat="1" ht="24" customHeight="1">
      <c r="B868" s="143"/>
      <c r="C868" s="144" t="s">
        <v>1544</v>
      </c>
      <c r="D868" s="144" t="s">
        <v>169</v>
      </c>
      <c r="E868" s="145" t="s">
        <v>1545</v>
      </c>
      <c r="F868" s="146" t="s">
        <v>1546</v>
      </c>
      <c r="G868" s="147" t="s">
        <v>249</v>
      </c>
      <c r="H868" s="148">
        <v>41.655000000000001</v>
      </c>
      <c r="I868" s="149">
        <v>0</v>
      </c>
      <c r="J868" s="149">
        <f>ROUND(I868*H868,2)</f>
        <v>0</v>
      </c>
      <c r="K868" s="146" t="s">
        <v>173</v>
      </c>
      <c r="L868" s="30"/>
      <c r="M868" s="150" t="s">
        <v>1</v>
      </c>
      <c r="N868" s="151" t="s">
        <v>39</v>
      </c>
      <c r="O868" s="152">
        <v>1.6879999999999999</v>
      </c>
      <c r="P868" s="152">
        <f>O868*H868</f>
        <v>70.313640000000007</v>
      </c>
      <c r="Q868" s="152">
        <v>2.7E-4</v>
      </c>
      <c r="R868" s="152">
        <f>Q868*H868</f>
        <v>1.1246850000000001E-2</v>
      </c>
      <c r="S868" s="152">
        <v>0</v>
      </c>
      <c r="T868" s="153">
        <f>S868*H868</f>
        <v>0</v>
      </c>
      <c r="AR868" s="154" t="s">
        <v>258</v>
      </c>
      <c r="AT868" s="154" t="s">
        <v>169</v>
      </c>
      <c r="AU868" s="154" t="s">
        <v>83</v>
      </c>
      <c r="AY868" s="16" t="s">
        <v>167</v>
      </c>
      <c r="BE868" s="155">
        <f>IF(N868="základní",J868,0)</f>
        <v>0</v>
      </c>
      <c r="BF868" s="155">
        <f>IF(N868="snížená",J868,0)</f>
        <v>0</v>
      </c>
      <c r="BG868" s="155">
        <f>IF(N868="zákl. přenesená",J868,0)</f>
        <v>0</v>
      </c>
      <c r="BH868" s="155">
        <f>IF(N868="sníž. přenesená",J868,0)</f>
        <v>0</v>
      </c>
      <c r="BI868" s="155">
        <f>IF(N868="nulová",J868,0)</f>
        <v>0</v>
      </c>
      <c r="BJ868" s="16" t="s">
        <v>81</v>
      </c>
      <c r="BK868" s="155">
        <f>ROUND(I868*H868,2)</f>
        <v>0</v>
      </c>
      <c r="BL868" s="16" t="s">
        <v>258</v>
      </c>
      <c r="BM868" s="154" t="s">
        <v>1547</v>
      </c>
    </row>
    <row r="869" spans="2:65" s="12" customFormat="1" ht="11.25">
      <c r="B869" s="156"/>
      <c r="D869" s="157" t="s">
        <v>176</v>
      </c>
      <c r="E869" s="158" t="s">
        <v>1</v>
      </c>
      <c r="F869" s="159" t="s">
        <v>1548</v>
      </c>
      <c r="H869" s="160">
        <v>6</v>
      </c>
      <c r="L869" s="156"/>
      <c r="M869" s="161"/>
      <c r="N869" s="162"/>
      <c r="O869" s="162"/>
      <c r="P869" s="162"/>
      <c r="Q869" s="162"/>
      <c r="R869" s="162"/>
      <c r="S869" s="162"/>
      <c r="T869" s="163"/>
      <c r="AT869" s="158" t="s">
        <v>176</v>
      </c>
      <c r="AU869" s="158" t="s">
        <v>83</v>
      </c>
      <c r="AV869" s="12" t="s">
        <v>83</v>
      </c>
      <c r="AW869" s="12" t="s">
        <v>28</v>
      </c>
      <c r="AX869" s="12" t="s">
        <v>74</v>
      </c>
      <c r="AY869" s="158" t="s">
        <v>167</v>
      </c>
    </row>
    <row r="870" spans="2:65" s="12" customFormat="1" ht="11.25">
      <c r="B870" s="156"/>
      <c r="D870" s="157" t="s">
        <v>176</v>
      </c>
      <c r="E870" s="158" t="s">
        <v>1</v>
      </c>
      <c r="F870" s="159" t="s">
        <v>1549</v>
      </c>
      <c r="H870" s="160">
        <v>5.1749999999999998</v>
      </c>
      <c r="L870" s="156"/>
      <c r="M870" s="161"/>
      <c r="N870" s="162"/>
      <c r="O870" s="162"/>
      <c r="P870" s="162"/>
      <c r="Q870" s="162"/>
      <c r="R870" s="162"/>
      <c r="S870" s="162"/>
      <c r="T870" s="163"/>
      <c r="AT870" s="158" t="s">
        <v>176</v>
      </c>
      <c r="AU870" s="158" t="s">
        <v>83</v>
      </c>
      <c r="AV870" s="12" t="s">
        <v>83</v>
      </c>
      <c r="AW870" s="12" t="s">
        <v>28</v>
      </c>
      <c r="AX870" s="12" t="s">
        <v>74</v>
      </c>
      <c r="AY870" s="158" t="s">
        <v>167</v>
      </c>
    </row>
    <row r="871" spans="2:65" s="12" customFormat="1" ht="11.25">
      <c r="B871" s="156"/>
      <c r="D871" s="157" t="s">
        <v>176</v>
      </c>
      <c r="E871" s="158" t="s">
        <v>1</v>
      </c>
      <c r="F871" s="159" t="s">
        <v>1550</v>
      </c>
      <c r="H871" s="160">
        <v>11.16</v>
      </c>
      <c r="L871" s="156"/>
      <c r="M871" s="161"/>
      <c r="N871" s="162"/>
      <c r="O871" s="162"/>
      <c r="P871" s="162"/>
      <c r="Q871" s="162"/>
      <c r="R871" s="162"/>
      <c r="S871" s="162"/>
      <c r="T871" s="163"/>
      <c r="AT871" s="158" t="s">
        <v>176</v>
      </c>
      <c r="AU871" s="158" t="s">
        <v>83</v>
      </c>
      <c r="AV871" s="12" t="s">
        <v>83</v>
      </c>
      <c r="AW871" s="12" t="s">
        <v>28</v>
      </c>
      <c r="AX871" s="12" t="s">
        <v>74</v>
      </c>
      <c r="AY871" s="158" t="s">
        <v>167</v>
      </c>
    </row>
    <row r="872" spans="2:65" s="12" customFormat="1" ht="11.25">
      <c r="B872" s="156"/>
      <c r="D872" s="157" t="s">
        <v>176</v>
      </c>
      <c r="E872" s="158" t="s">
        <v>1</v>
      </c>
      <c r="F872" s="159" t="s">
        <v>1551</v>
      </c>
      <c r="H872" s="160">
        <v>1.35</v>
      </c>
      <c r="L872" s="156"/>
      <c r="M872" s="161"/>
      <c r="N872" s="162"/>
      <c r="O872" s="162"/>
      <c r="P872" s="162"/>
      <c r="Q872" s="162"/>
      <c r="R872" s="162"/>
      <c r="S872" s="162"/>
      <c r="T872" s="163"/>
      <c r="AT872" s="158" t="s">
        <v>176</v>
      </c>
      <c r="AU872" s="158" t="s">
        <v>83</v>
      </c>
      <c r="AV872" s="12" t="s">
        <v>83</v>
      </c>
      <c r="AW872" s="12" t="s">
        <v>28</v>
      </c>
      <c r="AX872" s="12" t="s">
        <v>74</v>
      </c>
      <c r="AY872" s="158" t="s">
        <v>167</v>
      </c>
    </row>
    <row r="873" spans="2:65" s="12" customFormat="1" ht="11.25">
      <c r="B873" s="156"/>
      <c r="D873" s="157" t="s">
        <v>176</v>
      </c>
      <c r="E873" s="158" t="s">
        <v>1</v>
      </c>
      <c r="F873" s="159" t="s">
        <v>1552</v>
      </c>
      <c r="H873" s="160">
        <v>15.12</v>
      </c>
      <c r="L873" s="156"/>
      <c r="M873" s="161"/>
      <c r="N873" s="162"/>
      <c r="O873" s="162"/>
      <c r="P873" s="162"/>
      <c r="Q873" s="162"/>
      <c r="R873" s="162"/>
      <c r="S873" s="162"/>
      <c r="T873" s="163"/>
      <c r="AT873" s="158" t="s">
        <v>176</v>
      </c>
      <c r="AU873" s="158" t="s">
        <v>83</v>
      </c>
      <c r="AV873" s="12" t="s">
        <v>83</v>
      </c>
      <c r="AW873" s="12" t="s">
        <v>28</v>
      </c>
      <c r="AX873" s="12" t="s">
        <v>74</v>
      </c>
      <c r="AY873" s="158" t="s">
        <v>167</v>
      </c>
    </row>
    <row r="874" spans="2:65" s="12" customFormat="1" ht="11.25">
      <c r="B874" s="156"/>
      <c r="D874" s="157" t="s">
        <v>176</v>
      </c>
      <c r="E874" s="158" t="s">
        <v>1</v>
      </c>
      <c r="F874" s="159" t="s">
        <v>1553</v>
      </c>
      <c r="H874" s="160">
        <v>2.85</v>
      </c>
      <c r="L874" s="156"/>
      <c r="M874" s="161"/>
      <c r="N874" s="162"/>
      <c r="O874" s="162"/>
      <c r="P874" s="162"/>
      <c r="Q874" s="162"/>
      <c r="R874" s="162"/>
      <c r="S874" s="162"/>
      <c r="T874" s="163"/>
      <c r="AT874" s="158" t="s">
        <v>176</v>
      </c>
      <c r="AU874" s="158" t="s">
        <v>83</v>
      </c>
      <c r="AV874" s="12" t="s">
        <v>83</v>
      </c>
      <c r="AW874" s="12" t="s">
        <v>28</v>
      </c>
      <c r="AX874" s="12" t="s">
        <v>74</v>
      </c>
      <c r="AY874" s="158" t="s">
        <v>167</v>
      </c>
    </row>
    <row r="875" spans="2:65" s="13" customFormat="1" ht="11.25">
      <c r="B875" s="164"/>
      <c r="D875" s="157" t="s">
        <v>176</v>
      </c>
      <c r="E875" s="165" t="s">
        <v>1</v>
      </c>
      <c r="F875" s="166" t="s">
        <v>187</v>
      </c>
      <c r="H875" s="167">
        <v>41.655000000000001</v>
      </c>
      <c r="L875" s="164"/>
      <c r="M875" s="168"/>
      <c r="N875" s="169"/>
      <c r="O875" s="169"/>
      <c r="P875" s="169"/>
      <c r="Q875" s="169"/>
      <c r="R875" s="169"/>
      <c r="S875" s="169"/>
      <c r="T875" s="170"/>
      <c r="AT875" s="165" t="s">
        <v>176</v>
      </c>
      <c r="AU875" s="165" t="s">
        <v>83</v>
      </c>
      <c r="AV875" s="13" t="s">
        <v>174</v>
      </c>
      <c r="AW875" s="13" t="s">
        <v>28</v>
      </c>
      <c r="AX875" s="13" t="s">
        <v>81</v>
      </c>
      <c r="AY875" s="165" t="s">
        <v>167</v>
      </c>
    </row>
    <row r="876" spans="2:65" s="1" customFormat="1" ht="24" customHeight="1">
      <c r="B876" s="143"/>
      <c r="C876" s="178" t="s">
        <v>1554</v>
      </c>
      <c r="D876" s="178" t="s">
        <v>410</v>
      </c>
      <c r="E876" s="179" t="s">
        <v>1555</v>
      </c>
      <c r="F876" s="180" t="s">
        <v>1556</v>
      </c>
      <c r="G876" s="181" t="s">
        <v>249</v>
      </c>
      <c r="H876" s="182">
        <v>41.655000000000001</v>
      </c>
      <c r="I876" s="183">
        <v>0</v>
      </c>
      <c r="J876" s="183">
        <f>ROUND(I876*H876,2)</f>
        <v>0</v>
      </c>
      <c r="K876" s="180" t="s">
        <v>173</v>
      </c>
      <c r="L876" s="184"/>
      <c r="M876" s="185" t="s">
        <v>1</v>
      </c>
      <c r="N876" s="186" t="s">
        <v>39</v>
      </c>
      <c r="O876" s="152">
        <v>0</v>
      </c>
      <c r="P876" s="152">
        <f>O876*H876</f>
        <v>0</v>
      </c>
      <c r="Q876" s="152">
        <v>3.3329999999999999E-2</v>
      </c>
      <c r="R876" s="152">
        <f>Q876*H876</f>
        <v>1.3883611499999999</v>
      </c>
      <c r="S876" s="152">
        <v>0</v>
      </c>
      <c r="T876" s="153">
        <f>S876*H876</f>
        <v>0</v>
      </c>
      <c r="AR876" s="154" t="s">
        <v>380</v>
      </c>
      <c r="AT876" s="154" t="s">
        <v>410</v>
      </c>
      <c r="AU876" s="154" t="s">
        <v>83</v>
      </c>
      <c r="AY876" s="16" t="s">
        <v>167</v>
      </c>
      <c r="BE876" s="155">
        <f>IF(N876="základní",J876,0)</f>
        <v>0</v>
      </c>
      <c r="BF876" s="155">
        <f>IF(N876="snížená",J876,0)</f>
        <v>0</v>
      </c>
      <c r="BG876" s="155">
        <f>IF(N876="zákl. přenesená",J876,0)</f>
        <v>0</v>
      </c>
      <c r="BH876" s="155">
        <f>IF(N876="sníž. přenesená",J876,0)</f>
        <v>0</v>
      </c>
      <c r="BI876" s="155">
        <f>IF(N876="nulová",J876,0)</f>
        <v>0</v>
      </c>
      <c r="BJ876" s="16" t="s">
        <v>81</v>
      </c>
      <c r="BK876" s="155">
        <f>ROUND(I876*H876,2)</f>
        <v>0</v>
      </c>
      <c r="BL876" s="16" t="s">
        <v>258</v>
      </c>
      <c r="BM876" s="154" t="s">
        <v>1557</v>
      </c>
    </row>
    <row r="877" spans="2:65" s="1" customFormat="1" ht="24" customHeight="1">
      <c r="B877" s="143"/>
      <c r="C877" s="144" t="s">
        <v>1558</v>
      </c>
      <c r="D877" s="144" t="s">
        <v>169</v>
      </c>
      <c r="E877" s="145" t="s">
        <v>1559</v>
      </c>
      <c r="F877" s="146" t="s">
        <v>1560</v>
      </c>
      <c r="G877" s="147" t="s">
        <v>249</v>
      </c>
      <c r="H877" s="148">
        <v>18.614999999999998</v>
      </c>
      <c r="I877" s="149">
        <v>0</v>
      </c>
      <c r="J877" s="149">
        <f>ROUND(I877*H877,2)</f>
        <v>0</v>
      </c>
      <c r="K877" s="146" t="s">
        <v>173</v>
      </c>
      <c r="L877" s="30"/>
      <c r="M877" s="150" t="s">
        <v>1</v>
      </c>
      <c r="N877" s="151" t="s">
        <v>39</v>
      </c>
      <c r="O877" s="152">
        <v>1.736</v>
      </c>
      <c r="P877" s="152">
        <f>O877*H877</f>
        <v>32.315639999999995</v>
      </c>
      <c r="Q877" s="152">
        <v>2.5999999999999998E-4</v>
      </c>
      <c r="R877" s="152">
        <f>Q877*H877</f>
        <v>4.8398999999999994E-3</v>
      </c>
      <c r="S877" s="152">
        <v>0</v>
      </c>
      <c r="T877" s="153">
        <f>S877*H877</f>
        <v>0</v>
      </c>
      <c r="AR877" s="154" t="s">
        <v>258</v>
      </c>
      <c r="AT877" s="154" t="s">
        <v>169</v>
      </c>
      <c r="AU877" s="154" t="s">
        <v>83</v>
      </c>
      <c r="AY877" s="16" t="s">
        <v>167</v>
      </c>
      <c r="BE877" s="155">
        <f>IF(N877="základní",J877,0)</f>
        <v>0</v>
      </c>
      <c r="BF877" s="155">
        <f>IF(N877="snížená",J877,0)</f>
        <v>0</v>
      </c>
      <c r="BG877" s="155">
        <f>IF(N877="zákl. přenesená",J877,0)</f>
        <v>0</v>
      </c>
      <c r="BH877" s="155">
        <f>IF(N877="sníž. přenesená",J877,0)</f>
        <v>0</v>
      </c>
      <c r="BI877" s="155">
        <f>IF(N877="nulová",J877,0)</f>
        <v>0</v>
      </c>
      <c r="BJ877" s="16" t="s">
        <v>81</v>
      </c>
      <c r="BK877" s="155">
        <f>ROUND(I877*H877,2)</f>
        <v>0</v>
      </c>
      <c r="BL877" s="16" t="s">
        <v>258</v>
      </c>
      <c r="BM877" s="154" t="s">
        <v>1561</v>
      </c>
    </row>
    <row r="878" spans="2:65" s="12" customFormat="1" ht="11.25">
      <c r="B878" s="156"/>
      <c r="D878" s="157" t="s">
        <v>176</v>
      </c>
      <c r="E878" s="158" t="s">
        <v>1</v>
      </c>
      <c r="F878" s="159" t="s">
        <v>1562</v>
      </c>
      <c r="H878" s="160">
        <v>3.78</v>
      </c>
      <c r="L878" s="156"/>
      <c r="M878" s="161"/>
      <c r="N878" s="162"/>
      <c r="O878" s="162"/>
      <c r="P878" s="162"/>
      <c r="Q878" s="162"/>
      <c r="R878" s="162"/>
      <c r="S878" s="162"/>
      <c r="T878" s="163"/>
      <c r="AT878" s="158" t="s">
        <v>176</v>
      </c>
      <c r="AU878" s="158" t="s">
        <v>83</v>
      </c>
      <c r="AV878" s="12" t="s">
        <v>83</v>
      </c>
      <c r="AW878" s="12" t="s">
        <v>28</v>
      </c>
      <c r="AX878" s="12" t="s">
        <v>74</v>
      </c>
      <c r="AY878" s="158" t="s">
        <v>167</v>
      </c>
    </row>
    <row r="879" spans="2:65" s="12" customFormat="1" ht="11.25">
      <c r="B879" s="156"/>
      <c r="D879" s="157" t="s">
        <v>176</v>
      </c>
      <c r="E879" s="158" t="s">
        <v>1</v>
      </c>
      <c r="F879" s="159" t="s">
        <v>1563</v>
      </c>
      <c r="H879" s="160">
        <v>12</v>
      </c>
      <c r="L879" s="156"/>
      <c r="M879" s="161"/>
      <c r="N879" s="162"/>
      <c r="O879" s="162"/>
      <c r="P879" s="162"/>
      <c r="Q879" s="162"/>
      <c r="R879" s="162"/>
      <c r="S879" s="162"/>
      <c r="T879" s="163"/>
      <c r="AT879" s="158" t="s">
        <v>176</v>
      </c>
      <c r="AU879" s="158" t="s">
        <v>83</v>
      </c>
      <c r="AV879" s="12" t="s">
        <v>83</v>
      </c>
      <c r="AW879" s="12" t="s">
        <v>28</v>
      </c>
      <c r="AX879" s="12" t="s">
        <v>74</v>
      </c>
      <c r="AY879" s="158" t="s">
        <v>167</v>
      </c>
    </row>
    <row r="880" spans="2:65" s="12" customFormat="1" ht="11.25">
      <c r="B880" s="156"/>
      <c r="D880" s="157" t="s">
        <v>176</v>
      </c>
      <c r="E880" s="158" t="s">
        <v>1</v>
      </c>
      <c r="F880" s="159" t="s">
        <v>1564</v>
      </c>
      <c r="H880" s="160">
        <v>2.835</v>
      </c>
      <c r="L880" s="156"/>
      <c r="M880" s="161"/>
      <c r="N880" s="162"/>
      <c r="O880" s="162"/>
      <c r="P880" s="162"/>
      <c r="Q880" s="162"/>
      <c r="R880" s="162"/>
      <c r="S880" s="162"/>
      <c r="T880" s="163"/>
      <c r="AT880" s="158" t="s">
        <v>176</v>
      </c>
      <c r="AU880" s="158" t="s">
        <v>83</v>
      </c>
      <c r="AV880" s="12" t="s">
        <v>83</v>
      </c>
      <c r="AW880" s="12" t="s">
        <v>28</v>
      </c>
      <c r="AX880" s="12" t="s">
        <v>74</v>
      </c>
      <c r="AY880" s="158" t="s">
        <v>167</v>
      </c>
    </row>
    <row r="881" spans="2:65" s="13" customFormat="1" ht="11.25">
      <c r="B881" s="164"/>
      <c r="D881" s="157" t="s">
        <v>176</v>
      </c>
      <c r="E881" s="165" t="s">
        <v>1</v>
      </c>
      <c r="F881" s="166" t="s">
        <v>187</v>
      </c>
      <c r="H881" s="167">
        <v>18.614999999999998</v>
      </c>
      <c r="L881" s="164"/>
      <c r="M881" s="168"/>
      <c r="N881" s="169"/>
      <c r="O881" s="169"/>
      <c r="P881" s="169"/>
      <c r="Q881" s="169"/>
      <c r="R881" s="169"/>
      <c r="S881" s="169"/>
      <c r="T881" s="170"/>
      <c r="AT881" s="165" t="s">
        <v>176</v>
      </c>
      <c r="AU881" s="165" t="s">
        <v>83</v>
      </c>
      <c r="AV881" s="13" t="s">
        <v>174</v>
      </c>
      <c r="AW881" s="13" t="s">
        <v>28</v>
      </c>
      <c r="AX881" s="13" t="s">
        <v>81</v>
      </c>
      <c r="AY881" s="165" t="s">
        <v>167</v>
      </c>
    </row>
    <row r="882" spans="2:65" s="1" customFormat="1" ht="24" customHeight="1">
      <c r="B882" s="143"/>
      <c r="C882" s="178" t="s">
        <v>1565</v>
      </c>
      <c r="D882" s="178" t="s">
        <v>410</v>
      </c>
      <c r="E882" s="179" t="s">
        <v>1566</v>
      </c>
      <c r="F882" s="180" t="s">
        <v>1567</v>
      </c>
      <c r="G882" s="181" t="s">
        <v>249</v>
      </c>
      <c r="H882" s="182">
        <v>18.614999999999998</v>
      </c>
      <c r="I882" s="183">
        <v>0</v>
      </c>
      <c r="J882" s="183">
        <f>ROUND(I882*H882,2)</f>
        <v>0</v>
      </c>
      <c r="K882" s="180" t="s">
        <v>173</v>
      </c>
      <c r="L882" s="184"/>
      <c r="M882" s="185" t="s">
        <v>1</v>
      </c>
      <c r="N882" s="186" t="s">
        <v>39</v>
      </c>
      <c r="O882" s="152">
        <v>0</v>
      </c>
      <c r="P882" s="152">
        <f>O882*H882</f>
        <v>0</v>
      </c>
      <c r="Q882" s="152">
        <v>3.056E-2</v>
      </c>
      <c r="R882" s="152">
        <f>Q882*H882</f>
        <v>0.5688744</v>
      </c>
      <c r="S882" s="152">
        <v>0</v>
      </c>
      <c r="T882" s="153">
        <f>S882*H882</f>
        <v>0</v>
      </c>
      <c r="AR882" s="154" t="s">
        <v>380</v>
      </c>
      <c r="AT882" s="154" t="s">
        <v>410</v>
      </c>
      <c r="AU882" s="154" t="s">
        <v>83</v>
      </c>
      <c r="AY882" s="16" t="s">
        <v>167</v>
      </c>
      <c r="BE882" s="155">
        <f>IF(N882="základní",J882,0)</f>
        <v>0</v>
      </c>
      <c r="BF882" s="155">
        <f>IF(N882="snížená",J882,0)</f>
        <v>0</v>
      </c>
      <c r="BG882" s="155">
        <f>IF(N882="zákl. přenesená",J882,0)</f>
        <v>0</v>
      </c>
      <c r="BH882" s="155">
        <f>IF(N882="sníž. přenesená",J882,0)</f>
        <v>0</v>
      </c>
      <c r="BI882" s="155">
        <f>IF(N882="nulová",J882,0)</f>
        <v>0</v>
      </c>
      <c r="BJ882" s="16" t="s">
        <v>81</v>
      </c>
      <c r="BK882" s="155">
        <f>ROUND(I882*H882,2)</f>
        <v>0</v>
      </c>
      <c r="BL882" s="16" t="s">
        <v>258</v>
      </c>
      <c r="BM882" s="154" t="s">
        <v>1568</v>
      </c>
    </row>
    <row r="883" spans="2:65" s="1" customFormat="1" ht="24" customHeight="1">
      <c r="B883" s="143"/>
      <c r="C883" s="144" t="s">
        <v>1569</v>
      </c>
      <c r="D883" s="144" t="s">
        <v>169</v>
      </c>
      <c r="E883" s="145" t="s">
        <v>1570</v>
      </c>
      <c r="F883" s="146" t="s">
        <v>1571</v>
      </c>
      <c r="G883" s="147" t="s">
        <v>295</v>
      </c>
      <c r="H883" s="148">
        <v>0.504</v>
      </c>
      <c r="I883" s="149">
        <v>0</v>
      </c>
      <c r="J883" s="149">
        <f>ROUND(I883*H883,2)</f>
        <v>0</v>
      </c>
      <c r="K883" s="146" t="s">
        <v>173</v>
      </c>
      <c r="L883" s="30"/>
      <c r="M883" s="150" t="s">
        <v>1</v>
      </c>
      <c r="N883" s="151" t="s">
        <v>39</v>
      </c>
      <c r="O883" s="152">
        <v>1.6879999999999999</v>
      </c>
      <c r="P883" s="152">
        <f>O883*H883</f>
        <v>0.85075199999999995</v>
      </c>
      <c r="Q883" s="152">
        <v>2.7E-4</v>
      </c>
      <c r="R883" s="152">
        <f>Q883*H883</f>
        <v>1.3608000000000001E-4</v>
      </c>
      <c r="S883" s="152">
        <v>0</v>
      </c>
      <c r="T883" s="153">
        <f>S883*H883</f>
        <v>0</v>
      </c>
      <c r="AR883" s="154" t="s">
        <v>258</v>
      </c>
      <c r="AT883" s="154" t="s">
        <v>169</v>
      </c>
      <c r="AU883" s="154" t="s">
        <v>83</v>
      </c>
      <c r="AY883" s="16" t="s">
        <v>167</v>
      </c>
      <c r="BE883" s="155">
        <f>IF(N883="základní",J883,0)</f>
        <v>0</v>
      </c>
      <c r="BF883" s="155">
        <f>IF(N883="snížená",J883,0)</f>
        <v>0</v>
      </c>
      <c r="BG883" s="155">
        <f>IF(N883="zákl. přenesená",J883,0)</f>
        <v>0</v>
      </c>
      <c r="BH883" s="155">
        <f>IF(N883="sníž. přenesená",J883,0)</f>
        <v>0</v>
      </c>
      <c r="BI883" s="155">
        <f>IF(N883="nulová",J883,0)</f>
        <v>0</v>
      </c>
      <c r="BJ883" s="16" t="s">
        <v>81</v>
      </c>
      <c r="BK883" s="155">
        <f>ROUND(I883*H883,2)</f>
        <v>0</v>
      </c>
      <c r="BL883" s="16" t="s">
        <v>258</v>
      </c>
      <c r="BM883" s="154" t="s">
        <v>1572</v>
      </c>
    </row>
    <row r="884" spans="2:65" s="12" customFormat="1" ht="11.25">
      <c r="B884" s="156"/>
      <c r="D884" s="157" t="s">
        <v>176</v>
      </c>
      <c r="E884" s="158" t="s">
        <v>1</v>
      </c>
      <c r="F884" s="159" t="s">
        <v>1573</v>
      </c>
      <c r="H884" s="160">
        <v>0.504</v>
      </c>
      <c r="L884" s="156"/>
      <c r="M884" s="161"/>
      <c r="N884" s="162"/>
      <c r="O884" s="162"/>
      <c r="P884" s="162"/>
      <c r="Q884" s="162"/>
      <c r="R884" s="162"/>
      <c r="S884" s="162"/>
      <c r="T884" s="163"/>
      <c r="AT884" s="158" t="s">
        <v>176</v>
      </c>
      <c r="AU884" s="158" t="s">
        <v>83</v>
      </c>
      <c r="AV884" s="12" t="s">
        <v>83</v>
      </c>
      <c r="AW884" s="12" t="s">
        <v>28</v>
      </c>
      <c r="AX884" s="12" t="s">
        <v>74</v>
      </c>
      <c r="AY884" s="158" t="s">
        <v>167</v>
      </c>
    </row>
    <row r="885" spans="2:65" s="13" customFormat="1" ht="11.25">
      <c r="B885" s="164"/>
      <c r="D885" s="157" t="s">
        <v>176</v>
      </c>
      <c r="E885" s="165" t="s">
        <v>1</v>
      </c>
      <c r="F885" s="166" t="s">
        <v>187</v>
      </c>
      <c r="H885" s="167">
        <v>0.504</v>
      </c>
      <c r="L885" s="164"/>
      <c r="M885" s="168"/>
      <c r="N885" s="169"/>
      <c r="O885" s="169"/>
      <c r="P885" s="169"/>
      <c r="Q885" s="169"/>
      <c r="R885" s="169"/>
      <c r="S885" s="169"/>
      <c r="T885" s="170"/>
      <c r="AT885" s="165" t="s">
        <v>176</v>
      </c>
      <c r="AU885" s="165" t="s">
        <v>83</v>
      </c>
      <c r="AV885" s="13" t="s">
        <v>174</v>
      </c>
      <c r="AW885" s="13" t="s">
        <v>28</v>
      </c>
      <c r="AX885" s="13" t="s">
        <v>81</v>
      </c>
      <c r="AY885" s="165" t="s">
        <v>167</v>
      </c>
    </row>
    <row r="886" spans="2:65" s="1" customFormat="1" ht="24" customHeight="1">
      <c r="B886" s="143"/>
      <c r="C886" s="178" t="s">
        <v>1574</v>
      </c>
      <c r="D886" s="178" t="s">
        <v>410</v>
      </c>
      <c r="E886" s="179" t="s">
        <v>1575</v>
      </c>
      <c r="F886" s="180" t="s">
        <v>1576</v>
      </c>
      <c r="G886" s="181" t="s">
        <v>249</v>
      </c>
      <c r="H886" s="182">
        <v>0.504</v>
      </c>
      <c r="I886" s="183">
        <v>0</v>
      </c>
      <c r="J886" s="183">
        <f>ROUND(I886*H886,2)</f>
        <v>0</v>
      </c>
      <c r="K886" s="180" t="s">
        <v>173</v>
      </c>
      <c r="L886" s="184"/>
      <c r="M886" s="185" t="s">
        <v>1</v>
      </c>
      <c r="N886" s="186" t="s">
        <v>39</v>
      </c>
      <c r="O886" s="152">
        <v>0</v>
      </c>
      <c r="P886" s="152">
        <f>O886*H886</f>
        <v>0</v>
      </c>
      <c r="Q886" s="152">
        <v>4.0280000000000003E-2</v>
      </c>
      <c r="R886" s="152">
        <f>Q886*H886</f>
        <v>2.0301120000000002E-2</v>
      </c>
      <c r="S886" s="152">
        <v>0</v>
      </c>
      <c r="T886" s="153">
        <f>S886*H886</f>
        <v>0</v>
      </c>
      <c r="AR886" s="154" t="s">
        <v>380</v>
      </c>
      <c r="AT886" s="154" t="s">
        <v>410</v>
      </c>
      <c r="AU886" s="154" t="s">
        <v>83</v>
      </c>
      <c r="AY886" s="16" t="s">
        <v>167</v>
      </c>
      <c r="BE886" s="155">
        <f>IF(N886="základní",J886,0)</f>
        <v>0</v>
      </c>
      <c r="BF886" s="155">
        <f>IF(N886="snížená",J886,0)</f>
        <v>0</v>
      </c>
      <c r="BG886" s="155">
        <f>IF(N886="zákl. přenesená",J886,0)</f>
        <v>0</v>
      </c>
      <c r="BH886" s="155">
        <f>IF(N886="sníž. přenesená",J886,0)</f>
        <v>0</v>
      </c>
      <c r="BI886" s="155">
        <f>IF(N886="nulová",J886,0)</f>
        <v>0</v>
      </c>
      <c r="BJ886" s="16" t="s">
        <v>81</v>
      </c>
      <c r="BK886" s="155">
        <f>ROUND(I886*H886,2)</f>
        <v>0</v>
      </c>
      <c r="BL886" s="16" t="s">
        <v>258</v>
      </c>
      <c r="BM886" s="154" t="s">
        <v>1577</v>
      </c>
    </row>
    <row r="887" spans="2:65" s="1" customFormat="1" ht="24" customHeight="1">
      <c r="B887" s="143"/>
      <c r="C887" s="144" t="s">
        <v>1578</v>
      </c>
      <c r="D887" s="144" t="s">
        <v>169</v>
      </c>
      <c r="E887" s="145" t="s">
        <v>1579</v>
      </c>
      <c r="F887" s="146" t="s">
        <v>1580</v>
      </c>
      <c r="G887" s="147" t="s">
        <v>295</v>
      </c>
      <c r="H887" s="148">
        <v>32</v>
      </c>
      <c r="I887" s="149">
        <v>0</v>
      </c>
      <c r="J887" s="149">
        <f>ROUND(I887*H887,2)</f>
        <v>0</v>
      </c>
      <c r="K887" s="146" t="s">
        <v>173</v>
      </c>
      <c r="L887" s="30"/>
      <c r="M887" s="150" t="s">
        <v>1</v>
      </c>
      <c r="N887" s="151" t="s">
        <v>39</v>
      </c>
      <c r="O887" s="152">
        <v>1.8049999999999999</v>
      </c>
      <c r="P887" s="152">
        <f>O887*H887</f>
        <v>57.76</v>
      </c>
      <c r="Q887" s="152">
        <v>0</v>
      </c>
      <c r="R887" s="152">
        <f>Q887*H887</f>
        <v>0</v>
      </c>
      <c r="S887" s="152">
        <v>0</v>
      </c>
      <c r="T887" s="153">
        <f>S887*H887</f>
        <v>0</v>
      </c>
      <c r="AR887" s="154" t="s">
        <v>258</v>
      </c>
      <c r="AT887" s="154" t="s">
        <v>169</v>
      </c>
      <c r="AU887" s="154" t="s">
        <v>83</v>
      </c>
      <c r="AY887" s="16" t="s">
        <v>167</v>
      </c>
      <c r="BE887" s="155">
        <f>IF(N887="základní",J887,0)</f>
        <v>0</v>
      </c>
      <c r="BF887" s="155">
        <f>IF(N887="snížená",J887,0)</f>
        <v>0</v>
      </c>
      <c r="BG887" s="155">
        <f>IF(N887="zákl. přenesená",J887,0)</f>
        <v>0</v>
      </c>
      <c r="BH887" s="155">
        <f>IF(N887="sníž. přenesená",J887,0)</f>
        <v>0</v>
      </c>
      <c r="BI887" s="155">
        <f>IF(N887="nulová",J887,0)</f>
        <v>0</v>
      </c>
      <c r="BJ887" s="16" t="s">
        <v>81</v>
      </c>
      <c r="BK887" s="155">
        <f>ROUND(I887*H887,2)</f>
        <v>0</v>
      </c>
      <c r="BL887" s="16" t="s">
        <v>258</v>
      </c>
      <c r="BM887" s="154" t="s">
        <v>1581</v>
      </c>
    </row>
    <row r="888" spans="2:65" s="12" customFormat="1" ht="11.25">
      <c r="B888" s="156"/>
      <c r="D888" s="157" t="s">
        <v>176</v>
      </c>
      <c r="E888" s="158" t="s">
        <v>1</v>
      </c>
      <c r="F888" s="159" t="s">
        <v>1582</v>
      </c>
      <c r="H888" s="160">
        <v>32</v>
      </c>
      <c r="L888" s="156"/>
      <c r="M888" s="161"/>
      <c r="N888" s="162"/>
      <c r="O888" s="162"/>
      <c r="P888" s="162"/>
      <c r="Q888" s="162"/>
      <c r="R888" s="162"/>
      <c r="S888" s="162"/>
      <c r="T888" s="163"/>
      <c r="AT888" s="158" t="s">
        <v>176</v>
      </c>
      <c r="AU888" s="158" t="s">
        <v>83</v>
      </c>
      <c r="AV888" s="12" t="s">
        <v>83</v>
      </c>
      <c r="AW888" s="12" t="s">
        <v>28</v>
      </c>
      <c r="AX888" s="12" t="s">
        <v>74</v>
      </c>
      <c r="AY888" s="158" t="s">
        <v>167</v>
      </c>
    </row>
    <row r="889" spans="2:65" s="13" customFormat="1" ht="11.25">
      <c r="B889" s="164"/>
      <c r="D889" s="157" t="s">
        <v>176</v>
      </c>
      <c r="E889" s="165" t="s">
        <v>1</v>
      </c>
      <c r="F889" s="166" t="s">
        <v>187</v>
      </c>
      <c r="H889" s="167">
        <v>32</v>
      </c>
      <c r="L889" s="164"/>
      <c r="M889" s="168"/>
      <c r="N889" s="169"/>
      <c r="O889" s="169"/>
      <c r="P889" s="169"/>
      <c r="Q889" s="169"/>
      <c r="R889" s="169"/>
      <c r="S889" s="169"/>
      <c r="T889" s="170"/>
      <c r="AT889" s="165" t="s">
        <v>176</v>
      </c>
      <c r="AU889" s="165" t="s">
        <v>83</v>
      </c>
      <c r="AV889" s="13" t="s">
        <v>174</v>
      </c>
      <c r="AW889" s="13" t="s">
        <v>28</v>
      </c>
      <c r="AX889" s="13" t="s">
        <v>81</v>
      </c>
      <c r="AY889" s="165" t="s">
        <v>167</v>
      </c>
    </row>
    <row r="890" spans="2:65" s="1" customFormat="1" ht="24" customHeight="1">
      <c r="B890" s="143"/>
      <c r="C890" s="178" t="s">
        <v>1583</v>
      </c>
      <c r="D890" s="178" t="s">
        <v>410</v>
      </c>
      <c r="E890" s="179" t="s">
        <v>1584</v>
      </c>
      <c r="F890" s="180" t="s">
        <v>1585</v>
      </c>
      <c r="G890" s="181" t="s">
        <v>295</v>
      </c>
      <c r="H890" s="182">
        <v>13</v>
      </c>
      <c r="I890" s="183">
        <v>0</v>
      </c>
      <c r="J890" s="183">
        <f t="shared" ref="J890:J906" si="70">ROUND(I890*H890,2)</f>
        <v>0</v>
      </c>
      <c r="K890" s="180" t="s">
        <v>173</v>
      </c>
      <c r="L890" s="184"/>
      <c r="M890" s="185" t="s">
        <v>1</v>
      </c>
      <c r="N890" s="186" t="s">
        <v>39</v>
      </c>
      <c r="O890" s="152">
        <v>0</v>
      </c>
      <c r="P890" s="152">
        <f t="shared" ref="P890:P906" si="71">O890*H890</f>
        <v>0</v>
      </c>
      <c r="Q890" s="152">
        <v>1.6500000000000001E-2</v>
      </c>
      <c r="R890" s="152">
        <f t="shared" ref="R890:R906" si="72">Q890*H890</f>
        <v>0.21450000000000002</v>
      </c>
      <c r="S890" s="152">
        <v>0</v>
      </c>
      <c r="T890" s="153">
        <f t="shared" ref="T890:T906" si="73">S890*H890</f>
        <v>0</v>
      </c>
      <c r="AR890" s="154" t="s">
        <v>380</v>
      </c>
      <c r="AT890" s="154" t="s">
        <v>410</v>
      </c>
      <c r="AU890" s="154" t="s">
        <v>83</v>
      </c>
      <c r="AY890" s="16" t="s">
        <v>167</v>
      </c>
      <c r="BE890" s="155">
        <f t="shared" ref="BE890:BE906" si="74">IF(N890="základní",J890,0)</f>
        <v>0</v>
      </c>
      <c r="BF890" s="155">
        <f t="shared" ref="BF890:BF906" si="75">IF(N890="snížená",J890,0)</f>
        <v>0</v>
      </c>
      <c r="BG890" s="155">
        <f t="shared" ref="BG890:BG906" si="76">IF(N890="zákl. přenesená",J890,0)</f>
        <v>0</v>
      </c>
      <c r="BH890" s="155">
        <f t="shared" ref="BH890:BH906" si="77">IF(N890="sníž. přenesená",J890,0)</f>
        <v>0</v>
      </c>
      <c r="BI890" s="155">
        <f t="shared" ref="BI890:BI906" si="78">IF(N890="nulová",J890,0)</f>
        <v>0</v>
      </c>
      <c r="BJ890" s="16" t="s">
        <v>81</v>
      </c>
      <c r="BK890" s="155">
        <f t="shared" ref="BK890:BK906" si="79">ROUND(I890*H890,2)</f>
        <v>0</v>
      </c>
      <c r="BL890" s="16" t="s">
        <v>258</v>
      </c>
      <c r="BM890" s="154" t="s">
        <v>1586</v>
      </c>
    </row>
    <row r="891" spans="2:65" s="1" customFormat="1" ht="24" customHeight="1">
      <c r="B891" s="143"/>
      <c r="C891" s="178" t="s">
        <v>1587</v>
      </c>
      <c r="D891" s="178" t="s">
        <v>410</v>
      </c>
      <c r="E891" s="179" t="s">
        <v>1588</v>
      </c>
      <c r="F891" s="180" t="s">
        <v>1589</v>
      </c>
      <c r="G891" s="181" t="s">
        <v>295</v>
      </c>
      <c r="H891" s="182">
        <v>19</v>
      </c>
      <c r="I891" s="183">
        <v>0</v>
      </c>
      <c r="J891" s="183">
        <f t="shared" si="70"/>
        <v>0</v>
      </c>
      <c r="K891" s="180" t="s">
        <v>173</v>
      </c>
      <c r="L891" s="184"/>
      <c r="M891" s="185" t="s">
        <v>1</v>
      </c>
      <c r="N891" s="186" t="s">
        <v>39</v>
      </c>
      <c r="O891" s="152">
        <v>0</v>
      </c>
      <c r="P891" s="152">
        <f t="shared" si="71"/>
        <v>0</v>
      </c>
      <c r="Q891" s="152">
        <v>1.8499999999999999E-2</v>
      </c>
      <c r="R891" s="152">
        <f t="shared" si="72"/>
        <v>0.35149999999999998</v>
      </c>
      <c r="S891" s="152">
        <v>0</v>
      </c>
      <c r="T891" s="153">
        <f t="shared" si="73"/>
        <v>0</v>
      </c>
      <c r="AR891" s="154" t="s">
        <v>380</v>
      </c>
      <c r="AT891" s="154" t="s">
        <v>410</v>
      </c>
      <c r="AU891" s="154" t="s">
        <v>83</v>
      </c>
      <c r="AY891" s="16" t="s">
        <v>167</v>
      </c>
      <c r="BE891" s="155">
        <f t="shared" si="74"/>
        <v>0</v>
      </c>
      <c r="BF891" s="155">
        <f t="shared" si="75"/>
        <v>0</v>
      </c>
      <c r="BG891" s="155">
        <f t="shared" si="76"/>
        <v>0</v>
      </c>
      <c r="BH891" s="155">
        <f t="shared" si="77"/>
        <v>0</v>
      </c>
      <c r="BI891" s="155">
        <f t="shared" si="78"/>
        <v>0</v>
      </c>
      <c r="BJ891" s="16" t="s">
        <v>81</v>
      </c>
      <c r="BK891" s="155">
        <f t="shared" si="79"/>
        <v>0</v>
      </c>
      <c r="BL891" s="16" t="s">
        <v>258</v>
      </c>
      <c r="BM891" s="154" t="s">
        <v>1590</v>
      </c>
    </row>
    <row r="892" spans="2:65" s="1" customFormat="1" ht="24" customHeight="1">
      <c r="B892" s="143"/>
      <c r="C892" s="144" t="s">
        <v>1591</v>
      </c>
      <c r="D892" s="144" t="s">
        <v>169</v>
      </c>
      <c r="E892" s="145" t="s">
        <v>1592</v>
      </c>
      <c r="F892" s="146" t="s">
        <v>1593</v>
      </c>
      <c r="G892" s="147" t="s">
        <v>295</v>
      </c>
      <c r="H892" s="148">
        <v>2</v>
      </c>
      <c r="I892" s="149">
        <v>0</v>
      </c>
      <c r="J892" s="149">
        <f t="shared" si="70"/>
        <v>0</v>
      </c>
      <c r="K892" s="146" t="s">
        <v>173</v>
      </c>
      <c r="L892" s="30"/>
      <c r="M892" s="150" t="s">
        <v>1</v>
      </c>
      <c r="N892" s="151" t="s">
        <v>39</v>
      </c>
      <c r="O892" s="152">
        <v>1.956</v>
      </c>
      <c r="P892" s="152">
        <f t="shared" si="71"/>
        <v>3.9119999999999999</v>
      </c>
      <c r="Q892" s="152">
        <v>0</v>
      </c>
      <c r="R892" s="152">
        <f t="shared" si="72"/>
        <v>0</v>
      </c>
      <c r="S892" s="152">
        <v>0</v>
      </c>
      <c r="T892" s="153">
        <f t="shared" si="73"/>
        <v>0</v>
      </c>
      <c r="AR892" s="154" t="s">
        <v>258</v>
      </c>
      <c r="AT892" s="154" t="s">
        <v>169</v>
      </c>
      <c r="AU892" s="154" t="s">
        <v>83</v>
      </c>
      <c r="AY892" s="16" t="s">
        <v>167</v>
      </c>
      <c r="BE892" s="155">
        <f t="shared" si="74"/>
        <v>0</v>
      </c>
      <c r="BF892" s="155">
        <f t="shared" si="75"/>
        <v>0</v>
      </c>
      <c r="BG892" s="155">
        <f t="shared" si="76"/>
        <v>0</v>
      </c>
      <c r="BH892" s="155">
        <f t="shared" si="77"/>
        <v>0</v>
      </c>
      <c r="BI892" s="155">
        <f t="shared" si="78"/>
        <v>0</v>
      </c>
      <c r="BJ892" s="16" t="s">
        <v>81</v>
      </c>
      <c r="BK892" s="155">
        <f t="shared" si="79"/>
        <v>0</v>
      </c>
      <c r="BL892" s="16" t="s">
        <v>258</v>
      </c>
      <c r="BM892" s="154" t="s">
        <v>1594</v>
      </c>
    </row>
    <row r="893" spans="2:65" s="1" customFormat="1" ht="24" customHeight="1">
      <c r="B893" s="143"/>
      <c r="C893" s="178" t="s">
        <v>1595</v>
      </c>
      <c r="D893" s="178" t="s">
        <v>410</v>
      </c>
      <c r="E893" s="179" t="s">
        <v>1596</v>
      </c>
      <c r="F893" s="180" t="s">
        <v>1597</v>
      </c>
      <c r="G893" s="181" t="s">
        <v>295</v>
      </c>
      <c r="H893" s="182">
        <v>2</v>
      </c>
      <c r="I893" s="183">
        <v>0</v>
      </c>
      <c r="J893" s="183">
        <f t="shared" si="70"/>
        <v>0</v>
      </c>
      <c r="K893" s="180" t="s">
        <v>173</v>
      </c>
      <c r="L893" s="184"/>
      <c r="M893" s="185" t="s">
        <v>1</v>
      </c>
      <c r="N893" s="186" t="s">
        <v>39</v>
      </c>
      <c r="O893" s="152">
        <v>0</v>
      </c>
      <c r="P893" s="152">
        <f t="shared" si="71"/>
        <v>0</v>
      </c>
      <c r="Q893" s="152">
        <v>2.1499999999999998E-2</v>
      </c>
      <c r="R893" s="152">
        <f t="shared" si="72"/>
        <v>4.2999999999999997E-2</v>
      </c>
      <c r="S893" s="152">
        <v>0</v>
      </c>
      <c r="T893" s="153">
        <f t="shared" si="73"/>
        <v>0</v>
      </c>
      <c r="AR893" s="154" t="s">
        <v>380</v>
      </c>
      <c r="AT893" s="154" t="s">
        <v>410</v>
      </c>
      <c r="AU893" s="154" t="s">
        <v>83</v>
      </c>
      <c r="AY893" s="16" t="s">
        <v>167</v>
      </c>
      <c r="BE893" s="155">
        <f t="shared" si="74"/>
        <v>0</v>
      </c>
      <c r="BF893" s="155">
        <f t="shared" si="75"/>
        <v>0</v>
      </c>
      <c r="BG893" s="155">
        <f t="shared" si="76"/>
        <v>0</v>
      </c>
      <c r="BH893" s="155">
        <f t="shared" si="77"/>
        <v>0</v>
      </c>
      <c r="BI893" s="155">
        <f t="shared" si="78"/>
        <v>0</v>
      </c>
      <c r="BJ893" s="16" t="s">
        <v>81</v>
      </c>
      <c r="BK893" s="155">
        <f t="shared" si="79"/>
        <v>0</v>
      </c>
      <c r="BL893" s="16" t="s">
        <v>258</v>
      </c>
      <c r="BM893" s="154" t="s">
        <v>1598</v>
      </c>
    </row>
    <row r="894" spans="2:65" s="1" customFormat="1" ht="24" customHeight="1">
      <c r="B894" s="143"/>
      <c r="C894" s="144" t="s">
        <v>1599</v>
      </c>
      <c r="D894" s="144" t="s">
        <v>169</v>
      </c>
      <c r="E894" s="145" t="s">
        <v>1600</v>
      </c>
      <c r="F894" s="146" t="s">
        <v>1601</v>
      </c>
      <c r="G894" s="147" t="s">
        <v>295</v>
      </c>
      <c r="H894" s="148">
        <v>3</v>
      </c>
      <c r="I894" s="149">
        <v>0</v>
      </c>
      <c r="J894" s="149">
        <f t="shared" si="70"/>
        <v>0</v>
      </c>
      <c r="K894" s="146" t="s">
        <v>173</v>
      </c>
      <c r="L894" s="30"/>
      <c r="M894" s="150" t="s">
        <v>1</v>
      </c>
      <c r="N894" s="151" t="s">
        <v>39</v>
      </c>
      <c r="O894" s="152">
        <v>2.1859999999999999</v>
      </c>
      <c r="P894" s="152">
        <f t="shared" si="71"/>
        <v>6.5579999999999998</v>
      </c>
      <c r="Q894" s="152">
        <v>0</v>
      </c>
      <c r="R894" s="152">
        <f t="shared" si="72"/>
        <v>0</v>
      </c>
      <c r="S894" s="152">
        <v>0</v>
      </c>
      <c r="T894" s="153">
        <f t="shared" si="73"/>
        <v>0</v>
      </c>
      <c r="AR894" s="154" t="s">
        <v>258</v>
      </c>
      <c r="AT894" s="154" t="s">
        <v>169</v>
      </c>
      <c r="AU894" s="154" t="s">
        <v>83</v>
      </c>
      <c r="AY894" s="16" t="s">
        <v>167</v>
      </c>
      <c r="BE894" s="155">
        <f t="shared" si="74"/>
        <v>0</v>
      </c>
      <c r="BF894" s="155">
        <f t="shared" si="75"/>
        <v>0</v>
      </c>
      <c r="BG894" s="155">
        <f t="shared" si="76"/>
        <v>0</v>
      </c>
      <c r="BH894" s="155">
        <f t="shared" si="77"/>
        <v>0</v>
      </c>
      <c r="BI894" s="155">
        <f t="shared" si="78"/>
        <v>0</v>
      </c>
      <c r="BJ894" s="16" t="s">
        <v>81</v>
      </c>
      <c r="BK894" s="155">
        <f t="shared" si="79"/>
        <v>0</v>
      </c>
      <c r="BL894" s="16" t="s">
        <v>258</v>
      </c>
      <c r="BM894" s="154" t="s">
        <v>1602</v>
      </c>
    </row>
    <row r="895" spans="2:65" s="1" customFormat="1" ht="24" customHeight="1">
      <c r="B895" s="143"/>
      <c r="C895" s="178" t="s">
        <v>1603</v>
      </c>
      <c r="D895" s="178" t="s">
        <v>410</v>
      </c>
      <c r="E895" s="179" t="s">
        <v>1604</v>
      </c>
      <c r="F895" s="180" t="s">
        <v>1605</v>
      </c>
      <c r="G895" s="181" t="s">
        <v>295</v>
      </c>
      <c r="H895" s="182">
        <v>1</v>
      </c>
      <c r="I895" s="183">
        <v>0</v>
      </c>
      <c r="J895" s="183">
        <f t="shared" si="70"/>
        <v>0</v>
      </c>
      <c r="K895" s="180" t="s">
        <v>173</v>
      </c>
      <c r="L895" s="184"/>
      <c r="M895" s="185" t="s">
        <v>1</v>
      </c>
      <c r="N895" s="186" t="s">
        <v>39</v>
      </c>
      <c r="O895" s="152">
        <v>0</v>
      </c>
      <c r="P895" s="152">
        <f t="shared" si="71"/>
        <v>0</v>
      </c>
      <c r="Q895" s="152">
        <v>3.3000000000000002E-2</v>
      </c>
      <c r="R895" s="152">
        <f t="shared" si="72"/>
        <v>3.3000000000000002E-2</v>
      </c>
      <c r="S895" s="152">
        <v>0</v>
      </c>
      <c r="T895" s="153">
        <f t="shared" si="73"/>
        <v>0</v>
      </c>
      <c r="AR895" s="154" t="s">
        <v>380</v>
      </c>
      <c r="AT895" s="154" t="s">
        <v>410</v>
      </c>
      <c r="AU895" s="154" t="s">
        <v>83</v>
      </c>
      <c r="AY895" s="16" t="s">
        <v>167</v>
      </c>
      <c r="BE895" s="155">
        <f t="shared" si="74"/>
        <v>0</v>
      </c>
      <c r="BF895" s="155">
        <f t="shared" si="75"/>
        <v>0</v>
      </c>
      <c r="BG895" s="155">
        <f t="shared" si="76"/>
        <v>0</v>
      </c>
      <c r="BH895" s="155">
        <f t="shared" si="77"/>
        <v>0</v>
      </c>
      <c r="BI895" s="155">
        <f t="shared" si="78"/>
        <v>0</v>
      </c>
      <c r="BJ895" s="16" t="s">
        <v>81</v>
      </c>
      <c r="BK895" s="155">
        <f t="shared" si="79"/>
        <v>0</v>
      </c>
      <c r="BL895" s="16" t="s">
        <v>258</v>
      </c>
      <c r="BM895" s="154" t="s">
        <v>1606</v>
      </c>
    </row>
    <row r="896" spans="2:65" s="1" customFormat="1" ht="24" customHeight="1">
      <c r="B896" s="143"/>
      <c r="C896" s="178" t="s">
        <v>1607</v>
      </c>
      <c r="D896" s="178" t="s">
        <v>410</v>
      </c>
      <c r="E896" s="179" t="s">
        <v>1608</v>
      </c>
      <c r="F896" s="180" t="s">
        <v>1609</v>
      </c>
      <c r="G896" s="181" t="s">
        <v>295</v>
      </c>
      <c r="H896" s="182">
        <v>2</v>
      </c>
      <c r="I896" s="183">
        <v>0</v>
      </c>
      <c r="J896" s="183">
        <f t="shared" si="70"/>
        <v>0</v>
      </c>
      <c r="K896" s="180" t="s">
        <v>173</v>
      </c>
      <c r="L896" s="184"/>
      <c r="M896" s="185" t="s">
        <v>1</v>
      </c>
      <c r="N896" s="186" t="s">
        <v>39</v>
      </c>
      <c r="O896" s="152">
        <v>0</v>
      </c>
      <c r="P896" s="152">
        <f t="shared" si="71"/>
        <v>0</v>
      </c>
      <c r="Q896" s="152">
        <v>3.9E-2</v>
      </c>
      <c r="R896" s="152">
        <f t="shared" si="72"/>
        <v>7.8E-2</v>
      </c>
      <c r="S896" s="152">
        <v>0</v>
      </c>
      <c r="T896" s="153">
        <f t="shared" si="73"/>
        <v>0</v>
      </c>
      <c r="AR896" s="154" t="s">
        <v>380</v>
      </c>
      <c r="AT896" s="154" t="s">
        <v>410</v>
      </c>
      <c r="AU896" s="154" t="s">
        <v>83</v>
      </c>
      <c r="AY896" s="16" t="s">
        <v>167</v>
      </c>
      <c r="BE896" s="155">
        <f t="shared" si="74"/>
        <v>0</v>
      </c>
      <c r="BF896" s="155">
        <f t="shared" si="75"/>
        <v>0</v>
      </c>
      <c r="BG896" s="155">
        <f t="shared" si="76"/>
        <v>0</v>
      </c>
      <c r="BH896" s="155">
        <f t="shared" si="77"/>
        <v>0</v>
      </c>
      <c r="BI896" s="155">
        <f t="shared" si="78"/>
        <v>0</v>
      </c>
      <c r="BJ896" s="16" t="s">
        <v>81</v>
      </c>
      <c r="BK896" s="155">
        <f t="shared" si="79"/>
        <v>0</v>
      </c>
      <c r="BL896" s="16" t="s">
        <v>258</v>
      </c>
      <c r="BM896" s="154" t="s">
        <v>1610</v>
      </c>
    </row>
    <row r="897" spans="2:65" s="1" customFormat="1" ht="24" customHeight="1">
      <c r="B897" s="143"/>
      <c r="C897" s="144" t="s">
        <v>1611</v>
      </c>
      <c r="D897" s="144" t="s">
        <v>169</v>
      </c>
      <c r="E897" s="145" t="s">
        <v>1612</v>
      </c>
      <c r="F897" s="146" t="s">
        <v>1613</v>
      </c>
      <c r="G897" s="147" t="s">
        <v>295</v>
      </c>
      <c r="H897" s="148">
        <v>11</v>
      </c>
      <c r="I897" s="149">
        <v>0</v>
      </c>
      <c r="J897" s="149">
        <f t="shared" si="70"/>
        <v>0</v>
      </c>
      <c r="K897" s="146" t="s">
        <v>173</v>
      </c>
      <c r="L897" s="30"/>
      <c r="M897" s="150" t="s">
        <v>1</v>
      </c>
      <c r="N897" s="151" t="s">
        <v>39</v>
      </c>
      <c r="O897" s="152">
        <v>3.0449999999999999</v>
      </c>
      <c r="P897" s="152">
        <f t="shared" si="71"/>
        <v>33.494999999999997</v>
      </c>
      <c r="Q897" s="152">
        <v>0</v>
      </c>
      <c r="R897" s="152">
        <f t="shared" si="72"/>
        <v>0</v>
      </c>
      <c r="S897" s="152">
        <v>0</v>
      </c>
      <c r="T897" s="153">
        <f t="shared" si="73"/>
        <v>0</v>
      </c>
      <c r="AR897" s="154" t="s">
        <v>258</v>
      </c>
      <c r="AT897" s="154" t="s">
        <v>169</v>
      </c>
      <c r="AU897" s="154" t="s">
        <v>83</v>
      </c>
      <c r="AY897" s="16" t="s">
        <v>167</v>
      </c>
      <c r="BE897" s="155">
        <f t="shared" si="74"/>
        <v>0</v>
      </c>
      <c r="BF897" s="155">
        <f t="shared" si="75"/>
        <v>0</v>
      </c>
      <c r="BG897" s="155">
        <f t="shared" si="76"/>
        <v>0</v>
      </c>
      <c r="BH897" s="155">
        <f t="shared" si="77"/>
        <v>0</v>
      </c>
      <c r="BI897" s="155">
        <f t="shared" si="78"/>
        <v>0</v>
      </c>
      <c r="BJ897" s="16" t="s">
        <v>81</v>
      </c>
      <c r="BK897" s="155">
        <f t="shared" si="79"/>
        <v>0</v>
      </c>
      <c r="BL897" s="16" t="s">
        <v>258</v>
      </c>
      <c r="BM897" s="154" t="s">
        <v>1614</v>
      </c>
    </row>
    <row r="898" spans="2:65" s="1" customFormat="1" ht="24" customHeight="1">
      <c r="B898" s="143"/>
      <c r="C898" s="178" t="s">
        <v>1615</v>
      </c>
      <c r="D898" s="178" t="s">
        <v>410</v>
      </c>
      <c r="E898" s="179" t="s">
        <v>1616</v>
      </c>
      <c r="F898" s="180" t="s">
        <v>1617</v>
      </c>
      <c r="G898" s="181" t="s">
        <v>295</v>
      </c>
      <c r="H898" s="182">
        <v>11</v>
      </c>
      <c r="I898" s="183">
        <v>0</v>
      </c>
      <c r="J898" s="183">
        <f t="shared" si="70"/>
        <v>0</v>
      </c>
      <c r="K898" s="180" t="s">
        <v>173</v>
      </c>
      <c r="L898" s="184"/>
      <c r="M898" s="185" t="s">
        <v>1</v>
      </c>
      <c r="N898" s="186" t="s">
        <v>39</v>
      </c>
      <c r="O898" s="152">
        <v>0</v>
      </c>
      <c r="P898" s="152">
        <f t="shared" si="71"/>
        <v>0</v>
      </c>
      <c r="Q898" s="152">
        <v>3.7999999999999999E-2</v>
      </c>
      <c r="R898" s="152">
        <f t="shared" si="72"/>
        <v>0.41799999999999998</v>
      </c>
      <c r="S898" s="152">
        <v>0</v>
      </c>
      <c r="T898" s="153">
        <f t="shared" si="73"/>
        <v>0</v>
      </c>
      <c r="AR898" s="154" t="s">
        <v>380</v>
      </c>
      <c r="AT898" s="154" t="s">
        <v>410</v>
      </c>
      <c r="AU898" s="154" t="s">
        <v>83</v>
      </c>
      <c r="AY898" s="16" t="s">
        <v>167</v>
      </c>
      <c r="BE898" s="155">
        <f t="shared" si="74"/>
        <v>0</v>
      </c>
      <c r="BF898" s="155">
        <f t="shared" si="75"/>
        <v>0</v>
      </c>
      <c r="BG898" s="155">
        <f t="shared" si="76"/>
        <v>0</v>
      </c>
      <c r="BH898" s="155">
        <f t="shared" si="77"/>
        <v>0</v>
      </c>
      <c r="BI898" s="155">
        <f t="shared" si="78"/>
        <v>0</v>
      </c>
      <c r="BJ898" s="16" t="s">
        <v>81</v>
      </c>
      <c r="BK898" s="155">
        <f t="shared" si="79"/>
        <v>0</v>
      </c>
      <c r="BL898" s="16" t="s">
        <v>258</v>
      </c>
      <c r="BM898" s="154" t="s">
        <v>1618</v>
      </c>
    </row>
    <row r="899" spans="2:65" s="1" customFormat="1" ht="24" customHeight="1">
      <c r="B899" s="143"/>
      <c r="C899" s="144" t="s">
        <v>1619</v>
      </c>
      <c r="D899" s="144" t="s">
        <v>169</v>
      </c>
      <c r="E899" s="145" t="s">
        <v>1620</v>
      </c>
      <c r="F899" s="146" t="s">
        <v>1621</v>
      </c>
      <c r="G899" s="147" t="s">
        <v>295</v>
      </c>
      <c r="H899" s="148">
        <v>1</v>
      </c>
      <c r="I899" s="149">
        <v>0</v>
      </c>
      <c r="J899" s="149">
        <f t="shared" si="70"/>
        <v>0</v>
      </c>
      <c r="K899" s="146" t="s">
        <v>173</v>
      </c>
      <c r="L899" s="30"/>
      <c r="M899" s="150" t="s">
        <v>1</v>
      </c>
      <c r="N899" s="151" t="s">
        <v>39</v>
      </c>
      <c r="O899" s="152">
        <v>3.7360000000000002</v>
      </c>
      <c r="P899" s="152">
        <f t="shared" si="71"/>
        <v>3.7360000000000002</v>
      </c>
      <c r="Q899" s="152">
        <v>0</v>
      </c>
      <c r="R899" s="152">
        <f t="shared" si="72"/>
        <v>0</v>
      </c>
      <c r="S899" s="152">
        <v>0</v>
      </c>
      <c r="T899" s="153">
        <f t="shared" si="73"/>
        <v>0</v>
      </c>
      <c r="AR899" s="154" t="s">
        <v>258</v>
      </c>
      <c r="AT899" s="154" t="s">
        <v>169</v>
      </c>
      <c r="AU899" s="154" t="s">
        <v>83</v>
      </c>
      <c r="AY899" s="16" t="s">
        <v>167</v>
      </c>
      <c r="BE899" s="155">
        <f t="shared" si="74"/>
        <v>0</v>
      </c>
      <c r="BF899" s="155">
        <f t="shared" si="75"/>
        <v>0</v>
      </c>
      <c r="BG899" s="155">
        <f t="shared" si="76"/>
        <v>0</v>
      </c>
      <c r="BH899" s="155">
        <f t="shared" si="77"/>
        <v>0</v>
      </c>
      <c r="BI899" s="155">
        <f t="shared" si="78"/>
        <v>0</v>
      </c>
      <c r="BJ899" s="16" t="s">
        <v>81</v>
      </c>
      <c r="BK899" s="155">
        <f t="shared" si="79"/>
        <v>0</v>
      </c>
      <c r="BL899" s="16" t="s">
        <v>258</v>
      </c>
      <c r="BM899" s="154" t="s">
        <v>1622</v>
      </c>
    </row>
    <row r="900" spans="2:65" s="1" customFormat="1" ht="24" customHeight="1">
      <c r="B900" s="143"/>
      <c r="C900" s="178" t="s">
        <v>1623</v>
      </c>
      <c r="D900" s="178" t="s">
        <v>410</v>
      </c>
      <c r="E900" s="179" t="s">
        <v>1624</v>
      </c>
      <c r="F900" s="180" t="s">
        <v>1625</v>
      </c>
      <c r="G900" s="181" t="s">
        <v>295</v>
      </c>
      <c r="H900" s="182">
        <v>1</v>
      </c>
      <c r="I900" s="183">
        <v>0</v>
      </c>
      <c r="J900" s="183">
        <f t="shared" si="70"/>
        <v>0</v>
      </c>
      <c r="K900" s="180" t="s">
        <v>173</v>
      </c>
      <c r="L900" s="184"/>
      <c r="M900" s="185" t="s">
        <v>1</v>
      </c>
      <c r="N900" s="186" t="s">
        <v>39</v>
      </c>
      <c r="O900" s="152">
        <v>0</v>
      </c>
      <c r="P900" s="152">
        <f t="shared" si="71"/>
        <v>0</v>
      </c>
      <c r="Q900" s="152">
        <v>6.5000000000000002E-2</v>
      </c>
      <c r="R900" s="152">
        <f t="shared" si="72"/>
        <v>6.5000000000000002E-2</v>
      </c>
      <c r="S900" s="152">
        <v>0</v>
      </c>
      <c r="T900" s="153">
        <f t="shared" si="73"/>
        <v>0</v>
      </c>
      <c r="AR900" s="154" t="s">
        <v>380</v>
      </c>
      <c r="AT900" s="154" t="s">
        <v>410</v>
      </c>
      <c r="AU900" s="154" t="s">
        <v>83</v>
      </c>
      <c r="AY900" s="16" t="s">
        <v>167</v>
      </c>
      <c r="BE900" s="155">
        <f t="shared" si="74"/>
        <v>0</v>
      </c>
      <c r="BF900" s="155">
        <f t="shared" si="75"/>
        <v>0</v>
      </c>
      <c r="BG900" s="155">
        <f t="shared" si="76"/>
        <v>0</v>
      </c>
      <c r="BH900" s="155">
        <f t="shared" si="77"/>
        <v>0</v>
      </c>
      <c r="BI900" s="155">
        <f t="shared" si="78"/>
        <v>0</v>
      </c>
      <c r="BJ900" s="16" t="s">
        <v>81</v>
      </c>
      <c r="BK900" s="155">
        <f t="shared" si="79"/>
        <v>0</v>
      </c>
      <c r="BL900" s="16" t="s">
        <v>258</v>
      </c>
      <c r="BM900" s="154" t="s">
        <v>1626</v>
      </c>
    </row>
    <row r="901" spans="2:65" s="1" customFormat="1" ht="24" customHeight="1">
      <c r="B901" s="143"/>
      <c r="C901" s="144" t="s">
        <v>1627</v>
      </c>
      <c r="D901" s="144" t="s">
        <v>169</v>
      </c>
      <c r="E901" s="145" t="s">
        <v>1628</v>
      </c>
      <c r="F901" s="146" t="s">
        <v>1629</v>
      </c>
      <c r="G901" s="147" t="s">
        <v>295</v>
      </c>
      <c r="H901" s="148">
        <v>33</v>
      </c>
      <c r="I901" s="149">
        <v>0</v>
      </c>
      <c r="J901" s="149">
        <f t="shared" si="70"/>
        <v>0</v>
      </c>
      <c r="K901" s="146" t="s">
        <v>173</v>
      </c>
      <c r="L901" s="30"/>
      <c r="M901" s="150" t="s">
        <v>1</v>
      </c>
      <c r="N901" s="151" t="s">
        <v>39</v>
      </c>
      <c r="O901" s="152">
        <v>4.3650000000000002</v>
      </c>
      <c r="P901" s="152">
        <f t="shared" si="71"/>
        <v>144.04500000000002</v>
      </c>
      <c r="Q901" s="152">
        <v>2.7E-4</v>
      </c>
      <c r="R901" s="152">
        <f t="shared" si="72"/>
        <v>8.9099999999999995E-3</v>
      </c>
      <c r="S901" s="152">
        <v>0</v>
      </c>
      <c r="T901" s="153">
        <f t="shared" si="73"/>
        <v>0</v>
      </c>
      <c r="AR901" s="154" t="s">
        <v>258</v>
      </c>
      <c r="AT901" s="154" t="s">
        <v>169</v>
      </c>
      <c r="AU901" s="154" t="s">
        <v>83</v>
      </c>
      <c r="AY901" s="16" t="s">
        <v>167</v>
      </c>
      <c r="BE901" s="155">
        <f t="shared" si="74"/>
        <v>0</v>
      </c>
      <c r="BF901" s="155">
        <f t="shared" si="75"/>
        <v>0</v>
      </c>
      <c r="BG901" s="155">
        <f t="shared" si="76"/>
        <v>0</v>
      </c>
      <c r="BH901" s="155">
        <f t="shared" si="77"/>
        <v>0</v>
      </c>
      <c r="BI901" s="155">
        <f t="shared" si="78"/>
        <v>0</v>
      </c>
      <c r="BJ901" s="16" t="s">
        <v>81</v>
      </c>
      <c r="BK901" s="155">
        <f t="shared" si="79"/>
        <v>0</v>
      </c>
      <c r="BL901" s="16" t="s">
        <v>258</v>
      </c>
      <c r="BM901" s="154" t="s">
        <v>1630</v>
      </c>
    </row>
    <row r="902" spans="2:65" s="1" customFormat="1" ht="36" customHeight="1">
      <c r="B902" s="143"/>
      <c r="C902" s="178" t="s">
        <v>1631</v>
      </c>
      <c r="D902" s="178" t="s">
        <v>410</v>
      </c>
      <c r="E902" s="179" t="s">
        <v>1632</v>
      </c>
      <c r="F902" s="180" t="s">
        <v>1633</v>
      </c>
      <c r="G902" s="181" t="s">
        <v>295</v>
      </c>
      <c r="H902" s="182">
        <v>33</v>
      </c>
      <c r="I902" s="183">
        <v>0</v>
      </c>
      <c r="J902" s="183">
        <f t="shared" si="70"/>
        <v>0</v>
      </c>
      <c r="K902" s="180" t="s">
        <v>173</v>
      </c>
      <c r="L902" s="184"/>
      <c r="M902" s="185" t="s">
        <v>1</v>
      </c>
      <c r="N902" s="186" t="s">
        <v>39</v>
      </c>
      <c r="O902" s="152">
        <v>0</v>
      </c>
      <c r="P902" s="152">
        <f t="shared" si="71"/>
        <v>0</v>
      </c>
      <c r="Q902" s="152">
        <v>3.7999999999999999E-2</v>
      </c>
      <c r="R902" s="152">
        <f t="shared" si="72"/>
        <v>1.254</v>
      </c>
      <c r="S902" s="152">
        <v>0</v>
      </c>
      <c r="T902" s="153">
        <f t="shared" si="73"/>
        <v>0</v>
      </c>
      <c r="AR902" s="154" t="s">
        <v>380</v>
      </c>
      <c r="AT902" s="154" t="s">
        <v>410</v>
      </c>
      <c r="AU902" s="154" t="s">
        <v>83</v>
      </c>
      <c r="AY902" s="16" t="s">
        <v>167</v>
      </c>
      <c r="BE902" s="155">
        <f t="shared" si="74"/>
        <v>0</v>
      </c>
      <c r="BF902" s="155">
        <f t="shared" si="75"/>
        <v>0</v>
      </c>
      <c r="BG902" s="155">
        <f t="shared" si="76"/>
        <v>0</v>
      </c>
      <c r="BH902" s="155">
        <f t="shared" si="77"/>
        <v>0</v>
      </c>
      <c r="BI902" s="155">
        <f t="shared" si="78"/>
        <v>0</v>
      </c>
      <c r="BJ902" s="16" t="s">
        <v>81</v>
      </c>
      <c r="BK902" s="155">
        <f t="shared" si="79"/>
        <v>0</v>
      </c>
      <c r="BL902" s="16" t="s">
        <v>258</v>
      </c>
      <c r="BM902" s="154" t="s">
        <v>1634</v>
      </c>
    </row>
    <row r="903" spans="2:65" s="1" customFormat="1" ht="24" customHeight="1">
      <c r="B903" s="143"/>
      <c r="C903" s="178" t="s">
        <v>1635</v>
      </c>
      <c r="D903" s="178" t="s">
        <v>410</v>
      </c>
      <c r="E903" s="179" t="s">
        <v>1636</v>
      </c>
      <c r="F903" s="180" t="s">
        <v>1637</v>
      </c>
      <c r="G903" s="181" t="s">
        <v>295</v>
      </c>
      <c r="H903" s="182">
        <v>33</v>
      </c>
      <c r="I903" s="183">
        <v>0</v>
      </c>
      <c r="J903" s="183">
        <f t="shared" si="70"/>
        <v>0</v>
      </c>
      <c r="K903" s="180" t="s">
        <v>173</v>
      </c>
      <c r="L903" s="184"/>
      <c r="M903" s="185" t="s">
        <v>1</v>
      </c>
      <c r="N903" s="186" t="s">
        <v>39</v>
      </c>
      <c r="O903" s="152">
        <v>0</v>
      </c>
      <c r="P903" s="152">
        <f t="shared" si="71"/>
        <v>0</v>
      </c>
      <c r="Q903" s="152">
        <v>5.4999999999999997E-3</v>
      </c>
      <c r="R903" s="152">
        <f t="shared" si="72"/>
        <v>0.18149999999999999</v>
      </c>
      <c r="S903" s="152">
        <v>0</v>
      </c>
      <c r="T903" s="153">
        <f t="shared" si="73"/>
        <v>0</v>
      </c>
      <c r="AR903" s="154" t="s">
        <v>380</v>
      </c>
      <c r="AT903" s="154" t="s">
        <v>410</v>
      </c>
      <c r="AU903" s="154" t="s">
        <v>83</v>
      </c>
      <c r="AY903" s="16" t="s">
        <v>167</v>
      </c>
      <c r="BE903" s="155">
        <f t="shared" si="74"/>
        <v>0</v>
      </c>
      <c r="BF903" s="155">
        <f t="shared" si="75"/>
        <v>0</v>
      </c>
      <c r="BG903" s="155">
        <f t="shared" si="76"/>
        <v>0</v>
      </c>
      <c r="BH903" s="155">
        <f t="shared" si="77"/>
        <v>0</v>
      </c>
      <c r="BI903" s="155">
        <f t="shared" si="78"/>
        <v>0</v>
      </c>
      <c r="BJ903" s="16" t="s">
        <v>81</v>
      </c>
      <c r="BK903" s="155">
        <f t="shared" si="79"/>
        <v>0</v>
      </c>
      <c r="BL903" s="16" t="s">
        <v>258</v>
      </c>
      <c r="BM903" s="154" t="s">
        <v>1638</v>
      </c>
    </row>
    <row r="904" spans="2:65" s="1" customFormat="1" ht="24" customHeight="1">
      <c r="B904" s="143"/>
      <c r="C904" s="178" t="s">
        <v>1639</v>
      </c>
      <c r="D904" s="178" t="s">
        <v>410</v>
      </c>
      <c r="E904" s="179" t="s">
        <v>1640</v>
      </c>
      <c r="F904" s="180" t="s">
        <v>1641</v>
      </c>
      <c r="G904" s="181" t="s">
        <v>1642</v>
      </c>
      <c r="H904" s="182">
        <v>33</v>
      </c>
      <c r="I904" s="183">
        <v>0</v>
      </c>
      <c r="J904" s="183">
        <f t="shared" si="70"/>
        <v>0</v>
      </c>
      <c r="K904" s="180" t="s">
        <v>173</v>
      </c>
      <c r="L904" s="184"/>
      <c r="M904" s="185" t="s">
        <v>1</v>
      </c>
      <c r="N904" s="186" t="s">
        <v>39</v>
      </c>
      <c r="O904" s="152">
        <v>0</v>
      </c>
      <c r="P904" s="152">
        <f t="shared" si="71"/>
        <v>0</v>
      </c>
      <c r="Q904" s="152">
        <v>2.9999999999999997E-4</v>
      </c>
      <c r="R904" s="152">
        <f t="shared" si="72"/>
        <v>9.8999999999999991E-3</v>
      </c>
      <c r="S904" s="152">
        <v>0</v>
      </c>
      <c r="T904" s="153">
        <f t="shared" si="73"/>
        <v>0</v>
      </c>
      <c r="AR904" s="154" t="s">
        <v>380</v>
      </c>
      <c r="AT904" s="154" t="s">
        <v>410</v>
      </c>
      <c r="AU904" s="154" t="s">
        <v>83</v>
      </c>
      <c r="AY904" s="16" t="s">
        <v>167</v>
      </c>
      <c r="BE904" s="155">
        <f t="shared" si="74"/>
        <v>0</v>
      </c>
      <c r="BF904" s="155">
        <f t="shared" si="75"/>
        <v>0</v>
      </c>
      <c r="BG904" s="155">
        <f t="shared" si="76"/>
        <v>0</v>
      </c>
      <c r="BH904" s="155">
        <f t="shared" si="77"/>
        <v>0</v>
      </c>
      <c r="BI904" s="155">
        <f t="shared" si="78"/>
        <v>0</v>
      </c>
      <c r="BJ904" s="16" t="s">
        <v>81</v>
      </c>
      <c r="BK904" s="155">
        <f t="shared" si="79"/>
        <v>0</v>
      </c>
      <c r="BL904" s="16" t="s">
        <v>258</v>
      </c>
      <c r="BM904" s="154" t="s">
        <v>1643</v>
      </c>
    </row>
    <row r="905" spans="2:65" s="1" customFormat="1" ht="16.5" customHeight="1">
      <c r="B905" s="143"/>
      <c r="C905" s="178" t="s">
        <v>1644</v>
      </c>
      <c r="D905" s="178" t="s">
        <v>410</v>
      </c>
      <c r="E905" s="179" t="s">
        <v>1645</v>
      </c>
      <c r="F905" s="180" t="s">
        <v>1646</v>
      </c>
      <c r="G905" s="181" t="s">
        <v>1642</v>
      </c>
      <c r="H905" s="182">
        <v>33</v>
      </c>
      <c r="I905" s="183">
        <v>0</v>
      </c>
      <c r="J905" s="183">
        <f t="shared" si="70"/>
        <v>0</v>
      </c>
      <c r="K905" s="180" t="s">
        <v>173</v>
      </c>
      <c r="L905" s="184"/>
      <c r="M905" s="185" t="s">
        <v>1</v>
      </c>
      <c r="N905" s="186" t="s">
        <v>39</v>
      </c>
      <c r="O905" s="152">
        <v>0</v>
      </c>
      <c r="P905" s="152">
        <f t="shared" si="71"/>
        <v>0</v>
      </c>
      <c r="Q905" s="152">
        <v>3.8999999999999998E-3</v>
      </c>
      <c r="R905" s="152">
        <f t="shared" si="72"/>
        <v>0.12869999999999998</v>
      </c>
      <c r="S905" s="152">
        <v>0</v>
      </c>
      <c r="T905" s="153">
        <f t="shared" si="73"/>
        <v>0</v>
      </c>
      <c r="AR905" s="154" t="s">
        <v>380</v>
      </c>
      <c r="AT905" s="154" t="s">
        <v>410</v>
      </c>
      <c r="AU905" s="154" t="s">
        <v>83</v>
      </c>
      <c r="AY905" s="16" t="s">
        <v>167</v>
      </c>
      <c r="BE905" s="155">
        <f t="shared" si="74"/>
        <v>0</v>
      </c>
      <c r="BF905" s="155">
        <f t="shared" si="75"/>
        <v>0</v>
      </c>
      <c r="BG905" s="155">
        <f t="shared" si="76"/>
        <v>0</v>
      </c>
      <c r="BH905" s="155">
        <f t="shared" si="77"/>
        <v>0</v>
      </c>
      <c r="BI905" s="155">
        <f t="shared" si="78"/>
        <v>0</v>
      </c>
      <c r="BJ905" s="16" t="s">
        <v>81</v>
      </c>
      <c r="BK905" s="155">
        <f t="shared" si="79"/>
        <v>0</v>
      </c>
      <c r="BL905" s="16" t="s">
        <v>258</v>
      </c>
      <c r="BM905" s="154" t="s">
        <v>1647</v>
      </c>
    </row>
    <row r="906" spans="2:65" s="1" customFormat="1" ht="16.5" customHeight="1">
      <c r="B906" s="143"/>
      <c r="C906" s="144" t="s">
        <v>1648</v>
      </c>
      <c r="D906" s="144" t="s">
        <v>169</v>
      </c>
      <c r="E906" s="145" t="s">
        <v>1649</v>
      </c>
      <c r="F906" s="146" t="s">
        <v>1650</v>
      </c>
      <c r="G906" s="147" t="s">
        <v>295</v>
      </c>
      <c r="H906" s="148">
        <v>34</v>
      </c>
      <c r="I906" s="149">
        <v>0</v>
      </c>
      <c r="J906" s="149">
        <f t="shared" si="70"/>
        <v>0</v>
      </c>
      <c r="K906" s="146" t="s">
        <v>173</v>
      </c>
      <c r="L906" s="30"/>
      <c r="M906" s="150" t="s">
        <v>1</v>
      </c>
      <c r="N906" s="151" t="s">
        <v>39</v>
      </c>
      <c r="O906" s="152">
        <v>2.9249999999999998</v>
      </c>
      <c r="P906" s="152">
        <f t="shared" si="71"/>
        <v>99.449999999999989</v>
      </c>
      <c r="Q906" s="152">
        <v>4.6999999999999999E-4</v>
      </c>
      <c r="R906" s="152">
        <f t="shared" si="72"/>
        <v>1.5980000000000001E-2</v>
      </c>
      <c r="S906" s="152">
        <v>0</v>
      </c>
      <c r="T906" s="153">
        <f t="shared" si="73"/>
        <v>0</v>
      </c>
      <c r="AR906" s="154" t="s">
        <v>174</v>
      </c>
      <c r="AT906" s="154" t="s">
        <v>169</v>
      </c>
      <c r="AU906" s="154" t="s">
        <v>83</v>
      </c>
      <c r="AY906" s="16" t="s">
        <v>167</v>
      </c>
      <c r="BE906" s="155">
        <f t="shared" si="74"/>
        <v>0</v>
      </c>
      <c r="BF906" s="155">
        <f t="shared" si="75"/>
        <v>0</v>
      </c>
      <c r="BG906" s="155">
        <f t="shared" si="76"/>
        <v>0</v>
      </c>
      <c r="BH906" s="155">
        <f t="shared" si="77"/>
        <v>0</v>
      </c>
      <c r="BI906" s="155">
        <f t="shared" si="78"/>
        <v>0</v>
      </c>
      <c r="BJ906" s="16" t="s">
        <v>81</v>
      </c>
      <c r="BK906" s="155">
        <f t="shared" si="79"/>
        <v>0</v>
      </c>
      <c r="BL906" s="16" t="s">
        <v>174</v>
      </c>
      <c r="BM906" s="154" t="s">
        <v>1651</v>
      </c>
    </row>
    <row r="907" spans="2:65" s="12" customFormat="1" ht="11.25">
      <c r="B907" s="156"/>
      <c r="D907" s="157" t="s">
        <v>176</v>
      </c>
      <c r="E907" s="158" t="s">
        <v>1</v>
      </c>
      <c r="F907" s="159" t="s">
        <v>1652</v>
      </c>
      <c r="H907" s="160">
        <v>34</v>
      </c>
      <c r="L907" s="156"/>
      <c r="M907" s="161"/>
      <c r="N907" s="162"/>
      <c r="O907" s="162"/>
      <c r="P907" s="162"/>
      <c r="Q907" s="162"/>
      <c r="R907" s="162"/>
      <c r="S907" s="162"/>
      <c r="T907" s="163"/>
      <c r="AT907" s="158" t="s">
        <v>176</v>
      </c>
      <c r="AU907" s="158" t="s">
        <v>83</v>
      </c>
      <c r="AV907" s="12" t="s">
        <v>83</v>
      </c>
      <c r="AW907" s="12" t="s">
        <v>28</v>
      </c>
      <c r="AX907" s="12" t="s">
        <v>74</v>
      </c>
      <c r="AY907" s="158" t="s">
        <v>167</v>
      </c>
    </row>
    <row r="908" spans="2:65" s="13" customFormat="1" ht="11.25">
      <c r="B908" s="164"/>
      <c r="D908" s="157" t="s">
        <v>176</v>
      </c>
      <c r="E908" s="165" t="s">
        <v>1</v>
      </c>
      <c r="F908" s="166" t="s">
        <v>187</v>
      </c>
      <c r="H908" s="167">
        <v>34</v>
      </c>
      <c r="L908" s="164"/>
      <c r="M908" s="168"/>
      <c r="N908" s="169"/>
      <c r="O908" s="169"/>
      <c r="P908" s="169"/>
      <c r="Q908" s="169"/>
      <c r="R908" s="169"/>
      <c r="S908" s="169"/>
      <c r="T908" s="170"/>
      <c r="AT908" s="165" t="s">
        <v>176</v>
      </c>
      <c r="AU908" s="165" t="s">
        <v>83</v>
      </c>
      <c r="AV908" s="13" t="s">
        <v>174</v>
      </c>
      <c r="AW908" s="13" t="s">
        <v>28</v>
      </c>
      <c r="AX908" s="13" t="s">
        <v>81</v>
      </c>
      <c r="AY908" s="165" t="s">
        <v>167</v>
      </c>
    </row>
    <row r="909" spans="2:65" s="1" customFormat="1" ht="24" customHeight="1">
      <c r="B909" s="143"/>
      <c r="C909" s="178" t="s">
        <v>1653</v>
      </c>
      <c r="D909" s="178" t="s">
        <v>410</v>
      </c>
      <c r="E909" s="179" t="s">
        <v>1654</v>
      </c>
      <c r="F909" s="180" t="s">
        <v>1655</v>
      </c>
      <c r="G909" s="181" t="s">
        <v>295</v>
      </c>
      <c r="H909" s="182">
        <v>34</v>
      </c>
      <c r="I909" s="183">
        <v>0</v>
      </c>
      <c r="J909" s="183">
        <f>ROUND(I909*H909,2)</f>
        <v>0</v>
      </c>
      <c r="K909" s="180" t="s">
        <v>173</v>
      </c>
      <c r="L909" s="184"/>
      <c r="M909" s="185" t="s">
        <v>1</v>
      </c>
      <c r="N909" s="186" t="s">
        <v>39</v>
      </c>
      <c r="O909" s="152">
        <v>0</v>
      </c>
      <c r="P909" s="152">
        <f>O909*H909</f>
        <v>0</v>
      </c>
      <c r="Q909" s="152">
        <v>1.6E-2</v>
      </c>
      <c r="R909" s="152">
        <f>Q909*H909</f>
        <v>0.54400000000000004</v>
      </c>
      <c r="S909" s="152">
        <v>0</v>
      </c>
      <c r="T909" s="153">
        <f>S909*H909</f>
        <v>0</v>
      </c>
      <c r="AR909" s="154" t="s">
        <v>213</v>
      </c>
      <c r="AT909" s="154" t="s">
        <v>410</v>
      </c>
      <c r="AU909" s="154" t="s">
        <v>83</v>
      </c>
      <c r="AY909" s="16" t="s">
        <v>167</v>
      </c>
      <c r="BE909" s="155">
        <f>IF(N909="základní",J909,0)</f>
        <v>0</v>
      </c>
      <c r="BF909" s="155">
        <f>IF(N909="snížená",J909,0)</f>
        <v>0</v>
      </c>
      <c r="BG909" s="155">
        <f>IF(N909="zákl. přenesená",J909,0)</f>
        <v>0</v>
      </c>
      <c r="BH909" s="155">
        <f>IF(N909="sníž. přenesená",J909,0)</f>
        <v>0</v>
      </c>
      <c r="BI909" s="155">
        <f>IF(N909="nulová",J909,0)</f>
        <v>0</v>
      </c>
      <c r="BJ909" s="16" t="s">
        <v>81</v>
      </c>
      <c r="BK909" s="155">
        <f>ROUND(I909*H909,2)</f>
        <v>0</v>
      </c>
      <c r="BL909" s="16" t="s">
        <v>174</v>
      </c>
      <c r="BM909" s="154" t="s">
        <v>1656</v>
      </c>
    </row>
    <row r="910" spans="2:65" s="1" customFormat="1" ht="16.5" customHeight="1">
      <c r="B910" s="143"/>
      <c r="C910" s="144" t="s">
        <v>1657</v>
      </c>
      <c r="D910" s="144" t="s">
        <v>169</v>
      </c>
      <c r="E910" s="145" t="s">
        <v>1658</v>
      </c>
      <c r="F910" s="146" t="s">
        <v>1659</v>
      </c>
      <c r="G910" s="147" t="s">
        <v>295</v>
      </c>
      <c r="H910" s="148">
        <v>3</v>
      </c>
      <c r="I910" s="149">
        <v>0</v>
      </c>
      <c r="J910" s="149">
        <f>ROUND(I910*H910,2)</f>
        <v>0</v>
      </c>
      <c r="K910" s="146" t="s">
        <v>173</v>
      </c>
      <c r="L910" s="30"/>
      <c r="M910" s="150" t="s">
        <v>1</v>
      </c>
      <c r="N910" s="151" t="s">
        <v>39</v>
      </c>
      <c r="O910" s="152">
        <v>3.2749999999999999</v>
      </c>
      <c r="P910" s="152">
        <f>O910*H910</f>
        <v>9.8249999999999993</v>
      </c>
      <c r="Q910" s="152">
        <v>4.6999999999999999E-4</v>
      </c>
      <c r="R910" s="152">
        <f>Q910*H910</f>
        <v>1.41E-3</v>
      </c>
      <c r="S910" s="152">
        <v>0</v>
      </c>
      <c r="T910" s="153">
        <f>S910*H910</f>
        <v>0</v>
      </c>
      <c r="AR910" s="154" t="s">
        <v>258</v>
      </c>
      <c r="AT910" s="154" t="s">
        <v>169</v>
      </c>
      <c r="AU910" s="154" t="s">
        <v>83</v>
      </c>
      <c r="AY910" s="16" t="s">
        <v>167</v>
      </c>
      <c r="BE910" s="155">
        <f>IF(N910="základní",J910,0)</f>
        <v>0</v>
      </c>
      <c r="BF910" s="155">
        <f>IF(N910="snížená",J910,0)</f>
        <v>0</v>
      </c>
      <c r="BG910" s="155">
        <f>IF(N910="zákl. přenesená",J910,0)</f>
        <v>0</v>
      </c>
      <c r="BH910" s="155">
        <f>IF(N910="sníž. přenesená",J910,0)</f>
        <v>0</v>
      </c>
      <c r="BI910" s="155">
        <f>IF(N910="nulová",J910,0)</f>
        <v>0</v>
      </c>
      <c r="BJ910" s="16" t="s">
        <v>81</v>
      </c>
      <c r="BK910" s="155">
        <f>ROUND(I910*H910,2)</f>
        <v>0</v>
      </c>
      <c r="BL910" s="16" t="s">
        <v>258</v>
      </c>
      <c r="BM910" s="154" t="s">
        <v>1660</v>
      </c>
    </row>
    <row r="911" spans="2:65" s="12" customFormat="1" ht="11.25">
      <c r="B911" s="156"/>
      <c r="D911" s="157" t="s">
        <v>176</v>
      </c>
      <c r="E911" s="158" t="s">
        <v>1</v>
      </c>
      <c r="F911" s="159" t="s">
        <v>1661</v>
      </c>
      <c r="H911" s="160">
        <v>3</v>
      </c>
      <c r="L911" s="156"/>
      <c r="M911" s="161"/>
      <c r="N911" s="162"/>
      <c r="O911" s="162"/>
      <c r="P911" s="162"/>
      <c r="Q911" s="162"/>
      <c r="R911" s="162"/>
      <c r="S911" s="162"/>
      <c r="T911" s="163"/>
      <c r="AT911" s="158" t="s">
        <v>176</v>
      </c>
      <c r="AU911" s="158" t="s">
        <v>83</v>
      </c>
      <c r="AV911" s="12" t="s">
        <v>83</v>
      </c>
      <c r="AW911" s="12" t="s">
        <v>28</v>
      </c>
      <c r="AX911" s="12" t="s">
        <v>74</v>
      </c>
      <c r="AY911" s="158" t="s">
        <v>167</v>
      </c>
    </row>
    <row r="912" spans="2:65" s="13" customFormat="1" ht="11.25">
      <c r="B912" s="164"/>
      <c r="D912" s="157" t="s">
        <v>176</v>
      </c>
      <c r="E912" s="165" t="s">
        <v>1</v>
      </c>
      <c r="F912" s="166" t="s">
        <v>187</v>
      </c>
      <c r="H912" s="167">
        <v>3</v>
      </c>
      <c r="L912" s="164"/>
      <c r="M912" s="168"/>
      <c r="N912" s="169"/>
      <c r="O912" s="169"/>
      <c r="P912" s="169"/>
      <c r="Q912" s="169"/>
      <c r="R912" s="169"/>
      <c r="S912" s="169"/>
      <c r="T912" s="170"/>
      <c r="AT912" s="165" t="s">
        <v>176</v>
      </c>
      <c r="AU912" s="165" t="s">
        <v>83</v>
      </c>
      <c r="AV912" s="13" t="s">
        <v>174</v>
      </c>
      <c r="AW912" s="13" t="s">
        <v>28</v>
      </c>
      <c r="AX912" s="13" t="s">
        <v>81</v>
      </c>
      <c r="AY912" s="165" t="s">
        <v>167</v>
      </c>
    </row>
    <row r="913" spans="2:65" s="1" customFormat="1" ht="24" customHeight="1">
      <c r="B913" s="143"/>
      <c r="C913" s="178" t="s">
        <v>1662</v>
      </c>
      <c r="D913" s="178" t="s">
        <v>410</v>
      </c>
      <c r="E913" s="179" t="s">
        <v>1663</v>
      </c>
      <c r="F913" s="180" t="s">
        <v>1664</v>
      </c>
      <c r="G913" s="181" t="s">
        <v>295</v>
      </c>
      <c r="H913" s="182">
        <v>3</v>
      </c>
      <c r="I913" s="183">
        <v>0</v>
      </c>
      <c r="J913" s="183">
        <f>ROUND(I913*H913,2)</f>
        <v>0</v>
      </c>
      <c r="K913" s="180" t="s">
        <v>173</v>
      </c>
      <c r="L913" s="184"/>
      <c r="M913" s="185" t="s">
        <v>1</v>
      </c>
      <c r="N913" s="186" t="s">
        <v>39</v>
      </c>
      <c r="O913" s="152">
        <v>0</v>
      </c>
      <c r="P913" s="152">
        <f>O913*H913</f>
        <v>0</v>
      </c>
      <c r="Q913" s="152">
        <v>1.7999999999999999E-2</v>
      </c>
      <c r="R913" s="152">
        <f>Q913*H913</f>
        <v>5.3999999999999992E-2</v>
      </c>
      <c r="S913" s="152">
        <v>0</v>
      </c>
      <c r="T913" s="153">
        <f>S913*H913</f>
        <v>0</v>
      </c>
      <c r="AR913" s="154" t="s">
        <v>380</v>
      </c>
      <c r="AT913" s="154" t="s">
        <v>410</v>
      </c>
      <c r="AU913" s="154" t="s">
        <v>83</v>
      </c>
      <c r="AY913" s="16" t="s">
        <v>167</v>
      </c>
      <c r="BE913" s="155">
        <f>IF(N913="základní",J913,0)</f>
        <v>0</v>
      </c>
      <c r="BF913" s="155">
        <f>IF(N913="snížená",J913,0)</f>
        <v>0</v>
      </c>
      <c r="BG913" s="155">
        <f>IF(N913="zákl. přenesená",J913,0)</f>
        <v>0</v>
      </c>
      <c r="BH913" s="155">
        <f>IF(N913="sníž. přenesená",J913,0)</f>
        <v>0</v>
      </c>
      <c r="BI913" s="155">
        <f>IF(N913="nulová",J913,0)</f>
        <v>0</v>
      </c>
      <c r="BJ913" s="16" t="s">
        <v>81</v>
      </c>
      <c r="BK913" s="155">
        <f>ROUND(I913*H913,2)</f>
        <v>0</v>
      </c>
      <c r="BL913" s="16" t="s">
        <v>258</v>
      </c>
      <c r="BM913" s="154" t="s">
        <v>1665</v>
      </c>
    </row>
    <row r="914" spans="2:65" s="1" customFormat="1" ht="24" customHeight="1">
      <c r="B914" s="143"/>
      <c r="C914" s="144" t="s">
        <v>1666</v>
      </c>
      <c r="D914" s="144" t="s">
        <v>169</v>
      </c>
      <c r="E914" s="145" t="s">
        <v>1667</v>
      </c>
      <c r="F914" s="146" t="s">
        <v>1668</v>
      </c>
      <c r="G914" s="147" t="s">
        <v>295</v>
      </c>
      <c r="H914" s="148">
        <v>14</v>
      </c>
      <c r="I914" s="149">
        <v>0</v>
      </c>
      <c r="J914" s="149">
        <f>ROUND(I914*H914,2)</f>
        <v>0</v>
      </c>
      <c r="K914" s="146" t="s">
        <v>173</v>
      </c>
      <c r="L914" s="30"/>
      <c r="M914" s="150" t="s">
        <v>1</v>
      </c>
      <c r="N914" s="151" t="s">
        <v>39</v>
      </c>
      <c r="O914" s="152">
        <v>3.794</v>
      </c>
      <c r="P914" s="152">
        <f>O914*H914</f>
        <v>53.116</v>
      </c>
      <c r="Q914" s="152">
        <v>4.0000000000000002E-4</v>
      </c>
      <c r="R914" s="152">
        <f>Q914*H914</f>
        <v>5.5999999999999999E-3</v>
      </c>
      <c r="S914" s="152">
        <v>0</v>
      </c>
      <c r="T914" s="153">
        <f>S914*H914</f>
        <v>0</v>
      </c>
      <c r="AR914" s="154" t="s">
        <v>258</v>
      </c>
      <c r="AT914" s="154" t="s">
        <v>169</v>
      </c>
      <c r="AU914" s="154" t="s">
        <v>83</v>
      </c>
      <c r="AY914" s="16" t="s">
        <v>167</v>
      </c>
      <c r="BE914" s="155">
        <f>IF(N914="základní",J914,0)</f>
        <v>0</v>
      </c>
      <c r="BF914" s="155">
        <f>IF(N914="snížená",J914,0)</f>
        <v>0</v>
      </c>
      <c r="BG914" s="155">
        <f>IF(N914="zákl. přenesená",J914,0)</f>
        <v>0</v>
      </c>
      <c r="BH914" s="155">
        <f>IF(N914="sníž. přenesená",J914,0)</f>
        <v>0</v>
      </c>
      <c r="BI914" s="155">
        <f>IF(N914="nulová",J914,0)</f>
        <v>0</v>
      </c>
      <c r="BJ914" s="16" t="s">
        <v>81</v>
      </c>
      <c r="BK914" s="155">
        <f>ROUND(I914*H914,2)</f>
        <v>0</v>
      </c>
      <c r="BL914" s="16" t="s">
        <v>258</v>
      </c>
      <c r="BM914" s="154" t="s">
        <v>1669</v>
      </c>
    </row>
    <row r="915" spans="2:65" s="12" customFormat="1" ht="11.25">
      <c r="B915" s="156"/>
      <c r="D915" s="157" t="s">
        <v>176</v>
      </c>
      <c r="E915" s="158" t="s">
        <v>1</v>
      </c>
      <c r="F915" s="159" t="s">
        <v>1670</v>
      </c>
      <c r="H915" s="160">
        <v>14</v>
      </c>
      <c r="L915" s="156"/>
      <c r="M915" s="161"/>
      <c r="N915" s="162"/>
      <c r="O915" s="162"/>
      <c r="P915" s="162"/>
      <c r="Q915" s="162"/>
      <c r="R915" s="162"/>
      <c r="S915" s="162"/>
      <c r="T915" s="163"/>
      <c r="AT915" s="158" t="s">
        <v>176</v>
      </c>
      <c r="AU915" s="158" t="s">
        <v>83</v>
      </c>
      <c r="AV915" s="12" t="s">
        <v>83</v>
      </c>
      <c r="AW915" s="12" t="s">
        <v>28</v>
      </c>
      <c r="AX915" s="12" t="s">
        <v>74</v>
      </c>
      <c r="AY915" s="158" t="s">
        <v>167</v>
      </c>
    </row>
    <row r="916" spans="2:65" s="13" customFormat="1" ht="11.25">
      <c r="B916" s="164"/>
      <c r="D916" s="157" t="s">
        <v>176</v>
      </c>
      <c r="E916" s="165" t="s">
        <v>1</v>
      </c>
      <c r="F916" s="166" t="s">
        <v>187</v>
      </c>
      <c r="H916" s="167">
        <v>14</v>
      </c>
      <c r="L916" s="164"/>
      <c r="M916" s="168"/>
      <c r="N916" s="169"/>
      <c r="O916" s="169"/>
      <c r="P916" s="169"/>
      <c r="Q916" s="169"/>
      <c r="R916" s="169"/>
      <c r="S916" s="169"/>
      <c r="T916" s="170"/>
      <c r="AT916" s="165" t="s">
        <v>176</v>
      </c>
      <c r="AU916" s="165" t="s">
        <v>83</v>
      </c>
      <c r="AV916" s="13" t="s">
        <v>174</v>
      </c>
      <c r="AW916" s="13" t="s">
        <v>28</v>
      </c>
      <c r="AX916" s="13" t="s">
        <v>81</v>
      </c>
      <c r="AY916" s="165" t="s">
        <v>167</v>
      </c>
    </row>
    <row r="917" spans="2:65" s="1" customFormat="1" ht="24" customHeight="1">
      <c r="B917" s="143"/>
      <c r="C917" s="178" t="s">
        <v>1671</v>
      </c>
      <c r="D917" s="178" t="s">
        <v>410</v>
      </c>
      <c r="E917" s="179" t="s">
        <v>1672</v>
      </c>
      <c r="F917" s="180" t="s">
        <v>1673</v>
      </c>
      <c r="G917" s="181" t="s">
        <v>295</v>
      </c>
      <c r="H917" s="182">
        <v>14</v>
      </c>
      <c r="I917" s="183">
        <v>0</v>
      </c>
      <c r="J917" s="183">
        <f>ROUND(I917*H917,2)</f>
        <v>0</v>
      </c>
      <c r="K917" s="180" t="s">
        <v>173</v>
      </c>
      <c r="L917" s="184"/>
      <c r="M917" s="185" t="s">
        <v>1</v>
      </c>
      <c r="N917" s="186" t="s">
        <v>39</v>
      </c>
      <c r="O917" s="152">
        <v>0</v>
      </c>
      <c r="P917" s="152">
        <f>O917*H917</f>
        <v>0</v>
      </c>
      <c r="Q917" s="152">
        <v>1.7000000000000001E-2</v>
      </c>
      <c r="R917" s="152">
        <f>Q917*H917</f>
        <v>0.23800000000000002</v>
      </c>
      <c r="S917" s="152">
        <v>0</v>
      </c>
      <c r="T917" s="153">
        <f>S917*H917</f>
        <v>0</v>
      </c>
      <c r="AR917" s="154" t="s">
        <v>380</v>
      </c>
      <c r="AT917" s="154" t="s">
        <v>410</v>
      </c>
      <c r="AU917" s="154" t="s">
        <v>83</v>
      </c>
      <c r="AY917" s="16" t="s">
        <v>167</v>
      </c>
      <c r="BE917" s="155">
        <f>IF(N917="základní",J917,0)</f>
        <v>0</v>
      </c>
      <c r="BF917" s="155">
        <f>IF(N917="snížená",J917,0)</f>
        <v>0</v>
      </c>
      <c r="BG917" s="155">
        <f>IF(N917="zákl. přenesená",J917,0)</f>
        <v>0</v>
      </c>
      <c r="BH917" s="155">
        <f>IF(N917="sníž. přenesená",J917,0)</f>
        <v>0</v>
      </c>
      <c r="BI917" s="155">
        <f>IF(N917="nulová",J917,0)</f>
        <v>0</v>
      </c>
      <c r="BJ917" s="16" t="s">
        <v>81</v>
      </c>
      <c r="BK917" s="155">
        <f>ROUND(I917*H917,2)</f>
        <v>0</v>
      </c>
      <c r="BL917" s="16" t="s">
        <v>258</v>
      </c>
      <c r="BM917" s="154" t="s">
        <v>1674</v>
      </c>
    </row>
    <row r="918" spans="2:65" s="1" customFormat="1" ht="24" customHeight="1">
      <c r="B918" s="143"/>
      <c r="C918" s="144" t="s">
        <v>1675</v>
      </c>
      <c r="D918" s="144" t="s">
        <v>169</v>
      </c>
      <c r="E918" s="145" t="s">
        <v>1676</v>
      </c>
      <c r="F918" s="146" t="s">
        <v>1677</v>
      </c>
      <c r="G918" s="147" t="s">
        <v>295</v>
      </c>
      <c r="H918" s="148">
        <v>1</v>
      </c>
      <c r="I918" s="149">
        <v>0</v>
      </c>
      <c r="J918" s="149">
        <f>ROUND(I918*H918,2)</f>
        <v>0</v>
      </c>
      <c r="K918" s="146" t="s">
        <v>173</v>
      </c>
      <c r="L918" s="30"/>
      <c r="M918" s="150" t="s">
        <v>1</v>
      </c>
      <c r="N918" s="151" t="s">
        <v>39</v>
      </c>
      <c r="O918" s="152">
        <v>4.4169999999999998</v>
      </c>
      <c r="P918" s="152">
        <f>O918*H918</f>
        <v>4.4169999999999998</v>
      </c>
      <c r="Q918" s="152">
        <v>4.0999999999999999E-4</v>
      </c>
      <c r="R918" s="152">
        <f>Q918*H918</f>
        <v>4.0999999999999999E-4</v>
      </c>
      <c r="S918" s="152">
        <v>0</v>
      </c>
      <c r="T918" s="153">
        <f>S918*H918</f>
        <v>0</v>
      </c>
      <c r="AR918" s="154" t="s">
        <v>258</v>
      </c>
      <c r="AT918" s="154" t="s">
        <v>169</v>
      </c>
      <c r="AU918" s="154" t="s">
        <v>83</v>
      </c>
      <c r="AY918" s="16" t="s">
        <v>167</v>
      </c>
      <c r="BE918" s="155">
        <f>IF(N918="základní",J918,0)</f>
        <v>0</v>
      </c>
      <c r="BF918" s="155">
        <f>IF(N918="snížená",J918,0)</f>
        <v>0</v>
      </c>
      <c r="BG918" s="155">
        <f>IF(N918="zákl. přenesená",J918,0)</f>
        <v>0</v>
      </c>
      <c r="BH918" s="155">
        <f>IF(N918="sníž. přenesená",J918,0)</f>
        <v>0</v>
      </c>
      <c r="BI918" s="155">
        <f>IF(N918="nulová",J918,0)</f>
        <v>0</v>
      </c>
      <c r="BJ918" s="16" t="s">
        <v>81</v>
      </c>
      <c r="BK918" s="155">
        <f>ROUND(I918*H918,2)</f>
        <v>0</v>
      </c>
      <c r="BL918" s="16" t="s">
        <v>258</v>
      </c>
      <c r="BM918" s="154" t="s">
        <v>1678</v>
      </c>
    </row>
    <row r="919" spans="2:65" s="1" customFormat="1" ht="24" customHeight="1">
      <c r="B919" s="143"/>
      <c r="C919" s="178" t="s">
        <v>1679</v>
      </c>
      <c r="D919" s="178" t="s">
        <v>410</v>
      </c>
      <c r="E919" s="179" t="s">
        <v>1680</v>
      </c>
      <c r="F919" s="180" t="s">
        <v>1681</v>
      </c>
      <c r="G919" s="181" t="s">
        <v>295</v>
      </c>
      <c r="H919" s="182">
        <v>1</v>
      </c>
      <c r="I919" s="183">
        <v>0</v>
      </c>
      <c r="J919" s="183">
        <f>ROUND(I919*H919,2)</f>
        <v>0</v>
      </c>
      <c r="K919" s="180" t="s">
        <v>173</v>
      </c>
      <c r="L919" s="184"/>
      <c r="M919" s="185" t="s">
        <v>1</v>
      </c>
      <c r="N919" s="186" t="s">
        <v>39</v>
      </c>
      <c r="O919" s="152">
        <v>0</v>
      </c>
      <c r="P919" s="152">
        <f>O919*H919</f>
        <v>0</v>
      </c>
      <c r="Q919" s="152">
        <v>1.9E-2</v>
      </c>
      <c r="R919" s="152">
        <f>Q919*H919</f>
        <v>1.9E-2</v>
      </c>
      <c r="S919" s="152">
        <v>0</v>
      </c>
      <c r="T919" s="153">
        <f>S919*H919</f>
        <v>0</v>
      </c>
      <c r="AR919" s="154" t="s">
        <v>380</v>
      </c>
      <c r="AT919" s="154" t="s">
        <v>410</v>
      </c>
      <c r="AU919" s="154" t="s">
        <v>83</v>
      </c>
      <c r="AY919" s="16" t="s">
        <v>167</v>
      </c>
      <c r="BE919" s="155">
        <f>IF(N919="základní",J919,0)</f>
        <v>0</v>
      </c>
      <c r="BF919" s="155">
        <f>IF(N919="snížená",J919,0)</f>
        <v>0</v>
      </c>
      <c r="BG919" s="155">
        <f>IF(N919="zákl. přenesená",J919,0)</f>
        <v>0</v>
      </c>
      <c r="BH919" s="155">
        <f>IF(N919="sníž. přenesená",J919,0)</f>
        <v>0</v>
      </c>
      <c r="BI919" s="155">
        <f>IF(N919="nulová",J919,0)</f>
        <v>0</v>
      </c>
      <c r="BJ919" s="16" t="s">
        <v>81</v>
      </c>
      <c r="BK919" s="155">
        <f>ROUND(I919*H919,2)</f>
        <v>0</v>
      </c>
      <c r="BL919" s="16" t="s">
        <v>258</v>
      </c>
      <c r="BM919" s="154" t="s">
        <v>1682</v>
      </c>
    </row>
    <row r="920" spans="2:65" s="1" customFormat="1" ht="24" customHeight="1">
      <c r="B920" s="143"/>
      <c r="C920" s="144" t="s">
        <v>1683</v>
      </c>
      <c r="D920" s="144" t="s">
        <v>169</v>
      </c>
      <c r="E920" s="145" t="s">
        <v>1684</v>
      </c>
      <c r="F920" s="146" t="s">
        <v>1685</v>
      </c>
      <c r="G920" s="147" t="s">
        <v>399</v>
      </c>
      <c r="H920" s="148">
        <v>6.3150000000000004</v>
      </c>
      <c r="I920" s="149">
        <v>0</v>
      </c>
      <c r="J920" s="149">
        <f>ROUND(I920*H920,2)</f>
        <v>0</v>
      </c>
      <c r="K920" s="146" t="s">
        <v>173</v>
      </c>
      <c r="L920" s="30"/>
      <c r="M920" s="150" t="s">
        <v>1</v>
      </c>
      <c r="N920" s="151" t="s">
        <v>39</v>
      </c>
      <c r="O920" s="152">
        <v>2.4209999999999998</v>
      </c>
      <c r="P920" s="152">
        <f>O920*H920</f>
        <v>15.288615</v>
      </c>
      <c r="Q920" s="152">
        <v>0</v>
      </c>
      <c r="R920" s="152">
        <f>Q920*H920</f>
        <v>0</v>
      </c>
      <c r="S920" s="152">
        <v>0</v>
      </c>
      <c r="T920" s="153">
        <f>S920*H920</f>
        <v>0</v>
      </c>
      <c r="AR920" s="154" t="s">
        <v>258</v>
      </c>
      <c r="AT920" s="154" t="s">
        <v>169</v>
      </c>
      <c r="AU920" s="154" t="s">
        <v>83</v>
      </c>
      <c r="AY920" s="16" t="s">
        <v>167</v>
      </c>
      <c r="BE920" s="155">
        <f>IF(N920="základní",J920,0)</f>
        <v>0</v>
      </c>
      <c r="BF920" s="155">
        <f>IF(N920="snížená",J920,0)</f>
        <v>0</v>
      </c>
      <c r="BG920" s="155">
        <f>IF(N920="zákl. přenesená",J920,0)</f>
        <v>0</v>
      </c>
      <c r="BH920" s="155">
        <f>IF(N920="sníž. přenesená",J920,0)</f>
        <v>0</v>
      </c>
      <c r="BI920" s="155">
        <f>IF(N920="nulová",J920,0)</f>
        <v>0</v>
      </c>
      <c r="BJ920" s="16" t="s">
        <v>81</v>
      </c>
      <c r="BK920" s="155">
        <f>ROUND(I920*H920,2)</f>
        <v>0</v>
      </c>
      <c r="BL920" s="16" t="s">
        <v>258</v>
      </c>
      <c r="BM920" s="154" t="s">
        <v>1686</v>
      </c>
    </row>
    <row r="921" spans="2:65" s="11" customFormat="1" ht="22.9" customHeight="1">
      <c r="B921" s="131"/>
      <c r="D921" s="132" t="s">
        <v>73</v>
      </c>
      <c r="E921" s="141" t="s">
        <v>1687</v>
      </c>
      <c r="F921" s="141" t="s">
        <v>1688</v>
      </c>
      <c r="J921" s="142">
        <f>BK921</f>
        <v>0</v>
      </c>
      <c r="L921" s="131"/>
      <c r="M921" s="135"/>
      <c r="N921" s="136"/>
      <c r="O921" s="136"/>
      <c r="P921" s="137">
        <f>SUM(P922:P925)</f>
        <v>9.2824980000000004</v>
      </c>
      <c r="Q921" s="136"/>
      <c r="R921" s="137">
        <f>SUM(R922:R925)</f>
        <v>1.3691000000000002E-4</v>
      </c>
      <c r="S921" s="136"/>
      <c r="T921" s="138">
        <f>SUM(T922:T925)</f>
        <v>0</v>
      </c>
      <c r="AR921" s="132" t="s">
        <v>83</v>
      </c>
      <c r="AT921" s="139" t="s">
        <v>73</v>
      </c>
      <c r="AU921" s="139" t="s">
        <v>81</v>
      </c>
      <c r="AY921" s="132" t="s">
        <v>167</v>
      </c>
      <c r="BK921" s="140">
        <f>SUM(BK922:BK925)</f>
        <v>0</v>
      </c>
    </row>
    <row r="922" spans="2:65" s="1" customFormat="1" ht="16.5" customHeight="1">
      <c r="B922" s="143"/>
      <c r="C922" s="144" t="s">
        <v>1689</v>
      </c>
      <c r="D922" s="144" t="s">
        <v>169</v>
      </c>
      <c r="E922" s="145" t="s">
        <v>1690</v>
      </c>
      <c r="F922" s="146" t="s">
        <v>1691</v>
      </c>
      <c r="G922" s="147" t="s">
        <v>249</v>
      </c>
      <c r="H922" s="148">
        <v>13.691000000000001</v>
      </c>
      <c r="I922" s="149">
        <v>0</v>
      </c>
      <c r="J922" s="149">
        <f>ROUND(I922*H922,2)</f>
        <v>0</v>
      </c>
      <c r="K922" s="146" t="s">
        <v>173</v>
      </c>
      <c r="L922" s="30"/>
      <c r="M922" s="150" t="s">
        <v>1</v>
      </c>
      <c r="N922" s="151" t="s">
        <v>39</v>
      </c>
      <c r="O922" s="152">
        <v>0.67800000000000005</v>
      </c>
      <c r="P922" s="152">
        <f>O922*H922</f>
        <v>9.2824980000000004</v>
      </c>
      <c r="Q922" s="152">
        <v>1.0000000000000001E-5</v>
      </c>
      <c r="R922" s="152">
        <f>Q922*H922</f>
        <v>1.3691000000000002E-4</v>
      </c>
      <c r="S922" s="152">
        <v>0</v>
      </c>
      <c r="T922" s="153">
        <f>S922*H922</f>
        <v>0</v>
      </c>
      <c r="AR922" s="154" t="s">
        <v>258</v>
      </c>
      <c r="AT922" s="154" t="s">
        <v>169</v>
      </c>
      <c r="AU922" s="154" t="s">
        <v>83</v>
      </c>
      <c r="AY922" s="16" t="s">
        <v>167</v>
      </c>
      <c r="BE922" s="155">
        <f>IF(N922="základní",J922,0)</f>
        <v>0</v>
      </c>
      <c r="BF922" s="155">
        <f>IF(N922="snížená",J922,0)</f>
        <v>0</v>
      </c>
      <c r="BG922" s="155">
        <f>IF(N922="zákl. přenesená",J922,0)</f>
        <v>0</v>
      </c>
      <c r="BH922" s="155">
        <f>IF(N922="sníž. přenesená",J922,0)</f>
        <v>0</v>
      </c>
      <c r="BI922" s="155">
        <f>IF(N922="nulová",J922,0)</f>
        <v>0</v>
      </c>
      <c r="BJ922" s="16" t="s">
        <v>81</v>
      </c>
      <c r="BK922" s="155">
        <f>ROUND(I922*H922,2)</f>
        <v>0</v>
      </c>
      <c r="BL922" s="16" t="s">
        <v>258</v>
      </c>
      <c r="BM922" s="154" t="s">
        <v>1692</v>
      </c>
    </row>
    <row r="923" spans="2:65" s="12" customFormat="1" ht="11.25">
      <c r="B923" s="156"/>
      <c r="D923" s="157" t="s">
        <v>176</v>
      </c>
      <c r="E923" s="158" t="s">
        <v>1</v>
      </c>
      <c r="F923" s="159" t="s">
        <v>1693</v>
      </c>
      <c r="H923" s="160">
        <v>13.691000000000001</v>
      </c>
      <c r="L923" s="156"/>
      <c r="M923" s="161"/>
      <c r="N923" s="162"/>
      <c r="O923" s="162"/>
      <c r="P923" s="162"/>
      <c r="Q923" s="162"/>
      <c r="R923" s="162"/>
      <c r="S923" s="162"/>
      <c r="T923" s="163"/>
      <c r="AT923" s="158" t="s">
        <v>176</v>
      </c>
      <c r="AU923" s="158" t="s">
        <v>83</v>
      </c>
      <c r="AV923" s="12" t="s">
        <v>83</v>
      </c>
      <c r="AW923" s="12" t="s">
        <v>28</v>
      </c>
      <c r="AX923" s="12" t="s">
        <v>74</v>
      </c>
      <c r="AY923" s="158" t="s">
        <v>167</v>
      </c>
    </row>
    <row r="924" spans="2:65" s="13" customFormat="1" ht="11.25">
      <c r="B924" s="164"/>
      <c r="D924" s="157" t="s">
        <v>176</v>
      </c>
      <c r="E924" s="165" t="s">
        <v>1</v>
      </c>
      <c r="F924" s="166" t="s">
        <v>187</v>
      </c>
      <c r="H924" s="167">
        <v>13.691000000000001</v>
      </c>
      <c r="L924" s="164"/>
      <c r="M924" s="168"/>
      <c r="N924" s="169"/>
      <c r="O924" s="169"/>
      <c r="P924" s="169"/>
      <c r="Q924" s="169"/>
      <c r="R924" s="169"/>
      <c r="S924" s="169"/>
      <c r="T924" s="170"/>
      <c r="AT924" s="165" t="s">
        <v>176</v>
      </c>
      <c r="AU924" s="165" t="s">
        <v>83</v>
      </c>
      <c r="AV924" s="13" t="s">
        <v>174</v>
      </c>
      <c r="AW924" s="13" t="s">
        <v>28</v>
      </c>
      <c r="AX924" s="13" t="s">
        <v>81</v>
      </c>
      <c r="AY924" s="165" t="s">
        <v>167</v>
      </c>
    </row>
    <row r="925" spans="2:65" s="1" customFormat="1" ht="16.5" customHeight="1">
      <c r="B925" s="143"/>
      <c r="C925" s="144" t="s">
        <v>1694</v>
      </c>
      <c r="D925" s="144" t="s">
        <v>169</v>
      </c>
      <c r="E925" s="145" t="s">
        <v>1695</v>
      </c>
      <c r="F925" s="146" t="s">
        <v>1696</v>
      </c>
      <c r="G925" s="147" t="s">
        <v>249</v>
      </c>
      <c r="H925" s="148">
        <v>13.691000000000001</v>
      </c>
      <c r="I925" s="149">
        <v>0</v>
      </c>
      <c r="J925" s="149">
        <f>ROUND(I925*H925,2)</f>
        <v>0</v>
      </c>
      <c r="K925" s="146" t="s">
        <v>1</v>
      </c>
      <c r="L925" s="30"/>
      <c r="M925" s="150" t="s">
        <v>1</v>
      </c>
      <c r="N925" s="151" t="s">
        <v>39</v>
      </c>
      <c r="O925" s="152">
        <v>0</v>
      </c>
      <c r="P925" s="152">
        <f>O925*H925</f>
        <v>0</v>
      </c>
      <c r="Q925" s="152">
        <v>0</v>
      </c>
      <c r="R925" s="152">
        <f>Q925*H925</f>
        <v>0</v>
      </c>
      <c r="S925" s="152">
        <v>0</v>
      </c>
      <c r="T925" s="153">
        <f>S925*H925</f>
        <v>0</v>
      </c>
      <c r="AR925" s="154" t="s">
        <v>258</v>
      </c>
      <c r="AT925" s="154" t="s">
        <v>169</v>
      </c>
      <c r="AU925" s="154" t="s">
        <v>83</v>
      </c>
      <c r="AY925" s="16" t="s">
        <v>167</v>
      </c>
      <c r="BE925" s="155">
        <f>IF(N925="základní",J925,0)</f>
        <v>0</v>
      </c>
      <c r="BF925" s="155">
        <f>IF(N925="snížená",J925,0)</f>
        <v>0</v>
      </c>
      <c r="BG925" s="155">
        <f>IF(N925="zákl. přenesená",J925,0)</f>
        <v>0</v>
      </c>
      <c r="BH925" s="155">
        <f>IF(N925="sníž. přenesená",J925,0)</f>
        <v>0</v>
      </c>
      <c r="BI925" s="155">
        <f>IF(N925="nulová",J925,0)</f>
        <v>0</v>
      </c>
      <c r="BJ925" s="16" t="s">
        <v>81</v>
      </c>
      <c r="BK925" s="155">
        <f>ROUND(I925*H925,2)</f>
        <v>0</v>
      </c>
      <c r="BL925" s="16" t="s">
        <v>258</v>
      </c>
      <c r="BM925" s="154" t="s">
        <v>1697</v>
      </c>
    </row>
    <row r="926" spans="2:65" s="11" customFormat="1" ht="22.9" customHeight="1">
      <c r="B926" s="131"/>
      <c r="D926" s="132" t="s">
        <v>73</v>
      </c>
      <c r="E926" s="141" t="s">
        <v>1698</v>
      </c>
      <c r="F926" s="141" t="s">
        <v>1699</v>
      </c>
      <c r="J926" s="142">
        <f>BK926</f>
        <v>0</v>
      </c>
      <c r="L926" s="131"/>
      <c r="M926" s="135"/>
      <c r="N926" s="136"/>
      <c r="O926" s="136"/>
      <c r="P926" s="137">
        <f>SUM(P927:P944)</f>
        <v>597.63601000000006</v>
      </c>
      <c r="Q926" s="136"/>
      <c r="R926" s="137">
        <f>SUM(R927:R944)</f>
        <v>19.3695621</v>
      </c>
      <c r="S926" s="136"/>
      <c r="T926" s="138">
        <f>SUM(T927:T944)</f>
        <v>0</v>
      </c>
      <c r="AR926" s="132" t="s">
        <v>83</v>
      </c>
      <c r="AT926" s="139" t="s">
        <v>73</v>
      </c>
      <c r="AU926" s="139" t="s">
        <v>81</v>
      </c>
      <c r="AY926" s="132" t="s">
        <v>167</v>
      </c>
      <c r="BK926" s="140">
        <f>SUM(BK927:BK944)</f>
        <v>0</v>
      </c>
    </row>
    <row r="927" spans="2:65" s="1" customFormat="1" ht="16.5" customHeight="1">
      <c r="B927" s="143"/>
      <c r="C927" s="144" t="s">
        <v>1700</v>
      </c>
      <c r="D927" s="144" t="s">
        <v>169</v>
      </c>
      <c r="E927" s="145" t="s">
        <v>1701</v>
      </c>
      <c r="F927" s="146" t="s">
        <v>1702</v>
      </c>
      <c r="G927" s="147" t="s">
        <v>249</v>
      </c>
      <c r="H927" s="148">
        <v>645.29999999999995</v>
      </c>
      <c r="I927" s="149">
        <v>0</v>
      </c>
      <c r="J927" s="149">
        <f>ROUND(I927*H927,2)</f>
        <v>0</v>
      </c>
      <c r="K927" s="146" t="s">
        <v>173</v>
      </c>
      <c r="L927" s="30"/>
      <c r="M927" s="150" t="s">
        <v>1</v>
      </c>
      <c r="N927" s="151" t="s">
        <v>39</v>
      </c>
      <c r="O927" s="152">
        <v>0.192</v>
      </c>
      <c r="P927" s="152">
        <f>O927*H927</f>
        <v>123.8976</v>
      </c>
      <c r="Q927" s="152">
        <v>4.4999999999999997E-3</v>
      </c>
      <c r="R927" s="152">
        <f>Q927*H927</f>
        <v>2.9038499999999994</v>
      </c>
      <c r="S927" s="152">
        <v>0</v>
      </c>
      <c r="T927" s="153">
        <f>S927*H927</f>
        <v>0</v>
      </c>
      <c r="AR927" s="154" t="s">
        <v>258</v>
      </c>
      <c r="AT927" s="154" t="s">
        <v>169</v>
      </c>
      <c r="AU927" s="154" t="s">
        <v>83</v>
      </c>
      <c r="AY927" s="16" t="s">
        <v>167</v>
      </c>
      <c r="BE927" s="155">
        <f>IF(N927="základní",J927,0)</f>
        <v>0</v>
      </c>
      <c r="BF927" s="155">
        <f>IF(N927="snížená",J927,0)</f>
        <v>0</v>
      </c>
      <c r="BG927" s="155">
        <f>IF(N927="zákl. přenesená",J927,0)</f>
        <v>0</v>
      </c>
      <c r="BH927" s="155">
        <f>IF(N927="sníž. přenesená",J927,0)</f>
        <v>0</v>
      </c>
      <c r="BI927" s="155">
        <f>IF(N927="nulová",J927,0)</f>
        <v>0</v>
      </c>
      <c r="BJ927" s="16" t="s">
        <v>81</v>
      </c>
      <c r="BK927" s="155">
        <f>ROUND(I927*H927,2)</f>
        <v>0</v>
      </c>
      <c r="BL927" s="16" t="s">
        <v>258</v>
      </c>
      <c r="BM927" s="154" t="s">
        <v>1703</v>
      </c>
    </row>
    <row r="928" spans="2:65" s="12" customFormat="1" ht="11.25">
      <c r="B928" s="156"/>
      <c r="D928" s="157" t="s">
        <v>176</v>
      </c>
      <c r="E928" s="158" t="s">
        <v>1</v>
      </c>
      <c r="F928" s="159" t="s">
        <v>1704</v>
      </c>
      <c r="H928" s="160">
        <v>645.29999999999995</v>
      </c>
      <c r="L928" s="156"/>
      <c r="M928" s="161"/>
      <c r="N928" s="162"/>
      <c r="O928" s="162"/>
      <c r="P928" s="162"/>
      <c r="Q928" s="162"/>
      <c r="R928" s="162"/>
      <c r="S928" s="162"/>
      <c r="T928" s="163"/>
      <c r="AT928" s="158" t="s">
        <v>176</v>
      </c>
      <c r="AU928" s="158" t="s">
        <v>83</v>
      </c>
      <c r="AV928" s="12" t="s">
        <v>83</v>
      </c>
      <c r="AW928" s="12" t="s">
        <v>28</v>
      </c>
      <c r="AX928" s="12" t="s">
        <v>74</v>
      </c>
      <c r="AY928" s="158" t="s">
        <v>167</v>
      </c>
    </row>
    <row r="929" spans="2:65" s="13" customFormat="1" ht="11.25">
      <c r="B929" s="164"/>
      <c r="D929" s="157" t="s">
        <v>176</v>
      </c>
      <c r="E929" s="165" t="s">
        <v>1</v>
      </c>
      <c r="F929" s="166" t="s">
        <v>187</v>
      </c>
      <c r="H929" s="167">
        <v>645.29999999999995</v>
      </c>
      <c r="I929" s="13">
        <v>0</v>
      </c>
      <c r="L929" s="164"/>
      <c r="M929" s="168"/>
      <c r="N929" s="169"/>
      <c r="O929" s="169"/>
      <c r="P929" s="169"/>
      <c r="Q929" s="169"/>
      <c r="R929" s="169"/>
      <c r="S929" s="169"/>
      <c r="T929" s="170"/>
      <c r="AT929" s="165" t="s">
        <v>176</v>
      </c>
      <c r="AU929" s="165" t="s">
        <v>83</v>
      </c>
      <c r="AV929" s="13" t="s">
        <v>174</v>
      </c>
      <c r="AW929" s="13" t="s">
        <v>28</v>
      </c>
      <c r="AX929" s="13" t="s">
        <v>81</v>
      </c>
      <c r="AY929" s="165" t="s">
        <v>167</v>
      </c>
    </row>
    <row r="930" spans="2:65" s="1" customFormat="1" ht="24" customHeight="1">
      <c r="B930" s="143"/>
      <c r="C930" s="144" t="s">
        <v>1705</v>
      </c>
      <c r="D930" s="144" t="s">
        <v>169</v>
      </c>
      <c r="E930" s="145" t="s">
        <v>1706</v>
      </c>
      <c r="F930" s="146" t="s">
        <v>1707</v>
      </c>
      <c r="G930" s="147" t="s">
        <v>230</v>
      </c>
      <c r="H930" s="148">
        <v>243.87</v>
      </c>
      <c r="I930" s="149">
        <v>0</v>
      </c>
      <c r="J930" s="149">
        <f>ROUND(I930*H930,2)</f>
        <v>0</v>
      </c>
      <c r="K930" s="146" t="s">
        <v>173</v>
      </c>
      <c r="L930" s="30"/>
      <c r="M930" s="150" t="s">
        <v>1</v>
      </c>
      <c r="N930" s="151" t="s">
        <v>39</v>
      </c>
      <c r="O930" s="152">
        <v>0.19</v>
      </c>
      <c r="P930" s="152">
        <f>O930*H930</f>
        <v>46.335300000000004</v>
      </c>
      <c r="Q930" s="152">
        <v>4.2999999999999999E-4</v>
      </c>
      <c r="R930" s="152">
        <f>Q930*H930</f>
        <v>0.1048641</v>
      </c>
      <c r="S930" s="152">
        <v>0</v>
      </c>
      <c r="T930" s="153">
        <f>S930*H930</f>
        <v>0</v>
      </c>
      <c r="AR930" s="154" t="s">
        <v>258</v>
      </c>
      <c r="AT930" s="154" t="s">
        <v>169</v>
      </c>
      <c r="AU930" s="154" t="s">
        <v>83</v>
      </c>
      <c r="AY930" s="16" t="s">
        <v>167</v>
      </c>
      <c r="BE930" s="155">
        <f>IF(N930="základní",J930,0)</f>
        <v>0</v>
      </c>
      <c r="BF930" s="155">
        <f>IF(N930="snížená",J930,0)</f>
        <v>0</v>
      </c>
      <c r="BG930" s="155">
        <f>IF(N930="zákl. přenesená",J930,0)</f>
        <v>0</v>
      </c>
      <c r="BH930" s="155">
        <f>IF(N930="sníž. přenesená",J930,0)</f>
        <v>0</v>
      </c>
      <c r="BI930" s="155">
        <f>IF(N930="nulová",J930,0)</f>
        <v>0</v>
      </c>
      <c r="BJ930" s="16" t="s">
        <v>81</v>
      </c>
      <c r="BK930" s="155">
        <f>ROUND(I930*H930,2)</f>
        <v>0</v>
      </c>
      <c r="BL930" s="16" t="s">
        <v>258</v>
      </c>
      <c r="BM930" s="154" t="s">
        <v>1708</v>
      </c>
    </row>
    <row r="931" spans="2:65" s="12" customFormat="1" ht="11.25">
      <c r="B931" s="156"/>
      <c r="D931" s="157" t="s">
        <v>176</v>
      </c>
      <c r="E931" s="158" t="s">
        <v>1</v>
      </c>
      <c r="F931" s="159" t="s">
        <v>1709</v>
      </c>
      <c r="H931" s="160">
        <v>161.65</v>
      </c>
      <c r="L931" s="156"/>
      <c r="M931" s="161"/>
      <c r="N931" s="162"/>
      <c r="O931" s="162"/>
      <c r="P931" s="162"/>
      <c r="Q931" s="162"/>
      <c r="R931" s="162"/>
      <c r="S931" s="162"/>
      <c r="T931" s="163"/>
      <c r="AT931" s="158" t="s">
        <v>176</v>
      </c>
      <c r="AU931" s="158" t="s">
        <v>83</v>
      </c>
      <c r="AV931" s="12" t="s">
        <v>83</v>
      </c>
      <c r="AW931" s="12" t="s">
        <v>28</v>
      </c>
      <c r="AX931" s="12" t="s">
        <v>74</v>
      </c>
      <c r="AY931" s="158" t="s">
        <v>167</v>
      </c>
    </row>
    <row r="932" spans="2:65" s="12" customFormat="1" ht="11.25">
      <c r="B932" s="156"/>
      <c r="D932" s="157" t="s">
        <v>176</v>
      </c>
      <c r="E932" s="158" t="s">
        <v>1</v>
      </c>
      <c r="F932" s="159" t="s">
        <v>1710</v>
      </c>
      <c r="H932" s="160">
        <v>82.22</v>
      </c>
      <c r="L932" s="156"/>
      <c r="M932" s="161"/>
      <c r="N932" s="162"/>
      <c r="O932" s="162"/>
      <c r="P932" s="162"/>
      <c r="Q932" s="162"/>
      <c r="R932" s="162"/>
      <c r="S932" s="162"/>
      <c r="T932" s="163"/>
      <c r="AT932" s="158" t="s">
        <v>176</v>
      </c>
      <c r="AU932" s="158" t="s">
        <v>83</v>
      </c>
      <c r="AV932" s="12" t="s">
        <v>83</v>
      </c>
      <c r="AW932" s="12" t="s">
        <v>28</v>
      </c>
      <c r="AX932" s="12" t="s">
        <v>74</v>
      </c>
      <c r="AY932" s="158" t="s">
        <v>167</v>
      </c>
    </row>
    <row r="933" spans="2:65" s="13" customFormat="1" ht="11.25">
      <c r="B933" s="164"/>
      <c r="D933" s="157" t="s">
        <v>176</v>
      </c>
      <c r="E933" s="165" t="s">
        <v>1</v>
      </c>
      <c r="F933" s="166" t="s">
        <v>187</v>
      </c>
      <c r="H933" s="167">
        <v>243.87</v>
      </c>
      <c r="L933" s="164"/>
      <c r="M933" s="168"/>
      <c r="N933" s="169"/>
      <c r="O933" s="169"/>
      <c r="P933" s="169"/>
      <c r="Q933" s="169"/>
      <c r="R933" s="169"/>
      <c r="S933" s="169"/>
      <c r="T933" s="170"/>
      <c r="AT933" s="165" t="s">
        <v>176</v>
      </c>
      <c r="AU933" s="165" t="s">
        <v>83</v>
      </c>
      <c r="AV933" s="13" t="s">
        <v>174</v>
      </c>
      <c r="AW933" s="13" t="s">
        <v>28</v>
      </c>
      <c r="AX933" s="13" t="s">
        <v>81</v>
      </c>
      <c r="AY933" s="165" t="s">
        <v>167</v>
      </c>
    </row>
    <row r="934" spans="2:65" s="1" customFormat="1" ht="24" customHeight="1">
      <c r="B934" s="143"/>
      <c r="C934" s="144" t="s">
        <v>1711</v>
      </c>
      <c r="D934" s="144" t="s">
        <v>169</v>
      </c>
      <c r="E934" s="145" t="s">
        <v>1712</v>
      </c>
      <c r="F934" s="146" t="s">
        <v>1713</v>
      </c>
      <c r="G934" s="147" t="s">
        <v>249</v>
      </c>
      <c r="H934" s="148">
        <v>645.29999999999995</v>
      </c>
      <c r="I934" s="149">
        <v>0</v>
      </c>
      <c r="J934" s="149">
        <f>ROUND(I934*H934,2)</f>
        <v>0</v>
      </c>
      <c r="K934" s="146" t="s">
        <v>173</v>
      </c>
      <c r="L934" s="30"/>
      <c r="M934" s="150" t="s">
        <v>1</v>
      </c>
      <c r="N934" s="151" t="s">
        <v>39</v>
      </c>
      <c r="O934" s="152">
        <v>0.61</v>
      </c>
      <c r="P934" s="152">
        <f>O934*H934</f>
        <v>393.63299999999998</v>
      </c>
      <c r="Q934" s="152">
        <v>6.3E-3</v>
      </c>
      <c r="R934" s="152">
        <f>Q934*H934</f>
        <v>4.0653899999999998</v>
      </c>
      <c r="S934" s="152">
        <v>0</v>
      </c>
      <c r="T934" s="153">
        <f>S934*H934</f>
        <v>0</v>
      </c>
      <c r="AR934" s="154" t="s">
        <v>258</v>
      </c>
      <c r="AT934" s="154" t="s">
        <v>169</v>
      </c>
      <c r="AU934" s="154" t="s">
        <v>83</v>
      </c>
      <c r="AY934" s="16" t="s">
        <v>167</v>
      </c>
      <c r="BE934" s="155">
        <f>IF(N934="základní",J934,0)</f>
        <v>0</v>
      </c>
      <c r="BF934" s="155">
        <f>IF(N934="snížená",J934,0)</f>
        <v>0</v>
      </c>
      <c r="BG934" s="155">
        <f>IF(N934="zákl. přenesená",J934,0)</f>
        <v>0</v>
      </c>
      <c r="BH934" s="155">
        <f>IF(N934="sníž. přenesená",J934,0)</f>
        <v>0</v>
      </c>
      <c r="BI934" s="155">
        <f>IF(N934="nulová",J934,0)</f>
        <v>0</v>
      </c>
      <c r="BJ934" s="16" t="s">
        <v>81</v>
      </c>
      <c r="BK934" s="155">
        <f>ROUND(I934*H934,2)</f>
        <v>0</v>
      </c>
      <c r="BL934" s="16" t="s">
        <v>258</v>
      </c>
      <c r="BM934" s="154" t="s">
        <v>1714</v>
      </c>
    </row>
    <row r="935" spans="2:65" s="1" customFormat="1" ht="24" customHeight="1">
      <c r="B935" s="143"/>
      <c r="C935" s="178" t="s">
        <v>1715</v>
      </c>
      <c r="D935" s="178" t="s">
        <v>410</v>
      </c>
      <c r="E935" s="179" t="s">
        <v>1716</v>
      </c>
      <c r="F935" s="180" t="s">
        <v>1717</v>
      </c>
      <c r="G935" s="181" t="s">
        <v>249</v>
      </c>
      <c r="H935" s="182">
        <v>683.08100000000002</v>
      </c>
      <c r="I935" s="183">
        <v>0</v>
      </c>
      <c r="J935" s="183">
        <f>ROUND(I935*H935,2)</f>
        <v>0</v>
      </c>
      <c r="K935" s="180" t="s">
        <v>173</v>
      </c>
      <c r="L935" s="184"/>
      <c r="M935" s="185" t="s">
        <v>1</v>
      </c>
      <c r="N935" s="186" t="s">
        <v>39</v>
      </c>
      <c r="O935" s="152">
        <v>0</v>
      </c>
      <c r="P935" s="152">
        <f>O935*H935</f>
        <v>0</v>
      </c>
      <c r="Q935" s="152">
        <v>1.7999999999999999E-2</v>
      </c>
      <c r="R935" s="152">
        <f>Q935*H935</f>
        <v>12.295458</v>
      </c>
      <c r="S935" s="152">
        <v>0</v>
      </c>
      <c r="T935" s="153">
        <f>S935*H935</f>
        <v>0</v>
      </c>
      <c r="AR935" s="154" t="s">
        <v>380</v>
      </c>
      <c r="AT935" s="154" t="s">
        <v>410</v>
      </c>
      <c r="AU935" s="154" t="s">
        <v>83</v>
      </c>
      <c r="AY935" s="16" t="s">
        <v>167</v>
      </c>
      <c r="BE935" s="155">
        <f>IF(N935="základní",J935,0)</f>
        <v>0</v>
      </c>
      <c r="BF935" s="155">
        <f>IF(N935="snížená",J935,0)</f>
        <v>0</v>
      </c>
      <c r="BG935" s="155">
        <f>IF(N935="zákl. přenesená",J935,0)</f>
        <v>0</v>
      </c>
      <c r="BH935" s="155">
        <f>IF(N935="sníž. přenesená",J935,0)</f>
        <v>0</v>
      </c>
      <c r="BI935" s="155">
        <f>IF(N935="nulová",J935,0)</f>
        <v>0</v>
      </c>
      <c r="BJ935" s="16" t="s">
        <v>81</v>
      </c>
      <c r="BK935" s="155">
        <f>ROUND(I935*H935,2)</f>
        <v>0</v>
      </c>
      <c r="BL935" s="16" t="s">
        <v>258</v>
      </c>
      <c r="BM935" s="154" t="s">
        <v>1718</v>
      </c>
    </row>
    <row r="936" spans="2:65" s="12" customFormat="1" ht="11.25">
      <c r="B936" s="156"/>
      <c r="D936" s="157" t="s">
        <v>176</v>
      </c>
      <c r="E936" s="158" t="s">
        <v>1</v>
      </c>
      <c r="F936" s="159" t="s">
        <v>1704</v>
      </c>
      <c r="H936" s="160">
        <v>645.29999999999995</v>
      </c>
      <c r="L936" s="156"/>
      <c r="M936" s="161"/>
      <c r="N936" s="162"/>
      <c r="O936" s="162"/>
      <c r="P936" s="162"/>
      <c r="Q936" s="162"/>
      <c r="R936" s="162"/>
      <c r="S936" s="162"/>
      <c r="T936" s="163"/>
      <c r="AT936" s="158" t="s">
        <v>176</v>
      </c>
      <c r="AU936" s="158" t="s">
        <v>83</v>
      </c>
      <c r="AV936" s="12" t="s">
        <v>83</v>
      </c>
      <c r="AW936" s="12" t="s">
        <v>28</v>
      </c>
      <c r="AX936" s="12" t="s">
        <v>74</v>
      </c>
      <c r="AY936" s="158" t="s">
        <v>167</v>
      </c>
    </row>
    <row r="937" spans="2:65" s="12" customFormat="1" ht="11.25">
      <c r="B937" s="156"/>
      <c r="D937" s="157" t="s">
        <v>176</v>
      </c>
      <c r="E937" s="158" t="s">
        <v>1</v>
      </c>
      <c r="F937" s="159" t="s">
        <v>1719</v>
      </c>
      <c r="H937" s="160">
        <v>16.164999999999999</v>
      </c>
      <c r="L937" s="156"/>
      <c r="M937" s="161"/>
      <c r="N937" s="162"/>
      <c r="O937" s="162"/>
      <c r="P937" s="162"/>
      <c r="Q937" s="162"/>
      <c r="R937" s="162"/>
      <c r="S937" s="162"/>
      <c r="T937" s="163"/>
      <c r="AT937" s="158" t="s">
        <v>176</v>
      </c>
      <c r="AU937" s="158" t="s">
        <v>83</v>
      </c>
      <c r="AV937" s="12" t="s">
        <v>83</v>
      </c>
      <c r="AW937" s="12" t="s">
        <v>28</v>
      </c>
      <c r="AX937" s="12" t="s">
        <v>74</v>
      </c>
      <c r="AY937" s="158" t="s">
        <v>167</v>
      </c>
    </row>
    <row r="938" spans="2:65" s="12" customFormat="1" ht="11.25">
      <c r="B938" s="156"/>
      <c r="D938" s="157" t="s">
        <v>176</v>
      </c>
      <c r="E938" s="158" t="s">
        <v>1</v>
      </c>
      <c r="F938" s="159" t="s">
        <v>1720</v>
      </c>
      <c r="H938" s="160">
        <v>8.2219999999999995</v>
      </c>
      <c r="L938" s="156"/>
      <c r="M938" s="161"/>
      <c r="N938" s="162"/>
      <c r="O938" s="162"/>
      <c r="P938" s="162"/>
      <c r="Q938" s="162"/>
      <c r="R938" s="162"/>
      <c r="S938" s="162"/>
      <c r="T938" s="163"/>
      <c r="AT938" s="158" t="s">
        <v>176</v>
      </c>
      <c r="AU938" s="158" t="s">
        <v>83</v>
      </c>
      <c r="AV938" s="12" t="s">
        <v>83</v>
      </c>
      <c r="AW938" s="12" t="s">
        <v>28</v>
      </c>
      <c r="AX938" s="12" t="s">
        <v>74</v>
      </c>
      <c r="AY938" s="158" t="s">
        <v>167</v>
      </c>
    </row>
    <row r="939" spans="2:65" s="13" customFormat="1" ht="11.25">
      <c r="B939" s="164"/>
      <c r="D939" s="157" t="s">
        <v>176</v>
      </c>
      <c r="E939" s="165" t="s">
        <v>1</v>
      </c>
      <c r="F939" s="166" t="s">
        <v>187</v>
      </c>
      <c r="H939" s="167">
        <v>669.68700000000001</v>
      </c>
      <c r="L939" s="164"/>
      <c r="M939" s="168"/>
      <c r="N939" s="169"/>
      <c r="O939" s="169"/>
      <c r="P939" s="169"/>
      <c r="Q939" s="169"/>
      <c r="R939" s="169"/>
      <c r="S939" s="169"/>
      <c r="T939" s="170"/>
      <c r="AT939" s="165" t="s">
        <v>176</v>
      </c>
      <c r="AU939" s="165" t="s">
        <v>83</v>
      </c>
      <c r="AV939" s="13" t="s">
        <v>174</v>
      </c>
      <c r="AW939" s="13" t="s">
        <v>28</v>
      </c>
      <c r="AX939" s="13" t="s">
        <v>81</v>
      </c>
      <c r="AY939" s="165" t="s">
        <v>167</v>
      </c>
    </row>
    <row r="940" spans="2:65" s="12" customFormat="1" ht="11.25">
      <c r="B940" s="156"/>
      <c r="D940" s="157" t="s">
        <v>176</v>
      </c>
      <c r="F940" s="159" t="s">
        <v>1721</v>
      </c>
      <c r="H940" s="160">
        <v>683.08100000000002</v>
      </c>
      <c r="L940" s="156"/>
      <c r="M940" s="161"/>
      <c r="N940" s="162"/>
      <c r="O940" s="162"/>
      <c r="P940" s="162"/>
      <c r="Q940" s="162"/>
      <c r="R940" s="162"/>
      <c r="S940" s="162"/>
      <c r="T940" s="163"/>
      <c r="AT940" s="158" t="s">
        <v>176</v>
      </c>
      <c r="AU940" s="158" t="s">
        <v>83</v>
      </c>
      <c r="AV940" s="12" t="s">
        <v>83</v>
      </c>
      <c r="AW940" s="12" t="s">
        <v>3</v>
      </c>
      <c r="AX940" s="12" t="s">
        <v>81</v>
      </c>
      <c r="AY940" s="158" t="s">
        <v>167</v>
      </c>
    </row>
    <row r="941" spans="2:65" s="1" customFormat="1" ht="24" customHeight="1">
      <c r="B941" s="143"/>
      <c r="C941" s="144" t="s">
        <v>1722</v>
      </c>
      <c r="D941" s="144" t="s">
        <v>169</v>
      </c>
      <c r="E941" s="145" t="s">
        <v>1723</v>
      </c>
      <c r="F941" s="146" t="s">
        <v>1724</v>
      </c>
      <c r="G941" s="147" t="s">
        <v>295</v>
      </c>
      <c r="H941" s="148">
        <v>243.87</v>
      </c>
      <c r="I941" s="149">
        <v>0</v>
      </c>
      <c r="J941" s="149">
        <f>ROUND(I941*H941,2)</f>
        <v>0</v>
      </c>
      <c r="K941" s="146" t="s">
        <v>173</v>
      </c>
      <c r="L941" s="30"/>
      <c r="M941" s="150" t="s">
        <v>1</v>
      </c>
      <c r="N941" s="151" t="s">
        <v>39</v>
      </c>
      <c r="O941" s="152">
        <v>3.7999999999999999E-2</v>
      </c>
      <c r="P941" s="152">
        <f>O941*H941</f>
        <v>9.2670600000000007</v>
      </c>
      <c r="Q941" s="152">
        <v>0</v>
      </c>
      <c r="R941" s="152">
        <f>Q941*H941</f>
        <v>0</v>
      </c>
      <c r="S941" s="152">
        <v>0</v>
      </c>
      <c r="T941" s="153">
        <f>S941*H941</f>
        <v>0</v>
      </c>
      <c r="AR941" s="154" t="s">
        <v>258</v>
      </c>
      <c r="AT941" s="154" t="s">
        <v>169</v>
      </c>
      <c r="AU941" s="154" t="s">
        <v>83</v>
      </c>
      <c r="AY941" s="16" t="s">
        <v>167</v>
      </c>
      <c r="BE941" s="155">
        <f>IF(N941="základní",J941,0)</f>
        <v>0</v>
      </c>
      <c r="BF941" s="155">
        <f>IF(N941="snížená",J941,0)</f>
        <v>0</v>
      </c>
      <c r="BG941" s="155">
        <f>IF(N941="zákl. přenesená",J941,0)</f>
        <v>0</v>
      </c>
      <c r="BH941" s="155">
        <f>IF(N941="sníž. přenesená",J941,0)</f>
        <v>0</v>
      </c>
      <c r="BI941" s="155">
        <f>IF(N941="nulová",J941,0)</f>
        <v>0</v>
      </c>
      <c r="BJ941" s="16" t="s">
        <v>81</v>
      </c>
      <c r="BK941" s="155">
        <f>ROUND(I941*H941,2)</f>
        <v>0</v>
      </c>
      <c r="BL941" s="16" t="s">
        <v>258</v>
      </c>
      <c r="BM941" s="154" t="s">
        <v>1725</v>
      </c>
    </row>
    <row r="942" spans="2:65" s="12" customFormat="1" ht="11.25">
      <c r="B942" s="156"/>
      <c r="D942" s="157" t="s">
        <v>176</v>
      </c>
      <c r="E942" s="158" t="s">
        <v>1</v>
      </c>
      <c r="F942" s="159" t="s">
        <v>1726</v>
      </c>
      <c r="H942" s="160">
        <v>243.87</v>
      </c>
      <c r="L942" s="156"/>
      <c r="M942" s="161"/>
      <c r="N942" s="162"/>
      <c r="O942" s="162"/>
      <c r="P942" s="162"/>
      <c r="Q942" s="162"/>
      <c r="R942" s="162"/>
      <c r="S942" s="162"/>
      <c r="T942" s="163"/>
      <c r="AT942" s="158" t="s">
        <v>176</v>
      </c>
      <c r="AU942" s="158" t="s">
        <v>83</v>
      </c>
      <c r="AV942" s="12" t="s">
        <v>83</v>
      </c>
      <c r="AW942" s="12" t="s">
        <v>28</v>
      </c>
      <c r="AX942" s="12" t="s">
        <v>74</v>
      </c>
      <c r="AY942" s="158" t="s">
        <v>167</v>
      </c>
    </row>
    <row r="943" spans="2:65" s="13" customFormat="1" ht="11.25">
      <c r="B943" s="164"/>
      <c r="D943" s="157" t="s">
        <v>176</v>
      </c>
      <c r="E943" s="165" t="s">
        <v>1</v>
      </c>
      <c r="F943" s="166" t="s">
        <v>187</v>
      </c>
      <c r="H943" s="167">
        <v>243.87</v>
      </c>
      <c r="L943" s="164"/>
      <c r="M943" s="168"/>
      <c r="N943" s="169"/>
      <c r="O943" s="169"/>
      <c r="P943" s="169"/>
      <c r="Q943" s="169"/>
      <c r="R943" s="169"/>
      <c r="S943" s="169"/>
      <c r="T943" s="170"/>
      <c r="AT943" s="165" t="s">
        <v>176</v>
      </c>
      <c r="AU943" s="165" t="s">
        <v>83</v>
      </c>
      <c r="AV943" s="13" t="s">
        <v>174</v>
      </c>
      <c r="AW943" s="13" t="s">
        <v>28</v>
      </c>
      <c r="AX943" s="13" t="s">
        <v>81</v>
      </c>
      <c r="AY943" s="165" t="s">
        <v>167</v>
      </c>
    </row>
    <row r="944" spans="2:65" s="1" customFormat="1" ht="24" customHeight="1">
      <c r="B944" s="143"/>
      <c r="C944" s="144" t="s">
        <v>1727</v>
      </c>
      <c r="D944" s="144" t="s">
        <v>169</v>
      </c>
      <c r="E944" s="145" t="s">
        <v>1728</v>
      </c>
      <c r="F944" s="146" t="s">
        <v>1729</v>
      </c>
      <c r="G944" s="147" t="s">
        <v>399</v>
      </c>
      <c r="H944" s="148">
        <v>19.37</v>
      </c>
      <c r="I944" s="149">
        <v>0</v>
      </c>
      <c r="J944" s="149">
        <f>ROUND(I944*H944,2)</f>
        <v>0</v>
      </c>
      <c r="K944" s="146" t="s">
        <v>173</v>
      </c>
      <c r="L944" s="30"/>
      <c r="M944" s="150" t="s">
        <v>1</v>
      </c>
      <c r="N944" s="151" t="s">
        <v>39</v>
      </c>
      <c r="O944" s="152">
        <v>1.2649999999999999</v>
      </c>
      <c r="P944" s="152">
        <f>O944*H944</f>
        <v>24.503049999999998</v>
      </c>
      <c r="Q944" s="152">
        <v>0</v>
      </c>
      <c r="R944" s="152">
        <f>Q944*H944</f>
        <v>0</v>
      </c>
      <c r="S944" s="152">
        <v>0</v>
      </c>
      <c r="T944" s="153">
        <f>S944*H944</f>
        <v>0</v>
      </c>
      <c r="AR944" s="154" t="s">
        <v>258</v>
      </c>
      <c r="AT944" s="154" t="s">
        <v>169</v>
      </c>
      <c r="AU944" s="154" t="s">
        <v>83</v>
      </c>
      <c r="AY944" s="16" t="s">
        <v>167</v>
      </c>
      <c r="BE944" s="155">
        <f>IF(N944="základní",J944,0)</f>
        <v>0</v>
      </c>
      <c r="BF944" s="155">
        <f>IF(N944="snížená",J944,0)</f>
        <v>0</v>
      </c>
      <c r="BG944" s="155">
        <f>IF(N944="zákl. přenesená",J944,0)</f>
        <v>0</v>
      </c>
      <c r="BH944" s="155">
        <f>IF(N944="sníž. přenesená",J944,0)</f>
        <v>0</v>
      </c>
      <c r="BI944" s="155">
        <f>IF(N944="nulová",J944,0)</f>
        <v>0</v>
      </c>
      <c r="BJ944" s="16" t="s">
        <v>81</v>
      </c>
      <c r="BK944" s="155">
        <f>ROUND(I944*H944,2)</f>
        <v>0</v>
      </c>
      <c r="BL944" s="16" t="s">
        <v>258</v>
      </c>
      <c r="BM944" s="154" t="s">
        <v>1730</v>
      </c>
    </row>
    <row r="945" spans="2:65" s="11" customFormat="1" ht="22.9" customHeight="1">
      <c r="B945" s="131"/>
      <c r="D945" s="132" t="s">
        <v>73</v>
      </c>
      <c r="E945" s="141" t="s">
        <v>1731</v>
      </c>
      <c r="F945" s="141" t="s">
        <v>1732</v>
      </c>
      <c r="J945" s="142">
        <f>BK945</f>
        <v>0</v>
      </c>
      <c r="L945" s="131"/>
      <c r="M945" s="135"/>
      <c r="N945" s="136"/>
      <c r="O945" s="136"/>
      <c r="P945" s="137">
        <f>SUM(P946:P952)</f>
        <v>778.58875999999998</v>
      </c>
      <c r="Q945" s="136"/>
      <c r="R945" s="137">
        <f>SUM(R946:R952)</f>
        <v>8.4877359999999999</v>
      </c>
      <c r="S945" s="136"/>
      <c r="T945" s="138">
        <f>SUM(T946:T952)</f>
        <v>0</v>
      </c>
      <c r="AR945" s="132" t="s">
        <v>83</v>
      </c>
      <c r="AT945" s="139" t="s">
        <v>73</v>
      </c>
      <c r="AU945" s="139" t="s">
        <v>81</v>
      </c>
      <c r="AY945" s="132" t="s">
        <v>167</v>
      </c>
      <c r="BK945" s="140">
        <f>SUM(BK946:BK952)</f>
        <v>0</v>
      </c>
    </row>
    <row r="946" spans="2:65" s="1" customFormat="1" ht="16.5" customHeight="1">
      <c r="B946" s="143"/>
      <c r="C946" s="144" t="s">
        <v>1733</v>
      </c>
      <c r="D946" s="144" t="s">
        <v>169</v>
      </c>
      <c r="E946" s="145" t="s">
        <v>1734</v>
      </c>
      <c r="F946" s="146" t="s">
        <v>1735</v>
      </c>
      <c r="G946" s="147" t="s">
        <v>249</v>
      </c>
      <c r="H946" s="148">
        <v>212.7</v>
      </c>
      <c r="I946" s="149">
        <v>0</v>
      </c>
      <c r="J946" s="149">
        <f>ROUND(I946*H946,2)</f>
        <v>0</v>
      </c>
      <c r="K946" s="146" t="s">
        <v>1</v>
      </c>
      <c r="L946" s="30"/>
      <c r="M946" s="150" t="s">
        <v>1</v>
      </c>
      <c r="N946" s="151" t="s">
        <v>39</v>
      </c>
      <c r="O946" s="152">
        <v>0</v>
      </c>
      <c r="P946" s="152">
        <f>O946*H946</f>
        <v>0</v>
      </c>
      <c r="Q946" s="152">
        <v>0</v>
      </c>
      <c r="R946" s="152">
        <f>Q946*H946</f>
        <v>0</v>
      </c>
      <c r="S946" s="152">
        <v>0</v>
      </c>
      <c r="T946" s="153">
        <f>S946*H946</f>
        <v>0</v>
      </c>
      <c r="AR946" s="154" t="s">
        <v>258</v>
      </c>
      <c r="AT946" s="154" t="s">
        <v>169</v>
      </c>
      <c r="AU946" s="154" t="s">
        <v>83</v>
      </c>
      <c r="AY946" s="16" t="s">
        <v>167</v>
      </c>
      <c r="BE946" s="155">
        <f>IF(N946="základní",J946,0)</f>
        <v>0</v>
      </c>
      <c r="BF946" s="155">
        <f>IF(N946="snížená",J946,0)</f>
        <v>0</v>
      </c>
      <c r="BG946" s="155">
        <f>IF(N946="zákl. přenesená",J946,0)</f>
        <v>0</v>
      </c>
      <c r="BH946" s="155">
        <f>IF(N946="sníž. přenesená",J946,0)</f>
        <v>0</v>
      </c>
      <c r="BI946" s="155">
        <f>IF(N946="nulová",J946,0)</f>
        <v>0</v>
      </c>
      <c r="BJ946" s="16" t="s">
        <v>81</v>
      </c>
      <c r="BK946" s="155">
        <f>ROUND(I946*H946,2)</f>
        <v>0</v>
      </c>
      <c r="BL946" s="16" t="s">
        <v>258</v>
      </c>
      <c r="BM946" s="154" t="s">
        <v>1736</v>
      </c>
    </row>
    <row r="947" spans="2:65" s="1" customFormat="1" ht="24" customHeight="1">
      <c r="B947" s="143"/>
      <c r="C947" s="144" t="s">
        <v>1737</v>
      </c>
      <c r="D947" s="144" t="s">
        <v>169</v>
      </c>
      <c r="E947" s="145" t="s">
        <v>1738</v>
      </c>
      <c r="F947" s="146" t="s">
        <v>1739</v>
      </c>
      <c r="G947" s="147" t="s">
        <v>249</v>
      </c>
      <c r="H947" s="148">
        <v>374.9</v>
      </c>
      <c r="I947" s="149">
        <v>0</v>
      </c>
      <c r="J947" s="149">
        <f>ROUND(I947*H947,2)</f>
        <v>0</v>
      </c>
      <c r="K947" s="146" t="s">
        <v>173</v>
      </c>
      <c r="L947" s="30"/>
      <c r="M947" s="150" t="s">
        <v>1</v>
      </c>
      <c r="N947" s="151" t="s">
        <v>39</v>
      </c>
      <c r="O947" s="152">
        <v>0.192</v>
      </c>
      <c r="P947" s="152">
        <f>O947*H947</f>
        <v>71.980800000000002</v>
      </c>
      <c r="Q947" s="152">
        <v>4.5500000000000002E-3</v>
      </c>
      <c r="R947" s="152">
        <f>Q947*H947</f>
        <v>1.705795</v>
      </c>
      <c r="S947" s="152">
        <v>0</v>
      </c>
      <c r="T947" s="153">
        <f>S947*H947</f>
        <v>0</v>
      </c>
      <c r="AR947" s="154" t="s">
        <v>258</v>
      </c>
      <c r="AT947" s="154" t="s">
        <v>169</v>
      </c>
      <c r="AU947" s="154" t="s">
        <v>83</v>
      </c>
      <c r="AY947" s="16" t="s">
        <v>167</v>
      </c>
      <c r="BE947" s="155">
        <f>IF(N947="základní",J947,0)</f>
        <v>0</v>
      </c>
      <c r="BF947" s="155">
        <f>IF(N947="snížená",J947,0)</f>
        <v>0</v>
      </c>
      <c r="BG947" s="155">
        <f>IF(N947="zákl. přenesená",J947,0)</f>
        <v>0</v>
      </c>
      <c r="BH947" s="155">
        <f>IF(N947="sníž. přenesená",J947,0)</f>
        <v>0</v>
      </c>
      <c r="BI947" s="155">
        <f>IF(N947="nulová",J947,0)</f>
        <v>0</v>
      </c>
      <c r="BJ947" s="16" t="s">
        <v>81</v>
      </c>
      <c r="BK947" s="155">
        <f>ROUND(I947*H947,2)</f>
        <v>0</v>
      </c>
      <c r="BL947" s="16" t="s">
        <v>258</v>
      </c>
      <c r="BM947" s="154" t="s">
        <v>1740</v>
      </c>
    </row>
    <row r="948" spans="2:65" s="12" customFormat="1" ht="11.25">
      <c r="B948" s="156"/>
      <c r="D948" s="157" t="s">
        <v>176</v>
      </c>
      <c r="E948" s="158" t="s">
        <v>1</v>
      </c>
      <c r="F948" s="159" t="s">
        <v>1741</v>
      </c>
      <c r="H948" s="160">
        <v>374.9</v>
      </c>
      <c r="L948" s="156"/>
      <c r="M948" s="161"/>
      <c r="N948" s="162"/>
      <c r="O948" s="162"/>
      <c r="P948" s="162"/>
      <c r="Q948" s="162"/>
      <c r="R948" s="162"/>
      <c r="S948" s="162"/>
      <c r="T948" s="163"/>
      <c r="AT948" s="158" t="s">
        <v>176</v>
      </c>
      <c r="AU948" s="158" t="s">
        <v>83</v>
      </c>
      <c r="AV948" s="12" t="s">
        <v>83</v>
      </c>
      <c r="AW948" s="12" t="s">
        <v>28</v>
      </c>
      <c r="AX948" s="12" t="s">
        <v>74</v>
      </c>
      <c r="AY948" s="158" t="s">
        <v>167</v>
      </c>
    </row>
    <row r="949" spans="2:65" s="13" customFormat="1" ht="11.25">
      <c r="B949" s="164"/>
      <c r="D949" s="157" t="s">
        <v>176</v>
      </c>
      <c r="E949" s="165" t="s">
        <v>1</v>
      </c>
      <c r="F949" s="166" t="s">
        <v>187</v>
      </c>
      <c r="H949" s="167">
        <v>374.9</v>
      </c>
      <c r="L949" s="164"/>
      <c r="M949" s="168"/>
      <c r="N949" s="169"/>
      <c r="O949" s="169"/>
      <c r="P949" s="169"/>
      <c r="Q949" s="169"/>
      <c r="R949" s="169"/>
      <c r="S949" s="169"/>
      <c r="T949" s="170"/>
      <c r="AT949" s="165" t="s">
        <v>176</v>
      </c>
      <c r="AU949" s="165" t="s">
        <v>83</v>
      </c>
      <c r="AV949" s="13" t="s">
        <v>174</v>
      </c>
      <c r="AW949" s="13" t="s">
        <v>28</v>
      </c>
      <c r="AX949" s="13" t="s">
        <v>81</v>
      </c>
      <c r="AY949" s="165" t="s">
        <v>167</v>
      </c>
    </row>
    <row r="950" spans="2:65" s="1" customFormat="1" ht="24" customHeight="1">
      <c r="B950" s="143"/>
      <c r="C950" s="144" t="s">
        <v>1742</v>
      </c>
      <c r="D950" s="144" t="s">
        <v>169</v>
      </c>
      <c r="E950" s="145" t="s">
        <v>1743</v>
      </c>
      <c r="F950" s="146" t="s">
        <v>1744</v>
      </c>
      <c r="G950" s="147" t="s">
        <v>249</v>
      </c>
      <c r="H950" s="148">
        <v>374.9</v>
      </c>
      <c r="I950" s="149">
        <v>0</v>
      </c>
      <c r="J950" s="149">
        <f>ROUND(I950*H950,2)</f>
        <v>0</v>
      </c>
      <c r="K950" s="146" t="s">
        <v>173</v>
      </c>
      <c r="L950" s="30"/>
      <c r="M950" s="150" t="s">
        <v>1</v>
      </c>
      <c r="N950" s="151" t="s">
        <v>39</v>
      </c>
      <c r="O950" s="152">
        <v>1.4419999999999999</v>
      </c>
      <c r="P950" s="152">
        <f>O950*H950</f>
        <v>540.60579999999993</v>
      </c>
      <c r="Q950" s="152">
        <v>1.7610000000000001E-2</v>
      </c>
      <c r="R950" s="152">
        <f>Q950*H950</f>
        <v>6.6019889999999997</v>
      </c>
      <c r="S950" s="152">
        <v>0</v>
      </c>
      <c r="T950" s="153">
        <f>S950*H950</f>
        <v>0</v>
      </c>
      <c r="AR950" s="154" t="s">
        <v>258</v>
      </c>
      <c r="AT950" s="154" t="s">
        <v>169</v>
      </c>
      <c r="AU950" s="154" t="s">
        <v>83</v>
      </c>
      <c r="AY950" s="16" t="s">
        <v>167</v>
      </c>
      <c r="BE950" s="155">
        <f>IF(N950="základní",J950,0)</f>
        <v>0</v>
      </c>
      <c r="BF950" s="155">
        <f>IF(N950="snížená",J950,0)</f>
        <v>0</v>
      </c>
      <c r="BG950" s="155">
        <f>IF(N950="zákl. přenesená",J950,0)</f>
        <v>0</v>
      </c>
      <c r="BH950" s="155">
        <f>IF(N950="sníž. přenesená",J950,0)</f>
        <v>0</v>
      </c>
      <c r="BI950" s="155">
        <f>IF(N950="nulová",J950,0)</f>
        <v>0</v>
      </c>
      <c r="BJ950" s="16" t="s">
        <v>81</v>
      </c>
      <c r="BK950" s="155">
        <f>ROUND(I950*H950,2)</f>
        <v>0</v>
      </c>
      <c r="BL950" s="16" t="s">
        <v>258</v>
      </c>
      <c r="BM950" s="154" t="s">
        <v>1745</v>
      </c>
    </row>
    <row r="951" spans="2:65" s="1" customFormat="1" ht="16.5" customHeight="1">
      <c r="B951" s="143"/>
      <c r="C951" s="144" t="s">
        <v>1746</v>
      </c>
      <c r="D951" s="144" t="s">
        <v>169</v>
      </c>
      <c r="E951" s="145" t="s">
        <v>1747</v>
      </c>
      <c r="F951" s="146" t="s">
        <v>1748</v>
      </c>
      <c r="G951" s="147" t="s">
        <v>249</v>
      </c>
      <c r="H951" s="148">
        <v>374.9</v>
      </c>
      <c r="I951" s="149">
        <v>0</v>
      </c>
      <c r="J951" s="149">
        <f>ROUND(I951*H951,2)</f>
        <v>0</v>
      </c>
      <c r="K951" s="146" t="s">
        <v>173</v>
      </c>
      <c r="L951" s="30"/>
      <c r="M951" s="150" t="s">
        <v>1</v>
      </c>
      <c r="N951" s="151" t="s">
        <v>39</v>
      </c>
      <c r="O951" s="152">
        <v>0.38800000000000001</v>
      </c>
      <c r="P951" s="152">
        <f>O951*H951</f>
        <v>145.46119999999999</v>
      </c>
      <c r="Q951" s="152">
        <v>4.8000000000000001E-4</v>
      </c>
      <c r="R951" s="152">
        <f>Q951*H951</f>
        <v>0.179952</v>
      </c>
      <c r="S951" s="152">
        <v>0</v>
      </c>
      <c r="T951" s="153">
        <f>S951*H951</f>
        <v>0</v>
      </c>
      <c r="AR951" s="154" t="s">
        <v>258</v>
      </c>
      <c r="AT951" s="154" t="s">
        <v>169</v>
      </c>
      <c r="AU951" s="154" t="s">
        <v>83</v>
      </c>
      <c r="AY951" s="16" t="s">
        <v>167</v>
      </c>
      <c r="BE951" s="155">
        <f>IF(N951="základní",J951,0)</f>
        <v>0</v>
      </c>
      <c r="BF951" s="155">
        <f>IF(N951="snížená",J951,0)</f>
        <v>0</v>
      </c>
      <c r="BG951" s="155">
        <f>IF(N951="zákl. přenesená",J951,0)</f>
        <v>0</v>
      </c>
      <c r="BH951" s="155">
        <f>IF(N951="sníž. přenesená",J951,0)</f>
        <v>0</v>
      </c>
      <c r="BI951" s="155">
        <f>IF(N951="nulová",J951,0)</f>
        <v>0</v>
      </c>
      <c r="BJ951" s="16" t="s">
        <v>81</v>
      </c>
      <c r="BK951" s="155">
        <f>ROUND(I951*H951,2)</f>
        <v>0</v>
      </c>
      <c r="BL951" s="16" t="s">
        <v>258</v>
      </c>
      <c r="BM951" s="154" t="s">
        <v>1749</v>
      </c>
    </row>
    <row r="952" spans="2:65" s="1" customFormat="1" ht="24" customHeight="1">
      <c r="B952" s="143"/>
      <c r="C952" s="144" t="s">
        <v>1750</v>
      </c>
      <c r="D952" s="144" t="s">
        <v>169</v>
      </c>
      <c r="E952" s="145" t="s">
        <v>1751</v>
      </c>
      <c r="F952" s="146" t="s">
        <v>1752</v>
      </c>
      <c r="G952" s="147" t="s">
        <v>399</v>
      </c>
      <c r="H952" s="148">
        <v>8.4879999999999995</v>
      </c>
      <c r="I952" s="149">
        <v>0</v>
      </c>
      <c r="J952" s="149">
        <f>ROUND(I952*H952,2)</f>
        <v>0</v>
      </c>
      <c r="K952" s="146" t="s">
        <v>173</v>
      </c>
      <c r="L952" s="30"/>
      <c r="M952" s="150" t="s">
        <v>1</v>
      </c>
      <c r="N952" s="151" t="s">
        <v>39</v>
      </c>
      <c r="O952" s="152">
        <v>2.42</v>
      </c>
      <c r="P952" s="152">
        <f>O952*H952</f>
        <v>20.540959999999998</v>
      </c>
      <c r="Q952" s="152">
        <v>0</v>
      </c>
      <c r="R952" s="152">
        <f>Q952*H952</f>
        <v>0</v>
      </c>
      <c r="S952" s="152">
        <v>0</v>
      </c>
      <c r="T952" s="153">
        <f>S952*H952</f>
        <v>0</v>
      </c>
      <c r="AR952" s="154" t="s">
        <v>258</v>
      </c>
      <c r="AT952" s="154" t="s">
        <v>169</v>
      </c>
      <c r="AU952" s="154" t="s">
        <v>83</v>
      </c>
      <c r="AY952" s="16" t="s">
        <v>167</v>
      </c>
      <c r="BE952" s="155">
        <f>IF(N952="základní",J952,0)</f>
        <v>0</v>
      </c>
      <c r="BF952" s="155">
        <f>IF(N952="snížená",J952,0)</f>
        <v>0</v>
      </c>
      <c r="BG952" s="155">
        <f>IF(N952="zákl. přenesená",J952,0)</f>
        <v>0</v>
      </c>
      <c r="BH952" s="155">
        <f>IF(N952="sníž. přenesená",J952,0)</f>
        <v>0</v>
      </c>
      <c r="BI952" s="155">
        <f>IF(N952="nulová",J952,0)</f>
        <v>0</v>
      </c>
      <c r="BJ952" s="16" t="s">
        <v>81</v>
      </c>
      <c r="BK952" s="155">
        <f>ROUND(I952*H952,2)</f>
        <v>0</v>
      </c>
      <c r="BL952" s="16" t="s">
        <v>258</v>
      </c>
      <c r="BM952" s="154" t="s">
        <v>1753</v>
      </c>
    </row>
    <row r="953" spans="2:65" s="11" customFormat="1" ht="22.9" customHeight="1">
      <c r="B953" s="131"/>
      <c r="D953" s="132" t="s">
        <v>73</v>
      </c>
      <c r="E953" s="141" t="s">
        <v>1754</v>
      </c>
      <c r="F953" s="141" t="s">
        <v>1755</v>
      </c>
      <c r="J953" s="142">
        <f>BK953</f>
        <v>0</v>
      </c>
      <c r="L953" s="131"/>
      <c r="M953" s="135"/>
      <c r="N953" s="136"/>
      <c r="O953" s="136"/>
      <c r="P953" s="137">
        <f>SUM(P954:P979)</f>
        <v>171.99109999999999</v>
      </c>
      <c r="Q953" s="136"/>
      <c r="R953" s="137">
        <f>SUM(R954:R979)</f>
        <v>4.6660022000000003</v>
      </c>
      <c r="S953" s="136"/>
      <c r="T953" s="138">
        <f>SUM(T954:T979)</f>
        <v>0</v>
      </c>
      <c r="AR953" s="132" t="s">
        <v>83</v>
      </c>
      <c r="AT953" s="139" t="s">
        <v>73</v>
      </c>
      <c r="AU953" s="139" t="s">
        <v>81</v>
      </c>
      <c r="AY953" s="132" t="s">
        <v>167</v>
      </c>
      <c r="BK953" s="140">
        <f>SUM(BK954:BK979)</f>
        <v>0</v>
      </c>
    </row>
    <row r="954" spans="2:65" s="1" customFormat="1" ht="36" customHeight="1">
      <c r="B954" s="143"/>
      <c r="C954" s="144" t="s">
        <v>1756</v>
      </c>
      <c r="D954" s="144" t="s">
        <v>169</v>
      </c>
      <c r="E954" s="145" t="s">
        <v>1757</v>
      </c>
      <c r="F954" s="146" t="s">
        <v>1758</v>
      </c>
      <c r="G954" s="147" t="s">
        <v>249</v>
      </c>
      <c r="H954" s="148">
        <v>258.70499999999998</v>
      </c>
      <c r="I954" s="149">
        <v>0</v>
      </c>
      <c r="J954" s="149">
        <f>ROUND(I954*H954,2)</f>
        <v>0</v>
      </c>
      <c r="K954" s="146" t="s">
        <v>173</v>
      </c>
      <c r="L954" s="30"/>
      <c r="M954" s="150" t="s">
        <v>1</v>
      </c>
      <c r="N954" s="151" t="s">
        <v>39</v>
      </c>
      <c r="O954" s="152">
        <v>0.64200000000000002</v>
      </c>
      <c r="P954" s="152">
        <f>O954*H954</f>
        <v>166.08860999999999</v>
      </c>
      <c r="Q954" s="152">
        <v>6.0000000000000001E-3</v>
      </c>
      <c r="R954" s="152">
        <f>Q954*H954</f>
        <v>1.55223</v>
      </c>
      <c r="S954" s="152">
        <v>0</v>
      </c>
      <c r="T954" s="153">
        <f>S954*H954</f>
        <v>0</v>
      </c>
      <c r="AR954" s="154" t="s">
        <v>258</v>
      </c>
      <c r="AT954" s="154" t="s">
        <v>169</v>
      </c>
      <c r="AU954" s="154" t="s">
        <v>83</v>
      </c>
      <c r="AY954" s="16" t="s">
        <v>167</v>
      </c>
      <c r="BE954" s="155">
        <f>IF(N954="základní",J954,0)</f>
        <v>0</v>
      </c>
      <c r="BF954" s="155">
        <f>IF(N954="snížená",J954,0)</f>
        <v>0</v>
      </c>
      <c r="BG954" s="155">
        <f>IF(N954="zákl. přenesená",J954,0)</f>
        <v>0</v>
      </c>
      <c r="BH954" s="155">
        <f>IF(N954="sníž. přenesená",J954,0)</f>
        <v>0</v>
      </c>
      <c r="BI954" s="155">
        <f>IF(N954="nulová",J954,0)</f>
        <v>0</v>
      </c>
      <c r="BJ954" s="16" t="s">
        <v>81</v>
      </c>
      <c r="BK954" s="155">
        <f>ROUND(I954*H954,2)</f>
        <v>0</v>
      </c>
      <c r="BL954" s="16" t="s">
        <v>258</v>
      </c>
      <c r="BM954" s="154" t="s">
        <v>1759</v>
      </c>
    </row>
    <row r="955" spans="2:65" s="12" customFormat="1" ht="11.25">
      <c r="B955" s="156"/>
      <c r="D955" s="157" t="s">
        <v>176</v>
      </c>
      <c r="E955" s="158" t="s">
        <v>1</v>
      </c>
      <c r="F955" s="159" t="s">
        <v>1760</v>
      </c>
      <c r="H955" s="160">
        <v>6.92</v>
      </c>
      <c r="L955" s="156"/>
      <c r="M955" s="161"/>
      <c r="N955" s="162"/>
      <c r="O955" s="162"/>
      <c r="P955" s="162"/>
      <c r="Q955" s="162"/>
      <c r="R955" s="162"/>
      <c r="S955" s="162"/>
      <c r="T955" s="163"/>
      <c r="AT955" s="158" t="s">
        <v>176</v>
      </c>
      <c r="AU955" s="158" t="s">
        <v>83</v>
      </c>
      <c r="AV955" s="12" t="s">
        <v>83</v>
      </c>
      <c r="AW955" s="12" t="s">
        <v>28</v>
      </c>
      <c r="AX955" s="12" t="s">
        <v>74</v>
      </c>
      <c r="AY955" s="158" t="s">
        <v>167</v>
      </c>
    </row>
    <row r="956" spans="2:65" s="12" customFormat="1" ht="11.25">
      <c r="B956" s="156"/>
      <c r="D956" s="157" t="s">
        <v>176</v>
      </c>
      <c r="E956" s="158" t="s">
        <v>1</v>
      </c>
      <c r="F956" s="159" t="s">
        <v>1761</v>
      </c>
      <c r="H956" s="160">
        <v>39.299999999999997</v>
      </c>
      <c r="L956" s="156"/>
      <c r="M956" s="161"/>
      <c r="N956" s="162"/>
      <c r="O956" s="162"/>
      <c r="P956" s="162"/>
      <c r="Q956" s="162"/>
      <c r="R956" s="162"/>
      <c r="S956" s="162"/>
      <c r="T956" s="163"/>
      <c r="AT956" s="158" t="s">
        <v>176</v>
      </c>
      <c r="AU956" s="158" t="s">
        <v>83</v>
      </c>
      <c r="AV956" s="12" t="s">
        <v>83</v>
      </c>
      <c r="AW956" s="12" t="s">
        <v>28</v>
      </c>
      <c r="AX956" s="12" t="s">
        <v>74</v>
      </c>
      <c r="AY956" s="158" t="s">
        <v>167</v>
      </c>
    </row>
    <row r="957" spans="2:65" s="12" customFormat="1" ht="11.25">
      <c r="B957" s="156"/>
      <c r="D957" s="157" t="s">
        <v>176</v>
      </c>
      <c r="E957" s="158" t="s">
        <v>1</v>
      </c>
      <c r="F957" s="159" t="s">
        <v>1762</v>
      </c>
      <c r="H957" s="160">
        <v>10.52</v>
      </c>
      <c r="L957" s="156"/>
      <c r="M957" s="161"/>
      <c r="N957" s="162"/>
      <c r="O957" s="162"/>
      <c r="P957" s="162"/>
      <c r="Q957" s="162"/>
      <c r="R957" s="162"/>
      <c r="S957" s="162"/>
      <c r="T957" s="163"/>
      <c r="AT957" s="158" t="s">
        <v>176</v>
      </c>
      <c r="AU957" s="158" t="s">
        <v>83</v>
      </c>
      <c r="AV957" s="12" t="s">
        <v>83</v>
      </c>
      <c r="AW957" s="12" t="s">
        <v>28</v>
      </c>
      <c r="AX957" s="12" t="s">
        <v>74</v>
      </c>
      <c r="AY957" s="158" t="s">
        <v>167</v>
      </c>
    </row>
    <row r="958" spans="2:65" s="12" customFormat="1" ht="11.25">
      <c r="B958" s="156"/>
      <c r="D958" s="157" t="s">
        <v>176</v>
      </c>
      <c r="E958" s="158" t="s">
        <v>1</v>
      </c>
      <c r="F958" s="159" t="s">
        <v>1763</v>
      </c>
      <c r="H958" s="160">
        <v>8.34</v>
      </c>
      <c r="L958" s="156"/>
      <c r="M958" s="161"/>
      <c r="N958" s="162"/>
      <c r="O958" s="162"/>
      <c r="P958" s="162"/>
      <c r="Q958" s="162"/>
      <c r="R958" s="162"/>
      <c r="S958" s="162"/>
      <c r="T958" s="163"/>
      <c r="AT958" s="158" t="s">
        <v>176</v>
      </c>
      <c r="AU958" s="158" t="s">
        <v>83</v>
      </c>
      <c r="AV958" s="12" t="s">
        <v>83</v>
      </c>
      <c r="AW958" s="12" t="s">
        <v>28</v>
      </c>
      <c r="AX958" s="12" t="s">
        <v>74</v>
      </c>
      <c r="AY958" s="158" t="s">
        <v>167</v>
      </c>
    </row>
    <row r="959" spans="2:65" s="12" customFormat="1" ht="11.25">
      <c r="B959" s="156"/>
      <c r="D959" s="157" t="s">
        <v>176</v>
      </c>
      <c r="E959" s="158" t="s">
        <v>1</v>
      </c>
      <c r="F959" s="159" t="s">
        <v>1764</v>
      </c>
      <c r="H959" s="160">
        <v>13.5</v>
      </c>
      <c r="L959" s="156"/>
      <c r="M959" s="161"/>
      <c r="N959" s="162"/>
      <c r="O959" s="162"/>
      <c r="P959" s="162"/>
      <c r="Q959" s="162"/>
      <c r="R959" s="162"/>
      <c r="S959" s="162"/>
      <c r="T959" s="163"/>
      <c r="AT959" s="158" t="s">
        <v>176</v>
      </c>
      <c r="AU959" s="158" t="s">
        <v>83</v>
      </c>
      <c r="AV959" s="12" t="s">
        <v>83</v>
      </c>
      <c r="AW959" s="12" t="s">
        <v>28</v>
      </c>
      <c r="AX959" s="12" t="s">
        <v>74</v>
      </c>
      <c r="AY959" s="158" t="s">
        <v>167</v>
      </c>
    </row>
    <row r="960" spans="2:65" s="12" customFormat="1" ht="11.25">
      <c r="B960" s="156"/>
      <c r="D960" s="157" t="s">
        <v>176</v>
      </c>
      <c r="E960" s="158" t="s">
        <v>1</v>
      </c>
      <c r="F960" s="159" t="s">
        <v>1765</v>
      </c>
      <c r="H960" s="160">
        <v>8</v>
      </c>
      <c r="L960" s="156"/>
      <c r="M960" s="161"/>
      <c r="N960" s="162"/>
      <c r="O960" s="162"/>
      <c r="P960" s="162"/>
      <c r="Q960" s="162"/>
      <c r="R960" s="162"/>
      <c r="S960" s="162"/>
      <c r="T960" s="163"/>
      <c r="AT960" s="158" t="s">
        <v>176</v>
      </c>
      <c r="AU960" s="158" t="s">
        <v>83</v>
      </c>
      <c r="AV960" s="12" t="s">
        <v>83</v>
      </c>
      <c r="AW960" s="12" t="s">
        <v>28</v>
      </c>
      <c r="AX960" s="12" t="s">
        <v>74</v>
      </c>
      <c r="AY960" s="158" t="s">
        <v>167</v>
      </c>
    </row>
    <row r="961" spans="2:51" s="12" customFormat="1" ht="11.25">
      <c r="B961" s="156"/>
      <c r="D961" s="157" t="s">
        <v>176</v>
      </c>
      <c r="E961" s="158" t="s">
        <v>1</v>
      </c>
      <c r="F961" s="159" t="s">
        <v>1766</v>
      </c>
      <c r="H961" s="160">
        <v>3.375</v>
      </c>
      <c r="L961" s="156"/>
      <c r="M961" s="161"/>
      <c r="N961" s="162"/>
      <c r="O961" s="162"/>
      <c r="P961" s="162"/>
      <c r="Q961" s="162"/>
      <c r="R961" s="162"/>
      <c r="S961" s="162"/>
      <c r="T961" s="163"/>
      <c r="AT961" s="158" t="s">
        <v>176</v>
      </c>
      <c r="AU961" s="158" t="s">
        <v>83</v>
      </c>
      <c r="AV961" s="12" t="s">
        <v>83</v>
      </c>
      <c r="AW961" s="12" t="s">
        <v>28</v>
      </c>
      <c r="AX961" s="12" t="s">
        <v>74</v>
      </c>
      <c r="AY961" s="158" t="s">
        <v>167</v>
      </c>
    </row>
    <row r="962" spans="2:51" s="12" customFormat="1" ht="11.25">
      <c r="B962" s="156"/>
      <c r="D962" s="157" t="s">
        <v>176</v>
      </c>
      <c r="E962" s="158" t="s">
        <v>1</v>
      </c>
      <c r="F962" s="159" t="s">
        <v>1767</v>
      </c>
      <c r="H962" s="160">
        <v>15.2</v>
      </c>
      <c r="L962" s="156"/>
      <c r="M962" s="161"/>
      <c r="N962" s="162"/>
      <c r="O962" s="162"/>
      <c r="P962" s="162"/>
      <c r="Q962" s="162"/>
      <c r="R962" s="162"/>
      <c r="S962" s="162"/>
      <c r="T962" s="163"/>
      <c r="AT962" s="158" t="s">
        <v>176</v>
      </c>
      <c r="AU962" s="158" t="s">
        <v>83</v>
      </c>
      <c r="AV962" s="12" t="s">
        <v>83</v>
      </c>
      <c r="AW962" s="12" t="s">
        <v>28</v>
      </c>
      <c r="AX962" s="12" t="s">
        <v>74</v>
      </c>
      <c r="AY962" s="158" t="s">
        <v>167</v>
      </c>
    </row>
    <row r="963" spans="2:51" s="12" customFormat="1" ht="11.25">
      <c r="B963" s="156"/>
      <c r="D963" s="157" t="s">
        <v>176</v>
      </c>
      <c r="E963" s="158" t="s">
        <v>1</v>
      </c>
      <c r="F963" s="159" t="s">
        <v>1768</v>
      </c>
      <c r="H963" s="160">
        <v>19.739999999999998</v>
      </c>
      <c r="L963" s="156"/>
      <c r="M963" s="161"/>
      <c r="N963" s="162"/>
      <c r="O963" s="162"/>
      <c r="P963" s="162"/>
      <c r="Q963" s="162"/>
      <c r="R963" s="162"/>
      <c r="S963" s="162"/>
      <c r="T963" s="163"/>
      <c r="AT963" s="158" t="s">
        <v>176</v>
      </c>
      <c r="AU963" s="158" t="s">
        <v>83</v>
      </c>
      <c r="AV963" s="12" t="s">
        <v>83</v>
      </c>
      <c r="AW963" s="12" t="s">
        <v>28</v>
      </c>
      <c r="AX963" s="12" t="s">
        <v>74</v>
      </c>
      <c r="AY963" s="158" t="s">
        <v>167</v>
      </c>
    </row>
    <row r="964" spans="2:51" s="12" customFormat="1" ht="11.25">
      <c r="B964" s="156"/>
      <c r="D964" s="157" t="s">
        <v>176</v>
      </c>
      <c r="E964" s="158" t="s">
        <v>1</v>
      </c>
      <c r="F964" s="159" t="s">
        <v>1769</v>
      </c>
      <c r="H964" s="160">
        <v>5</v>
      </c>
      <c r="L964" s="156"/>
      <c r="M964" s="161"/>
      <c r="N964" s="162"/>
      <c r="O964" s="162"/>
      <c r="P964" s="162"/>
      <c r="Q964" s="162"/>
      <c r="R964" s="162"/>
      <c r="S964" s="162"/>
      <c r="T964" s="163"/>
      <c r="AT964" s="158" t="s">
        <v>176</v>
      </c>
      <c r="AU964" s="158" t="s">
        <v>83</v>
      </c>
      <c r="AV964" s="12" t="s">
        <v>83</v>
      </c>
      <c r="AW964" s="12" t="s">
        <v>28</v>
      </c>
      <c r="AX964" s="12" t="s">
        <v>74</v>
      </c>
      <c r="AY964" s="158" t="s">
        <v>167</v>
      </c>
    </row>
    <row r="965" spans="2:51" s="12" customFormat="1" ht="11.25">
      <c r="B965" s="156"/>
      <c r="D965" s="157" t="s">
        <v>176</v>
      </c>
      <c r="E965" s="158" t="s">
        <v>1</v>
      </c>
      <c r="F965" s="159" t="s">
        <v>1770</v>
      </c>
      <c r="H965" s="160">
        <v>25</v>
      </c>
      <c r="L965" s="156"/>
      <c r="M965" s="161"/>
      <c r="N965" s="162"/>
      <c r="O965" s="162"/>
      <c r="P965" s="162"/>
      <c r="Q965" s="162"/>
      <c r="R965" s="162"/>
      <c r="S965" s="162"/>
      <c r="T965" s="163"/>
      <c r="AT965" s="158" t="s">
        <v>176</v>
      </c>
      <c r="AU965" s="158" t="s">
        <v>83</v>
      </c>
      <c r="AV965" s="12" t="s">
        <v>83</v>
      </c>
      <c r="AW965" s="12" t="s">
        <v>28</v>
      </c>
      <c r="AX965" s="12" t="s">
        <v>74</v>
      </c>
      <c r="AY965" s="158" t="s">
        <v>167</v>
      </c>
    </row>
    <row r="966" spans="2:51" s="14" customFormat="1" ht="11.25">
      <c r="B966" s="171"/>
      <c r="D966" s="157" t="s">
        <v>176</v>
      </c>
      <c r="E966" s="172" t="s">
        <v>1</v>
      </c>
      <c r="F966" s="173" t="s">
        <v>271</v>
      </c>
      <c r="H966" s="174">
        <v>154.89499999999998</v>
      </c>
      <c r="L966" s="171"/>
      <c r="M966" s="175"/>
      <c r="N966" s="176"/>
      <c r="O966" s="176"/>
      <c r="P966" s="176"/>
      <c r="Q966" s="176"/>
      <c r="R966" s="176"/>
      <c r="S966" s="176"/>
      <c r="T966" s="177"/>
      <c r="AT966" s="172" t="s">
        <v>176</v>
      </c>
      <c r="AU966" s="172" t="s">
        <v>83</v>
      </c>
      <c r="AV966" s="14" t="s">
        <v>191</v>
      </c>
      <c r="AW966" s="14" t="s">
        <v>28</v>
      </c>
      <c r="AX966" s="14" t="s">
        <v>74</v>
      </c>
      <c r="AY966" s="172" t="s">
        <v>167</v>
      </c>
    </row>
    <row r="967" spans="2:51" s="12" customFormat="1" ht="11.25">
      <c r="B967" s="156"/>
      <c r="D967" s="157" t="s">
        <v>176</v>
      </c>
      <c r="E967" s="158" t="s">
        <v>1</v>
      </c>
      <c r="F967" s="159" t="s">
        <v>1771</v>
      </c>
      <c r="H967" s="160">
        <v>19.64</v>
      </c>
      <c r="L967" s="156"/>
      <c r="M967" s="161"/>
      <c r="N967" s="162"/>
      <c r="O967" s="162"/>
      <c r="P967" s="162"/>
      <c r="Q967" s="162"/>
      <c r="R967" s="162"/>
      <c r="S967" s="162"/>
      <c r="T967" s="163"/>
      <c r="AT967" s="158" t="s">
        <v>176</v>
      </c>
      <c r="AU967" s="158" t="s">
        <v>83</v>
      </c>
      <c r="AV967" s="12" t="s">
        <v>83</v>
      </c>
      <c r="AW967" s="12" t="s">
        <v>28</v>
      </c>
      <c r="AX967" s="12" t="s">
        <v>74</v>
      </c>
      <c r="AY967" s="158" t="s">
        <v>167</v>
      </c>
    </row>
    <row r="968" spans="2:51" s="12" customFormat="1" ht="11.25">
      <c r="B968" s="156"/>
      <c r="D968" s="157" t="s">
        <v>176</v>
      </c>
      <c r="E968" s="158" t="s">
        <v>1</v>
      </c>
      <c r="F968" s="159" t="s">
        <v>1772</v>
      </c>
      <c r="H968" s="160">
        <v>7.5</v>
      </c>
      <c r="L968" s="156"/>
      <c r="M968" s="161"/>
      <c r="N968" s="162"/>
      <c r="O968" s="162"/>
      <c r="P968" s="162"/>
      <c r="Q968" s="162"/>
      <c r="R968" s="162"/>
      <c r="S968" s="162"/>
      <c r="T968" s="163"/>
      <c r="AT968" s="158" t="s">
        <v>176</v>
      </c>
      <c r="AU968" s="158" t="s">
        <v>83</v>
      </c>
      <c r="AV968" s="12" t="s">
        <v>83</v>
      </c>
      <c r="AW968" s="12" t="s">
        <v>28</v>
      </c>
      <c r="AX968" s="12" t="s">
        <v>74</v>
      </c>
      <c r="AY968" s="158" t="s">
        <v>167</v>
      </c>
    </row>
    <row r="969" spans="2:51" s="12" customFormat="1" ht="11.25">
      <c r="B969" s="156"/>
      <c r="D969" s="157" t="s">
        <v>176</v>
      </c>
      <c r="E969" s="158" t="s">
        <v>1</v>
      </c>
      <c r="F969" s="159" t="s">
        <v>1773</v>
      </c>
      <c r="H969" s="160">
        <v>9.75</v>
      </c>
      <c r="L969" s="156"/>
      <c r="M969" s="161"/>
      <c r="N969" s="162"/>
      <c r="O969" s="162"/>
      <c r="P969" s="162"/>
      <c r="Q969" s="162"/>
      <c r="R969" s="162"/>
      <c r="S969" s="162"/>
      <c r="T969" s="163"/>
      <c r="AT969" s="158" t="s">
        <v>176</v>
      </c>
      <c r="AU969" s="158" t="s">
        <v>83</v>
      </c>
      <c r="AV969" s="12" t="s">
        <v>83</v>
      </c>
      <c r="AW969" s="12" t="s">
        <v>28</v>
      </c>
      <c r="AX969" s="12" t="s">
        <v>74</v>
      </c>
      <c r="AY969" s="158" t="s">
        <v>167</v>
      </c>
    </row>
    <row r="970" spans="2:51" s="12" customFormat="1" ht="11.25">
      <c r="B970" s="156"/>
      <c r="D970" s="157" t="s">
        <v>176</v>
      </c>
      <c r="E970" s="158" t="s">
        <v>1</v>
      </c>
      <c r="F970" s="159" t="s">
        <v>1774</v>
      </c>
      <c r="H970" s="160">
        <v>10.199999999999999</v>
      </c>
      <c r="L970" s="156"/>
      <c r="M970" s="161"/>
      <c r="N970" s="162"/>
      <c r="O970" s="162"/>
      <c r="P970" s="162"/>
      <c r="Q970" s="162"/>
      <c r="R970" s="162"/>
      <c r="S970" s="162"/>
      <c r="T970" s="163"/>
      <c r="AT970" s="158" t="s">
        <v>176</v>
      </c>
      <c r="AU970" s="158" t="s">
        <v>83</v>
      </c>
      <c r="AV970" s="12" t="s">
        <v>83</v>
      </c>
      <c r="AW970" s="12" t="s">
        <v>28</v>
      </c>
      <c r="AX970" s="12" t="s">
        <v>74</v>
      </c>
      <c r="AY970" s="158" t="s">
        <v>167</v>
      </c>
    </row>
    <row r="971" spans="2:51" s="12" customFormat="1" ht="11.25">
      <c r="B971" s="156"/>
      <c r="D971" s="157" t="s">
        <v>176</v>
      </c>
      <c r="E971" s="158" t="s">
        <v>1</v>
      </c>
      <c r="F971" s="159" t="s">
        <v>1775</v>
      </c>
      <c r="H971" s="160">
        <v>13.92</v>
      </c>
      <c r="L971" s="156"/>
      <c r="M971" s="161"/>
      <c r="N971" s="162"/>
      <c r="O971" s="162"/>
      <c r="P971" s="162"/>
      <c r="Q971" s="162"/>
      <c r="R971" s="162"/>
      <c r="S971" s="162"/>
      <c r="T971" s="163"/>
      <c r="AT971" s="158" t="s">
        <v>176</v>
      </c>
      <c r="AU971" s="158" t="s">
        <v>83</v>
      </c>
      <c r="AV971" s="12" t="s">
        <v>83</v>
      </c>
      <c r="AW971" s="12" t="s">
        <v>28</v>
      </c>
      <c r="AX971" s="12" t="s">
        <v>74</v>
      </c>
      <c r="AY971" s="158" t="s">
        <v>167</v>
      </c>
    </row>
    <row r="972" spans="2:51" s="12" customFormat="1" ht="11.25">
      <c r="B972" s="156"/>
      <c r="D972" s="157" t="s">
        <v>176</v>
      </c>
      <c r="E972" s="158" t="s">
        <v>1</v>
      </c>
      <c r="F972" s="159" t="s">
        <v>1776</v>
      </c>
      <c r="H972" s="160">
        <v>6.4</v>
      </c>
      <c r="L972" s="156"/>
      <c r="M972" s="161"/>
      <c r="N972" s="162"/>
      <c r="O972" s="162"/>
      <c r="P972" s="162"/>
      <c r="Q972" s="162"/>
      <c r="R972" s="162"/>
      <c r="S972" s="162"/>
      <c r="T972" s="163"/>
      <c r="AT972" s="158" t="s">
        <v>176</v>
      </c>
      <c r="AU972" s="158" t="s">
        <v>83</v>
      </c>
      <c r="AV972" s="12" t="s">
        <v>83</v>
      </c>
      <c r="AW972" s="12" t="s">
        <v>28</v>
      </c>
      <c r="AX972" s="12" t="s">
        <v>74</v>
      </c>
      <c r="AY972" s="158" t="s">
        <v>167</v>
      </c>
    </row>
    <row r="973" spans="2:51" s="12" customFormat="1" ht="11.25">
      <c r="B973" s="156"/>
      <c r="D973" s="157" t="s">
        <v>176</v>
      </c>
      <c r="E973" s="158" t="s">
        <v>1</v>
      </c>
      <c r="F973" s="159" t="s">
        <v>1777</v>
      </c>
      <c r="H973" s="160">
        <v>29.6</v>
      </c>
      <c r="L973" s="156"/>
      <c r="M973" s="161"/>
      <c r="N973" s="162"/>
      <c r="O973" s="162"/>
      <c r="P973" s="162"/>
      <c r="Q973" s="162"/>
      <c r="R973" s="162"/>
      <c r="S973" s="162"/>
      <c r="T973" s="163"/>
      <c r="AT973" s="158" t="s">
        <v>176</v>
      </c>
      <c r="AU973" s="158" t="s">
        <v>83</v>
      </c>
      <c r="AV973" s="12" t="s">
        <v>83</v>
      </c>
      <c r="AW973" s="12" t="s">
        <v>28</v>
      </c>
      <c r="AX973" s="12" t="s">
        <v>74</v>
      </c>
      <c r="AY973" s="158" t="s">
        <v>167</v>
      </c>
    </row>
    <row r="974" spans="2:51" s="12" customFormat="1" ht="11.25">
      <c r="B974" s="156"/>
      <c r="D974" s="157" t="s">
        <v>176</v>
      </c>
      <c r="E974" s="158" t="s">
        <v>1</v>
      </c>
      <c r="F974" s="159" t="s">
        <v>1778</v>
      </c>
      <c r="H974" s="160">
        <v>6.8</v>
      </c>
      <c r="L974" s="156"/>
      <c r="M974" s="161"/>
      <c r="N974" s="162"/>
      <c r="O974" s="162"/>
      <c r="P974" s="162"/>
      <c r="Q974" s="162"/>
      <c r="R974" s="162"/>
      <c r="S974" s="162"/>
      <c r="T974" s="163"/>
      <c r="AT974" s="158" t="s">
        <v>176</v>
      </c>
      <c r="AU974" s="158" t="s">
        <v>83</v>
      </c>
      <c r="AV974" s="12" t="s">
        <v>83</v>
      </c>
      <c r="AW974" s="12" t="s">
        <v>28</v>
      </c>
      <c r="AX974" s="12" t="s">
        <v>74</v>
      </c>
      <c r="AY974" s="158" t="s">
        <v>167</v>
      </c>
    </row>
    <row r="975" spans="2:51" s="14" customFormat="1" ht="11.25">
      <c r="B975" s="171"/>
      <c r="D975" s="157" t="s">
        <v>176</v>
      </c>
      <c r="E975" s="172" t="s">
        <v>1</v>
      </c>
      <c r="F975" s="173" t="s">
        <v>271</v>
      </c>
      <c r="H975" s="174">
        <v>103.81000000000002</v>
      </c>
      <c r="L975" s="171"/>
      <c r="M975" s="175"/>
      <c r="N975" s="176"/>
      <c r="O975" s="176"/>
      <c r="P975" s="176"/>
      <c r="Q975" s="176"/>
      <c r="R975" s="176"/>
      <c r="S975" s="176"/>
      <c r="T975" s="177"/>
      <c r="AT975" s="172" t="s">
        <v>176</v>
      </c>
      <c r="AU975" s="172" t="s">
        <v>83</v>
      </c>
      <c r="AV975" s="14" t="s">
        <v>191</v>
      </c>
      <c r="AW975" s="14" t="s">
        <v>28</v>
      </c>
      <c r="AX975" s="14" t="s">
        <v>74</v>
      </c>
      <c r="AY975" s="172" t="s">
        <v>167</v>
      </c>
    </row>
    <row r="976" spans="2:51" s="13" customFormat="1" ht="11.25">
      <c r="B976" s="164"/>
      <c r="D976" s="157" t="s">
        <v>176</v>
      </c>
      <c r="E976" s="165" t="s">
        <v>1</v>
      </c>
      <c r="F976" s="166" t="s">
        <v>187</v>
      </c>
      <c r="H976" s="167">
        <v>258.70499999999993</v>
      </c>
      <c r="L976" s="164"/>
      <c r="M976" s="168"/>
      <c r="N976" s="169"/>
      <c r="O976" s="169"/>
      <c r="P976" s="169"/>
      <c r="Q976" s="169"/>
      <c r="R976" s="169"/>
      <c r="S976" s="169"/>
      <c r="T976" s="170"/>
      <c r="AT976" s="165" t="s">
        <v>176</v>
      </c>
      <c r="AU976" s="165" t="s">
        <v>83</v>
      </c>
      <c r="AV976" s="13" t="s">
        <v>174</v>
      </c>
      <c r="AW976" s="13" t="s">
        <v>28</v>
      </c>
      <c r="AX976" s="13" t="s">
        <v>81</v>
      </c>
      <c r="AY976" s="165" t="s">
        <v>167</v>
      </c>
    </row>
    <row r="977" spans="2:65" s="1" customFormat="1" ht="16.5" customHeight="1">
      <c r="B977" s="143"/>
      <c r="C977" s="178" t="s">
        <v>1779</v>
      </c>
      <c r="D977" s="178" t="s">
        <v>410</v>
      </c>
      <c r="E977" s="179" t="s">
        <v>1780</v>
      </c>
      <c r="F977" s="180" t="s">
        <v>1781</v>
      </c>
      <c r="G977" s="181" t="s">
        <v>249</v>
      </c>
      <c r="H977" s="182">
        <v>263.87900000000002</v>
      </c>
      <c r="I977" s="183">
        <v>0</v>
      </c>
      <c r="J977" s="183">
        <f>ROUND(I977*H977,2)</f>
        <v>0</v>
      </c>
      <c r="K977" s="180" t="s">
        <v>173</v>
      </c>
      <c r="L977" s="184"/>
      <c r="M977" s="185" t="s">
        <v>1</v>
      </c>
      <c r="N977" s="186" t="s">
        <v>39</v>
      </c>
      <c r="O977" s="152">
        <v>0</v>
      </c>
      <c r="P977" s="152">
        <f>O977*H977</f>
        <v>0</v>
      </c>
      <c r="Q977" s="152">
        <v>1.18E-2</v>
      </c>
      <c r="R977" s="152">
        <f>Q977*H977</f>
        <v>3.1137722000000001</v>
      </c>
      <c r="S977" s="152">
        <v>0</v>
      </c>
      <c r="T977" s="153">
        <f>S977*H977</f>
        <v>0</v>
      </c>
      <c r="AR977" s="154" t="s">
        <v>380</v>
      </c>
      <c r="AT977" s="154" t="s">
        <v>410</v>
      </c>
      <c r="AU977" s="154" t="s">
        <v>83</v>
      </c>
      <c r="AY977" s="16" t="s">
        <v>167</v>
      </c>
      <c r="BE977" s="155">
        <f>IF(N977="základní",J977,0)</f>
        <v>0</v>
      </c>
      <c r="BF977" s="155">
        <f>IF(N977="snížená",J977,0)</f>
        <v>0</v>
      </c>
      <c r="BG977" s="155">
        <f>IF(N977="zákl. přenesená",J977,0)</f>
        <v>0</v>
      </c>
      <c r="BH977" s="155">
        <f>IF(N977="sníž. přenesená",J977,0)</f>
        <v>0</v>
      </c>
      <c r="BI977" s="155">
        <f>IF(N977="nulová",J977,0)</f>
        <v>0</v>
      </c>
      <c r="BJ977" s="16" t="s">
        <v>81</v>
      </c>
      <c r="BK977" s="155">
        <f>ROUND(I977*H977,2)</f>
        <v>0</v>
      </c>
      <c r="BL977" s="16" t="s">
        <v>258</v>
      </c>
      <c r="BM977" s="154" t="s">
        <v>1782</v>
      </c>
    </row>
    <row r="978" spans="2:65" s="12" customFormat="1" ht="11.25">
      <c r="B978" s="156"/>
      <c r="D978" s="157" t="s">
        <v>176</v>
      </c>
      <c r="F978" s="159" t="s">
        <v>1783</v>
      </c>
      <c r="H978" s="160">
        <v>263.87900000000002</v>
      </c>
      <c r="L978" s="156"/>
      <c r="M978" s="161"/>
      <c r="N978" s="162"/>
      <c r="O978" s="162"/>
      <c r="P978" s="162"/>
      <c r="Q978" s="162"/>
      <c r="R978" s="162"/>
      <c r="S978" s="162"/>
      <c r="T978" s="163"/>
      <c r="AT978" s="158" t="s">
        <v>176</v>
      </c>
      <c r="AU978" s="158" t="s">
        <v>83</v>
      </c>
      <c r="AV978" s="12" t="s">
        <v>83</v>
      </c>
      <c r="AW978" s="12" t="s">
        <v>3</v>
      </c>
      <c r="AX978" s="12" t="s">
        <v>81</v>
      </c>
      <c r="AY978" s="158" t="s">
        <v>167</v>
      </c>
    </row>
    <row r="979" spans="2:65" s="1" customFormat="1" ht="24" customHeight="1">
      <c r="B979" s="143"/>
      <c r="C979" s="144" t="s">
        <v>1784</v>
      </c>
      <c r="D979" s="144" t="s">
        <v>169</v>
      </c>
      <c r="E979" s="145" t="s">
        <v>1785</v>
      </c>
      <c r="F979" s="146" t="s">
        <v>1786</v>
      </c>
      <c r="G979" s="147" t="s">
        <v>399</v>
      </c>
      <c r="H979" s="148">
        <v>4.6660000000000004</v>
      </c>
      <c r="I979" s="149">
        <v>0</v>
      </c>
      <c r="J979" s="149">
        <f>ROUND(I979*H979,2)</f>
        <v>0</v>
      </c>
      <c r="K979" s="146" t="s">
        <v>173</v>
      </c>
      <c r="L979" s="30"/>
      <c r="M979" s="150" t="s">
        <v>1</v>
      </c>
      <c r="N979" s="151" t="s">
        <v>39</v>
      </c>
      <c r="O979" s="152">
        <v>1.2649999999999999</v>
      </c>
      <c r="P979" s="152">
        <f>O979*H979</f>
        <v>5.9024900000000002</v>
      </c>
      <c r="Q979" s="152">
        <v>0</v>
      </c>
      <c r="R979" s="152">
        <f>Q979*H979</f>
        <v>0</v>
      </c>
      <c r="S979" s="152">
        <v>0</v>
      </c>
      <c r="T979" s="153">
        <f>S979*H979</f>
        <v>0</v>
      </c>
      <c r="AR979" s="154" t="s">
        <v>258</v>
      </c>
      <c r="AT979" s="154" t="s">
        <v>169</v>
      </c>
      <c r="AU979" s="154" t="s">
        <v>83</v>
      </c>
      <c r="AY979" s="16" t="s">
        <v>167</v>
      </c>
      <c r="BE979" s="155">
        <f>IF(N979="základní",J979,0)</f>
        <v>0</v>
      </c>
      <c r="BF979" s="155">
        <f>IF(N979="snížená",J979,0)</f>
        <v>0</v>
      </c>
      <c r="BG979" s="155">
        <f>IF(N979="zákl. přenesená",J979,0)</f>
        <v>0</v>
      </c>
      <c r="BH979" s="155">
        <f>IF(N979="sníž. přenesená",J979,0)</f>
        <v>0</v>
      </c>
      <c r="BI979" s="155">
        <f>IF(N979="nulová",J979,0)</f>
        <v>0</v>
      </c>
      <c r="BJ979" s="16" t="s">
        <v>81</v>
      </c>
      <c r="BK979" s="155">
        <f>ROUND(I979*H979,2)</f>
        <v>0</v>
      </c>
      <c r="BL979" s="16" t="s">
        <v>258</v>
      </c>
      <c r="BM979" s="154" t="s">
        <v>1787</v>
      </c>
    </row>
    <row r="980" spans="2:65" s="11" customFormat="1" ht="22.9" customHeight="1">
      <c r="B980" s="131"/>
      <c r="D980" s="132" t="s">
        <v>73</v>
      </c>
      <c r="E980" s="141" t="s">
        <v>1788</v>
      </c>
      <c r="F980" s="141" t="s">
        <v>1789</v>
      </c>
      <c r="J980" s="142">
        <f>BK980</f>
        <v>0</v>
      </c>
      <c r="L980" s="131"/>
      <c r="M980" s="135"/>
      <c r="N980" s="136"/>
      <c r="O980" s="136"/>
      <c r="P980" s="137">
        <f>SUM(P981:P986)</f>
        <v>185.4863</v>
      </c>
      <c r="Q980" s="136"/>
      <c r="R980" s="137">
        <f>SUM(R981:R986)</f>
        <v>0.32645000000000002</v>
      </c>
      <c r="S980" s="136"/>
      <c r="T980" s="138">
        <f>SUM(T981:T986)</f>
        <v>0</v>
      </c>
      <c r="AR980" s="132" t="s">
        <v>83</v>
      </c>
      <c r="AT980" s="139" t="s">
        <v>73</v>
      </c>
      <c r="AU980" s="139" t="s">
        <v>81</v>
      </c>
      <c r="AY980" s="132" t="s">
        <v>167</v>
      </c>
      <c r="BK980" s="140">
        <f>SUM(BK981:BK986)</f>
        <v>0</v>
      </c>
    </row>
    <row r="981" spans="2:65" s="1" customFormat="1" ht="24" customHeight="1">
      <c r="B981" s="143"/>
      <c r="C981" s="144" t="s">
        <v>1790</v>
      </c>
      <c r="D981" s="144" t="s">
        <v>169</v>
      </c>
      <c r="E981" s="145" t="s">
        <v>1791</v>
      </c>
      <c r="F981" s="146" t="s">
        <v>1792</v>
      </c>
      <c r="G981" s="147" t="s">
        <v>249</v>
      </c>
      <c r="H981" s="148">
        <v>157.69</v>
      </c>
      <c r="I981" s="149">
        <v>0</v>
      </c>
      <c r="J981" s="149">
        <f t="shared" ref="J981:J986" si="80">ROUND(I981*H981,2)</f>
        <v>0</v>
      </c>
      <c r="K981" s="146" t="s">
        <v>173</v>
      </c>
      <c r="L981" s="30"/>
      <c r="M981" s="150" t="s">
        <v>1</v>
      </c>
      <c r="N981" s="151" t="s">
        <v>39</v>
      </c>
      <c r="O981" s="152">
        <v>0.11600000000000001</v>
      </c>
      <c r="P981" s="152">
        <f t="shared" ref="P981:P986" si="81">O981*H981</f>
        <v>18.29204</v>
      </c>
      <c r="Q981" s="152">
        <v>2.0000000000000002E-5</v>
      </c>
      <c r="R981" s="152">
        <f t="shared" ref="R981:R986" si="82">Q981*H981</f>
        <v>3.1538E-3</v>
      </c>
      <c r="S981" s="152">
        <v>0</v>
      </c>
      <c r="T981" s="153">
        <f t="shared" ref="T981:T986" si="83">S981*H981</f>
        <v>0</v>
      </c>
      <c r="AR981" s="154" t="s">
        <v>258</v>
      </c>
      <c r="AT981" s="154" t="s">
        <v>169</v>
      </c>
      <c r="AU981" s="154" t="s">
        <v>83</v>
      </c>
      <c r="AY981" s="16" t="s">
        <v>167</v>
      </c>
      <c r="BE981" s="155">
        <f t="shared" ref="BE981:BE986" si="84">IF(N981="základní",J981,0)</f>
        <v>0</v>
      </c>
      <c r="BF981" s="155">
        <f t="shared" ref="BF981:BF986" si="85">IF(N981="snížená",J981,0)</f>
        <v>0</v>
      </c>
      <c r="BG981" s="155">
        <f t="shared" ref="BG981:BG986" si="86">IF(N981="zákl. přenesená",J981,0)</f>
        <v>0</v>
      </c>
      <c r="BH981" s="155">
        <f t="shared" ref="BH981:BH986" si="87">IF(N981="sníž. přenesená",J981,0)</f>
        <v>0</v>
      </c>
      <c r="BI981" s="155">
        <f t="shared" ref="BI981:BI986" si="88">IF(N981="nulová",J981,0)</f>
        <v>0</v>
      </c>
      <c r="BJ981" s="16" t="s">
        <v>81</v>
      </c>
      <c r="BK981" s="155">
        <f t="shared" ref="BK981:BK986" si="89">ROUND(I981*H981,2)</f>
        <v>0</v>
      </c>
      <c r="BL981" s="16" t="s">
        <v>258</v>
      </c>
      <c r="BM981" s="154" t="s">
        <v>1793</v>
      </c>
    </row>
    <row r="982" spans="2:65" s="1" customFormat="1" ht="24" customHeight="1">
      <c r="B982" s="143"/>
      <c r="C982" s="144" t="s">
        <v>1794</v>
      </c>
      <c r="D982" s="144" t="s">
        <v>169</v>
      </c>
      <c r="E982" s="145" t="s">
        <v>1795</v>
      </c>
      <c r="F982" s="146" t="s">
        <v>1796</v>
      </c>
      <c r="G982" s="147" t="s">
        <v>249</v>
      </c>
      <c r="H982" s="148">
        <v>157.69</v>
      </c>
      <c r="I982" s="149">
        <v>0</v>
      </c>
      <c r="J982" s="149">
        <f t="shared" si="80"/>
        <v>0</v>
      </c>
      <c r="K982" s="146" t="s">
        <v>173</v>
      </c>
      <c r="L982" s="30"/>
      <c r="M982" s="150" t="s">
        <v>1</v>
      </c>
      <c r="N982" s="151" t="s">
        <v>39</v>
      </c>
      <c r="O982" s="152">
        <v>0.27600000000000002</v>
      </c>
      <c r="P982" s="152">
        <f t="shared" si="81"/>
        <v>43.522440000000003</v>
      </c>
      <c r="Q982" s="152">
        <v>3.5E-4</v>
      </c>
      <c r="R982" s="152">
        <f t="shared" si="82"/>
        <v>5.5191499999999998E-2</v>
      </c>
      <c r="S982" s="152">
        <v>0</v>
      </c>
      <c r="T982" s="153">
        <f t="shared" si="83"/>
        <v>0</v>
      </c>
      <c r="AR982" s="154" t="s">
        <v>258</v>
      </c>
      <c r="AT982" s="154" t="s">
        <v>169</v>
      </c>
      <c r="AU982" s="154" t="s">
        <v>83</v>
      </c>
      <c r="AY982" s="16" t="s">
        <v>167</v>
      </c>
      <c r="BE982" s="155">
        <f t="shared" si="84"/>
        <v>0</v>
      </c>
      <c r="BF982" s="155">
        <f t="shared" si="85"/>
        <v>0</v>
      </c>
      <c r="BG982" s="155">
        <f t="shared" si="86"/>
        <v>0</v>
      </c>
      <c r="BH982" s="155">
        <f t="shared" si="87"/>
        <v>0</v>
      </c>
      <c r="BI982" s="155">
        <f t="shared" si="88"/>
        <v>0</v>
      </c>
      <c r="BJ982" s="16" t="s">
        <v>81</v>
      </c>
      <c r="BK982" s="155">
        <f t="shared" si="89"/>
        <v>0</v>
      </c>
      <c r="BL982" s="16" t="s">
        <v>258</v>
      </c>
      <c r="BM982" s="154" t="s">
        <v>1797</v>
      </c>
    </row>
    <row r="983" spans="2:65" s="1" customFormat="1" ht="24" customHeight="1">
      <c r="B983" s="143"/>
      <c r="C983" s="144" t="s">
        <v>1798</v>
      </c>
      <c r="D983" s="144" t="s">
        <v>169</v>
      </c>
      <c r="E983" s="145" t="s">
        <v>1799</v>
      </c>
      <c r="F983" s="146" t="s">
        <v>1800</v>
      </c>
      <c r="G983" s="147" t="s">
        <v>249</v>
      </c>
      <c r="H983" s="148">
        <v>157.69</v>
      </c>
      <c r="I983" s="149">
        <v>0</v>
      </c>
      <c r="J983" s="149">
        <f t="shared" si="80"/>
        <v>0</v>
      </c>
      <c r="K983" s="146" t="s">
        <v>173</v>
      </c>
      <c r="L983" s="30"/>
      <c r="M983" s="150" t="s">
        <v>1</v>
      </c>
      <c r="N983" s="151" t="s">
        <v>39</v>
      </c>
      <c r="O983" s="152">
        <v>0.159</v>
      </c>
      <c r="P983" s="152">
        <f t="shared" si="81"/>
        <v>25.072710000000001</v>
      </c>
      <c r="Q983" s="152">
        <v>1.7000000000000001E-4</v>
      </c>
      <c r="R983" s="152">
        <f t="shared" si="82"/>
        <v>2.6807300000000003E-2</v>
      </c>
      <c r="S983" s="152">
        <v>0</v>
      </c>
      <c r="T983" s="153">
        <f t="shared" si="83"/>
        <v>0</v>
      </c>
      <c r="AR983" s="154" t="s">
        <v>258</v>
      </c>
      <c r="AT983" s="154" t="s">
        <v>169</v>
      </c>
      <c r="AU983" s="154" t="s">
        <v>83</v>
      </c>
      <c r="AY983" s="16" t="s">
        <v>167</v>
      </c>
      <c r="BE983" s="155">
        <f t="shared" si="84"/>
        <v>0</v>
      </c>
      <c r="BF983" s="155">
        <f t="shared" si="85"/>
        <v>0</v>
      </c>
      <c r="BG983" s="155">
        <f t="shared" si="86"/>
        <v>0</v>
      </c>
      <c r="BH983" s="155">
        <f t="shared" si="87"/>
        <v>0</v>
      </c>
      <c r="BI983" s="155">
        <f t="shared" si="88"/>
        <v>0</v>
      </c>
      <c r="BJ983" s="16" t="s">
        <v>81</v>
      </c>
      <c r="BK983" s="155">
        <f t="shared" si="89"/>
        <v>0</v>
      </c>
      <c r="BL983" s="16" t="s">
        <v>258</v>
      </c>
      <c r="BM983" s="154" t="s">
        <v>1801</v>
      </c>
    </row>
    <row r="984" spans="2:65" s="1" customFormat="1" ht="16.5" customHeight="1">
      <c r="B984" s="143"/>
      <c r="C984" s="144" t="s">
        <v>1802</v>
      </c>
      <c r="D984" s="144" t="s">
        <v>169</v>
      </c>
      <c r="E984" s="145" t="s">
        <v>1803</v>
      </c>
      <c r="F984" s="146" t="s">
        <v>1804</v>
      </c>
      <c r="G984" s="147" t="s">
        <v>249</v>
      </c>
      <c r="H984" s="148">
        <v>416.03</v>
      </c>
      <c r="I984" s="149">
        <v>0</v>
      </c>
      <c r="J984" s="149">
        <f t="shared" si="80"/>
        <v>0</v>
      </c>
      <c r="K984" s="146" t="s">
        <v>173</v>
      </c>
      <c r="L984" s="30"/>
      <c r="M984" s="150" t="s">
        <v>1</v>
      </c>
      <c r="N984" s="151" t="s">
        <v>39</v>
      </c>
      <c r="O984" s="152">
        <v>4.2000000000000003E-2</v>
      </c>
      <c r="P984" s="152">
        <f t="shared" si="81"/>
        <v>17.47326</v>
      </c>
      <c r="Q984" s="152">
        <v>0</v>
      </c>
      <c r="R984" s="152">
        <f t="shared" si="82"/>
        <v>0</v>
      </c>
      <c r="S984" s="152">
        <v>0</v>
      </c>
      <c r="T984" s="153">
        <f t="shared" si="83"/>
        <v>0</v>
      </c>
      <c r="AR984" s="154" t="s">
        <v>258</v>
      </c>
      <c r="AT984" s="154" t="s">
        <v>169</v>
      </c>
      <c r="AU984" s="154" t="s">
        <v>83</v>
      </c>
      <c r="AY984" s="16" t="s">
        <v>167</v>
      </c>
      <c r="BE984" s="155">
        <f t="shared" si="84"/>
        <v>0</v>
      </c>
      <c r="BF984" s="155">
        <f t="shared" si="85"/>
        <v>0</v>
      </c>
      <c r="BG984" s="155">
        <f t="shared" si="86"/>
        <v>0</v>
      </c>
      <c r="BH984" s="155">
        <f t="shared" si="87"/>
        <v>0</v>
      </c>
      <c r="BI984" s="155">
        <f t="shared" si="88"/>
        <v>0</v>
      </c>
      <c r="BJ984" s="16" t="s">
        <v>81</v>
      </c>
      <c r="BK984" s="155">
        <f t="shared" si="89"/>
        <v>0</v>
      </c>
      <c r="BL984" s="16" t="s">
        <v>258</v>
      </c>
      <c r="BM984" s="154" t="s">
        <v>1805</v>
      </c>
    </row>
    <row r="985" spans="2:65" s="1" customFormat="1" ht="16.5" customHeight="1">
      <c r="B985" s="143"/>
      <c r="C985" s="144" t="s">
        <v>1806</v>
      </c>
      <c r="D985" s="144" t="s">
        <v>169</v>
      </c>
      <c r="E985" s="145" t="s">
        <v>1807</v>
      </c>
      <c r="F985" s="146" t="s">
        <v>1808</v>
      </c>
      <c r="G985" s="147" t="s">
        <v>249</v>
      </c>
      <c r="H985" s="148">
        <v>416.03</v>
      </c>
      <c r="I985" s="149">
        <v>0</v>
      </c>
      <c r="J985" s="149">
        <f t="shared" si="80"/>
        <v>0</v>
      </c>
      <c r="K985" s="146" t="s">
        <v>173</v>
      </c>
      <c r="L985" s="30"/>
      <c r="M985" s="150" t="s">
        <v>1</v>
      </c>
      <c r="N985" s="151" t="s">
        <v>39</v>
      </c>
      <c r="O985" s="152">
        <v>8.3000000000000004E-2</v>
      </c>
      <c r="P985" s="152">
        <f t="shared" si="81"/>
        <v>34.53049</v>
      </c>
      <c r="Q985" s="152">
        <v>1.6000000000000001E-4</v>
      </c>
      <c r="R985" s="152">
        <f t="shared" si="82"/>
        <v>6.6564800000000007E-2</v>
      </c>
      <c r="S985" s="152">
        <v>0</v>
      </c>
      <c r="T985" s="153">
        <f t="shared" si="83"/>
        <v>0</v>
      </c>
      <c r="AR985" s="154" t="s">
        <v>258</v>
      </c>
      <c r="AT985" s="154" t="s">
        <v>169</v>
      </c>
      <c r="AU985" s="154" t="s">
        <v>83</v>
      </c>
      <c r="AY985" s="16" t="s">
        <v>167</v>
      </c>
      <c r="BE985" s="155">
        <f t="shared" si="84"/>
        <v>0</v>
      </c>
      <c r="BF985" s="155">
        <f t="shared" si="85"/>
        <v>0</v>
      </c>
      <c r="BG985" s="155">
        <f t="shared" si="86"/>
        <v>0</v>
      </c>
      <c r="BH985" s="155">
        <f t="shared" si="87"/>
        <v>0</v>
      </c>
      <c r="BI985" s="155">
        <f t="shared" si="88"/>
        <v>0</v>
      </c>
      <c r="BJ985" s="16" t="s">
        <v>81</v>
      </c>
      <c r="BK985" s="155">
        <f t="shared" si="89"/>
        <v>0</v>
      </c>
      <c r="BL985" s="16" t="s">
        <v>258</v>
      </c>
      <c r="BM985" s="154" t="s">
        <v>1809</v>
      </c>
    </row>
    <row r="986" spans="2:65" s="1" customFormat="1" ht="24" customHeight="1">
      <c r="B986" s="143"/>
      <c r="C986" s="144" t="s">
        <v>1810</v>
      </c>
      <c r="D986" s="144" t="s">
        <v>169</v>
      </c>
      <c r="E986" s="145" t="s">
        <v>1811</v>
      </c>
      <c r="F986" s="146" t="s">
        <v>1812</v>
      </c>
      <c r="G986" s="147" t="s">
        <v>249</v>
      </c>
      <c r="H986" s="148">
        <v>416.03</v>
      </c>
      <c r="I986" s="149">
        <v>0</v>
      </c>
      <c r="J986" s="149">
        <f t="shared" si="80"/>
        <v>0</v>
      </c>
      <c r="K986" s="146" t="s">
        <v>173</v>
      </c>
      <c r="L986" s="30"/>
      <c r="M986" s="150" t="s">
        <v>1</v>
      </c>
      <c r="N986" s="151" t="s">
        <v>39</v>
      </c>
      <c r="O986" s="152">
        <v>0.112</v>
      </c>
      <c r="P986" s="152">
        <f t="shared" si="81"/>
        <v>46.595359999999999</v>
      </c>
      <c r="Q986" s="152">
        <v>4.2000000000000002E-4</v>
      </c>
      <c r="R986" s="152">
        <f t="shared" si="82"/>
        <v>0.17473259999999999</v>
      </c>
      <c r="S986" s="152">
        <v>0</v>
      </c>
      <c r="T986" s="153">
        <f t="shared" si="83"/>
        <v>0</v>
      </c>
      <c r="AR986" s="154" t="s">
        <v>258</v>
      </c>
      <c r="AT986" s="154" t="s">
        <v>169</v>
      </c>
      <c r="AU986" s="154" t="s">
        <v>83</v>
      </c>
      <c r="AY986" s="16" t="s">
        <v>167</v>
      </c>
      <c r="BE986" s="155">
        <f t="shared" si="84"/>
        <v>0</v>
      </c>
      <c r="BF986" s="155">
        <f t="shared" si="85"/>
        <v>0</v>
      </c>
      <c r="BG986" s="155">
        <f t="shared" si="86"/>
        <v>0</v>
      </c>
      <c r="BH986" s="155">
        <f t="shared" si="87"/>
        <v>0</v>
      </c>
      <c r="BI986" s="155">
        <f t="shared" si="88"/>
        <v>0</v>
      </c>
      <c r="BJ986" s="16" t="s">
        <v>81</v>
      </c>
      <c r="BK986" s="155">
        <f t="shared" si="89"/>
        <v>0</v>
      </c>
      <c r="BL986" s="16" t="s">
        <v>258</v>
      </c>
      <c r="BM986" s="154" t="s">
        <v>1813</v>
      </c>
    </row>
    <row r="987" spans="2:65" s="11" customFormat="1" ht="22.9" customHeight="1">
      <c r="B987" s="131"/>
      <c r="D987" s="132" t="s">
        <v>73</v>
      </c>
      <c r="E987" s="141" t="s">
        <v>1814</v>
      </c>
      <c r="F987" s="141" t="s">
        <v>1815</v>
      </c>
      <c r="J987" s="142">
        <f>BK987</f>
        <v>0</v>
      </c>
      <c r="L987" s="131"/>
      <c r="M987" s="135"/>
      <c r="N987" s="136"/>
      <c r="O987" s="136"/>
      <c r="P987" s="137">
        <f>SUM(P988:P995)</f>
        <v>495.27705700000001</v>
      </c>
      <c r="Q987" s="136"/>
      <c r="R987" s="137">
        <f>SUM(R988:R995)</f>
        <v>1.6629740599999998</v>
      </c>
      <c r="S987" s="136"/>
      <c r="T987" s="138">
        <f>SUM(T988:T995)</f>
        <v>0</v>
      </c>
      <c r="AR987" s="132" t="s">
        <v>83</v>
      </c>
      <c r="AT987" s="139" t="s">
        <v>73</v>
      </c>
      <c r="AU987" s="139" t="s">
        <v>81</v>
      </c>
      <c r="AY987" s="132" t="s">
        <v>167</v>
      </c>
      <c r="BK987" s="140">
        <f>SUM(BK988:BK995)</f>
        <v>0</v>
      </c>
    </row>
    <row r="988" spans="2:65" s="1" customFormat="1" ht="24" customHeight="1">
      <c r="B988" s="143"/>
      <c r="C988" s="144" t="s">
        <v>1816</v>
      </c>
      <c r="D988" s="144" t="s">
        <v>169</v>
      </c>
      <c r="E988" s="145" t="s">
        <v>1817</v>
      </c>
      <c r="F988" s="146" t="s">
        <v>1818</v>
      </c>
      <c r="G988" s="147" t="s">
        <v>249</v>
      </c>
      <c r="H988" s="148">
        <v>3615.1610000000001</v>
      </c>
      <c r="I988" s="149">
        <v>0</v>
      </c>
      <c r="J988" s="149">
        <f>ROUND(I988*H988,2)</f>
        <v>0</v>
      </c>
      <c r="K988" s="146" t="s">
        <v>173</v>
      </c>
      <c r="L988" s="30"/>
      <c r="M988" s="150" t="s">
        <v>1</v>
      </c>
      <c r="N988" s="151" t="s">
        <v>39</v>
      </c>
      <c r="O988" s="152">
        <v>3.3000000000000002E-2</v>
      </c>
      <c r="P988" s="152">
        <f>O988*H988</f>
        <v>119.300313</v>
      </c>
      <c r="Q988" s="152">
        <v>2.0000000000000001E-4</v>
      </c>
      <c r="R988" s="152">
        <f>Q988*H988</f>
        <v>0.72303220000000001</v>
      </c>
      <c r="S988" s="152">
        <v>0</v>
      </c>
      <c r="T988" s="153">
        <f>S988*H988</f>
        <v>0</v>
      </c>
      <c r="AR988" s="154" t="s">
        <v>258</v>
      </c>
      <c r="AT988" s="154" t="s">
        <v>169</v>
      </c>
      <c r="AU988" s="154" t="s">
        <v>83</v>
      </c>
      <c r="AY988" s="16" t="s">
        <v>167</v>
      </c>
      <c r="BE988" s="155">
        <f>IF(N988="základní",J988,0)</f>
        <v>0</v>
      </c>
      <c r="BF988" s="155">
        <f>IF(N988="snížená",J988,0)</f>
        <v>0</v>
      </c>
      <c r="BG988" s="155">
        <f>IF(N988="zákl. přenesená",J988,0)</f>
        <v>0</v>
      </c>
      <c r="BH988" s="155">
        <f>IF(N988="sníž. přenesená",J988,0)</f>
        <v>0</v>
      </c>
      <c r="BI988" s="155">
        <f>IF(N988="nulová",J988,0)</f>
        <v>0</v>
      </c>
      <c r="BJ988" s="16" t="s">
        <v>81</v>
      </c>
      <c r="BK988" s="155">
        <f>ROUND(I988*H988,2)</f>
        <v>0</v>
      </c>
      <c r="BL988" s="16" t="s">
        <v>258</v>
      </c>
      <c r="BM988" s="154" t="s">
        <v>1819</v>
      </c>
    </row>
    <row r="989" spans="2:65" s="12" customFormat="1" ht="22.5">
      <c r="B989" s="156"/>
      <c r="D989" s="157" t="s">
        <v>176</v>
      </c>
      <c r="E989" s="158" t="s">
        <v>1</v>
      </c>
      <c r="F989" s="159" t="s">
        <v>1820</v>
      </c>
      <c r="H989" s="160">
        <v>2922.752</v>
      </c>
      <c r="L989" s="156"/>
      <c r="M989" s="161"/>
      <c r="N989" s="162"/>
      <c r="O989" s="162"/>
      <c r="P989" s="162"/>
      <c r="Q989" s="162"/>
      <c r="R989" s="162"/>
      <c r="S989" s="162"/>
      <c r="T989" s="163"/>
      <c r="AT989" s="158" t="s">
        <v>176</v>
      </c>
      <c r="AU989" s="158" t="s">
        <v>83</v>
      </c>
      <c r="AV989" s="12" t="s">
        <v>83</v>
      </c>
      <c r="AW989" s="12" t="s">
        <v>28</v>
      </c>
      <c r="AX989" s="12" t="s">
        <v>74</v>
      </c>
      <c r="AY989" s="158" t="s">
        <v>167</v>
      </c>
    </row>
    <row r="990" spans="2:65" s="12" customFormat="1" ht="11.25">
      <c r="B990" s="156"/>
      <c r="D990" s="157" t="s">
        <v>176</v>
      </c>
      <c r="E990" s="158" t="s">
        <v>1</v>
      </c>
      <c r="F990" s="159" t="s">
        <v>374</v>
      </c>
      <c r="H990" s="160">
        <v>258.99</v>
      </c>
      <c r="L990" s="156"/>
      <c r="M990" s="161"/>
      <c r="N990" s="162"/>
      <c r="O990" s="162"/>
      <c r="P990" s="162"/>
      <c r="Q990" s="162"/>
      <c r="R990" s="162"/>
      <c r="S990" s="162"/>
      <c r="T990" s="163"/>
      <c r="AT990" s="158" t="s">
        <v>176</v>
      </c>
      <c r="AU990" s="158" t="s">
        <v>83</v>
      </c>
      <c r="AV990" s="12" t="s">
        <v>83</v>
      </c>
      <c r="AW990" s="12" t="s">
        <v>28</v>
      </c>
      <c r="AX990" s="12" t="s">
        <v>74</v>
      </c>
      <c r="AY990" s="158" t="s">
        <v>167</v>
      </c>
    </row>
    <row r="991" spans="2:65" s="12" customFormat="1" ht="11.25">
      <c r="B991" s="156"/>
      <c r="D991" s="157" t="s">
        <v>176</v>
      </c>
      <c r="E991" s="158" t="s">
        <v>1</v>
      </c>
      <c r="F991" s="159" t="s">
        <v>486</v>
      </c>
      <c r="H991" s="160">
        <v>107.76</v>
      </c>
      <c r="L991" s="156"/>
      <c r="M991" s="161"/>
      <c r="N991" s="162"/>
      <c r="O991" s="162"/>
      <c r="P991" s="162"/>
      <c r="Q991" s="162"/>
      <c r="R991" s="162"/>
      <c r="S991" s="162"/>
      <c r="T991" s="163"/>
      <c r="AT991" s="158" t="s">
        <v>176</v>
      </c>
      <c r="AU991" s="158" t="s">
        <v>83</v>
      </c>
      <c r="AV991" s="12" t="s">
        <v>83</v>
      </c>
      <c r="AW991" s="12" t="s">
        <v>28</v>
      </c>
      <c r="AX991" s="12" t="s">
        <v>74</v>
      </c>
      <c r="AY991" s="158" t="s">
        <v>167</v>
      </c>
    </row>
    <row r="992" spans="2:65" s="12" customFormat="1" ht="11.25">
      <c r="B992" s="156"/>
      <c r="D992" s="157" t="s">
        <v>176</v>
      </c>
      <c r="E992" s="158" t="s">
        <v>1</v>
      </c>
      <c r="F992" s="159" t="s">
        <v>1365</v>
      </c>
      <c r="H992" s="160">
        <v>48.488</v>
      </c>
      <c r="L992" s="156"/>
      <c r="M992" s="161"/>
      <c r="N992" s="162"/>
      <c r="O992" s="162"/>
      <c r="P992" s="162"/>
      <c r="Q992" s="162"/>
      <c r="R992" s="162"/>
      <c r="S992" s="162"/>
      <c r="T992" s="163"/>
      <c r="AT992" s="158" t="s">
        <v>176</v>
      </c>
      <c r="AU992" s="158" t="s">
        <v>83</v>
      </c>
      <c r="AV992" s="12" t="s">
        <v>83</v>
      </c>
      <c r="AW992" s="12" t="s">
        <v>28</v>
      </c>
      <c r="AX992" s="12" t="s">
        <v>74</v>
      </c>
      <c r="AY992" s="158" t="s">
        <v>167</v>
      </c>
    </row>
    <row r="993" spans="2:65" s="12" customFormat="1" ht="11.25">
      <c r="B993" s="156"/>
      <c r="D993" s="157" t="s">
        <v>176</v>
      </c>
      <c r="E993" s="158" t="s">
        <v>1</v>
      </c>
      <c r="F993" s="159" t="s">
        <v>1821</v>
      </c>
      <c r="H993" s="160">
        <v>277.17099999999999</v>
      </c>
      <c r="L993" s="156"/>
      <c r="M993" s="161"/>
      <c r="N993" s="162"/>
      <c r="O993" s="162"/>
      <c r="P993" s="162"/>
      <c r="Q993" s="162"/>
      <c r="R993" s="162"/>
      <c r="S993" s="162"/>
      <c r="T993" s="163"/>
      <c r="AT993" s="158" t="s">
        <v>176</v>
      </c>
      <c r="AU993" s="158" t="s">
        <v>83</v>
      </c>
      <c r="AV993" s="12" t="s">
        <v>83</v>
      </c>
      <c r="AW993" s="12" t="s">
        <v>28</v>
      </c>
      <c r="AX993" s="12" t="s">
        <v>74</v>
      </c>
      <c r="AY993" s="158" t="s">
        <v>167</v>
      </c>
    </row>
    <row r="994" spans="2:65" s="13" customFormat="1" ht="11.25">
      <c r="B994" s="164"/>
      <c r="D994" s="157" t="s">
        <v>176</v>
      </c>
      <c r="E994" s="165" t="s">
        <v>1</v>
      </c>
      <c r="F994" s="166" t="s">
        <v>187</v>
      </c>
      <c r="H994" s="167">
        <v>3615.1610000000001</v>
      </c>
      <c r="L994" s="164"/>
      <c r="M994" s="168"/>
      <c r="N994" s="169"/>
      <c r="O994" s="169"/>
      <c r="P994" s="169"/>
      <c r="Q994" s="169"/>
      <c r="R994" s="169"/>
      <c r="S994" s="169"/>
      <c r="T994" s="170"/>
      <c r="AT994" s="165" t="s">
        <v>176</v>
      </c>
      <c r="AU994" s="165" t="s">
        <v>83</v>
      </c>
      <c r="AV994" s="13" t="s">
        <v>174</v>
      </c>
      <c r="AW994" s="13" t="s">
        <v>28</v>
      </c>
      <c r="AX994" s="13" t="s">
        <v>81</v>
      </c>
      <c r="AY994" s="165" t="s">
        <v>167</v>
      </c>
    </row>
    <row r="995" spans="2:65" s="1" customFormat="1" ht="24" customHeight="1">
      <c r="B995" s="143"/>
      <c r="C995" s="144" t="s">
        <v>1822</v>
      </c>
      <c r="D995" s="144" t="s">
        <v>169</v>
      </c>
      <c r="E995" s="145" t="s">
        <v>1823</v>
      </c>
      <c r="F995" s="146" t="s">
        <v>1824</v>
      </c>
      <c r="G995" s="147" t="s">
        <v>249</v>
      </c>
      <c r="H995" s="148">
        <v>3615.1610000000001</v>
      </c>
      <c r="I995" s="149">
        <v>0</v>
      </c>
      <c r="J995" s="149">
        <f>ROUND(I995*H995,2)</f>
        <v>0</v>
      </c>
      <c r="K995" s="146" t="s">
        <v>173</v>
      </c>
      <c r="L995" s="30"/>
      <c r="M995" s="150" t="s">
        <v>1</v>
      </c>
      <c r="N995" s="151" t="s">
        <v>39</v>
      </c>
      <c r="O995" s="152">
        <v>0.104</v>
      </c>
      <c r="P995" s="152">
        <f>O995*H995</f>
        <v>375.976744</v>
      </c>
      <c r="Q995" s="152">
        <v>2.5999999999999998E-4</v>
      </c>
      <c r="R995" s="152">
        <f>Q995*H995</f>
        <v>0.93994185999999991</v>
      </c>
      <c r="S995" s="152">
        <v>0</v>
      </c>
      <c r="T995" s="153">
        <f>S995*H995</f>
        <v>0</v>
      </c>
      <c r="AR995" s="154" t="s">
        <v>258</v>
      </c>
      <c r="AT995" s="154" t="s">
        <v>169</v>
      </c>
      <c r="AU995" s="154" t="s">
        <v>83</v>
      </c>
      <c r="AY995" s="16" t="s">
        <v>167</v>
      </c>
      <c r="BE995" s="155">
        <f>IF(N995="základní",J995,0)</f>
        <v>0</v>
      </c>
      <c r="BF995" s="155">
        <f>IF(N995="snížená",J995,0)</f>
        <v>0</v>
      </c>
      <c r="BG995" s="155">
        <f>IF(N995="zákl. přenesená",J995,0)</f>
        <v>0</v>
      </c>
      <c r="BH995" s="155">
        <f>IF(N995="sníž. přenesená",J995,0)</f>
        <v>0</v>
      </c>
      <c r="BI995" s="155">
        <f>IF(N995="nulová",J995,0)</f>
        <v>0</v>
      </c>
      <c r="BJ995" s="16" t="s">
        <v>81</v>
      </c>
      <c r="BK995" s="155">
        <f>ROUND(I995*H995,2)</f>
        <v>0</v>
      </c>
      <c r="BL995" s="16" t="s">
        <v>258</v>
      </c>
      <c r="BM995" s="154" t="s">
        <v>1825</v>
      </c>
    </row>
    <row r="996" spans="2:65" s="11" customFormat="1" ht="25.9" customHeight="1">
      <c r="B996" s="131"/>
      <c r="D996" s="132" t="s">
        <v>73</v>
      </c>
      <c r="E996" s="133" t="s">
        <v>410</v>
      </c>
      <c r="F996" s="133" t="s">
        <v>1826</v>
      </c>
      <c r="J996" s="134">
        <f>BK996</f>
        <v>0</v>
      </c>
      <c r="L996" s="131"/>
      <c r="M996" s="135"/>
      <c r="N996" s="136"/>
      <c r="O996" s="136"/>
      <c r="P996" s="137">
        <v>0</v>
      </c>
      <c r="Q996" s="136"/>
      <c r="R996" s="137">
        <v>0</v>
      </c>
      <c r="S996" s="136"/>
      <c r="T996" s="138">
        <v>0</v>
      </c>
      <c r="AR996" s="132" t="s">
        <v>191</v>
      </c>
      <c r="AT996" s="139" t="s">
        <v>73</v>
      </c>
      <c r="AU996" s="139" t="s">
        <v>74</v>
      </c>
      <c r="AY996" s="132" t="s">
        <v>167</v>
      </c>
      <c r="BK996" s="140">
        <v>0</v>
      </c>
    </row>
    <row r="997" spans="2:65" s="11" customFormat="1" ht="25.9" customHeight="1">
      <c r="B997" s="131"/>
      <c r="D997" s="132" t="s">
        <v>73</v>
      </c>
      <c r="E997" s="133" t="s">
        <v>1827</v>
      </c>
      <c r="F997" s="133" t="s">
        <v>1828</v>
      </c>
      <c r="J997" s="134">
        <f>BK997</f>
        <v>0</v>
      </c>
      <c r="L997" s="131"/>
      <c r="M997" s="135"/>
      <c r="N997" s="136"/>
      <c r="O997" s="136"/>
      <c r="P997" s="137">
        <f>P998</f>
        <v>16</v>
      </c>
      <c r="Q997" s="136"/>
      <c r="R997" s="137">
        <f>R998</f>
        <v>0</v>
      </c>
      <c r="S997" s="136"/>
      <c r="T997" s="138">
        <f>T998</f>
        <v>0</v>
      </c>
      <c r="AR997" s="132" t="s">
        <v>174</v>
      </c>
      <c r="AT997" s="139" t="s">
        <v>73</v>
      </c>
      <c r="AU997" s="139" t="s">
        <v>74</v>
      </c>
      <c r="AY997" s="132" t="s">
        <v>167</v>
      </c>
      <c r="BK997" s="140">
        <f>BK998</f>
        <v>0</v>
      </c>
    </row>
    <row r="998" spans="2:65" s="1" customFormat="1" ht="24" customHeight="1">
      <c r="B998" s="143"/>
      <c r="C998" s="144" t="s">
        <v>1829</v>
      </c>
      <c r="D998" s="144" t="s">
        <v>169</v>
      </c>
      <c r="E998" s="145" t="s">
        <v>1830</v>
      </c>
      <c r="F998" s="146" t="s">
        <v>1831</v>
      </c>
      <c r="G998" s="147" t="s">
        <v>1832</v>
      </c>
      <c r="H998" s="148">
        <v>16</v>
      </c>
      <c r="I998" s="149">
        <v>0</v>
      </c>
      <c r="J998" s="149">
        <f>ROUND(I998*H998,2)</f>
        <v>0</v>
      </c>
      <c r="K998" s="146" t="s">
        <v>173</v>
      </c>
      <c r="L998" s="30"/>
      <c r="M998" s="150" t="s">
        <v>1</v>
      </c>
      <c r="N998" s="151" t="s">
        <v>39</v>
      </c>
      <c r="O998" s="152">
        <v>1</v>
      </c>
      <c r="P998" s="152">
        <f>O998*H998</f>
        <v>16</v>
      </c>
      <c r="Q998" s="152">
        <v>0</v>
      </c>
      <c r="R998" s="152">
        <f>Q998*H998</f>
        <v>0</v>
      </c>
      <c r="S998" s="152">
        <v>0</v>
      </c>
      <c r="T998" s="153">
        <f>S998*H998</f>
        <v>0</v>
      </c>
      <c r="AR998" s="154" t="s">
        <v>990</v>
      </c>
      <c r="AT998" s="154" t="s">
        <v>169</v>
      </c>
      <c r="AU998" s="154" t="s">
        <v>81</v>
      </c>
      <c r="AY998" s="16" t="s">
        <v>167</v>
      </c>
      <c r="BE998" s="155">
        <f>IF(N998="základní",J998,0)</f>
        <v>0</v>
      </c>
      <c r="BF998" s="155">
        <f>IF(N998="snížená",J998,0)</f>
        <v>0</v>
      </c>
      <c r="BG998" s="155">
        <f>IF(N998="zákl. přenesená",J998,0)</f>
        <v>0</v>
      </c>
      <c r="BH998" s="155">
        <f>IF(N998="sníž. přenesená",J998,0)</f>
        <v>0</v>
      </c>
      <c r="BI998" s="155">
        <f>IF(N998="nulová",J998,0)</f>
        <v>0</v>
      </c>
      <c r="BJ998" s="16" t="s">
        <v>81</v>
      </c>
      <c r="BK998" s="155">
        <f>ROUND(I998*H998,2)</f>
        <v>0</v>
      </c>
      <c r="BL998" s="16" t="s">
        <v>990</v>
      </c>
      <c r="BM998" s="154" t="s">
        <v>1833</v>
      </c>
    </row>
    <row r="999" spans="2:65" s="11" customFormat="1" ht="25.9" customHeight="1">
      <c r="B999" s="131"/>
      <c r="D999" s="132" t="s">
        <v>73</v>
      </c>
      <c r="E999" s="133" t="s">
        <v>1834</v>
      </c>
      <c r="F999" s="133" t="s">
        <v>1835</v>
      </c>
      <c r="J999" s="134">
        <f>BK999</f>
        <v>0</v>
      </c>
      <c r="L999" s="131"/>
      <c r="M999" s="135"/>
      <c r="N999" s="136"/>
      <c r="O999" s="136"/>
      <c r="P999" s="137">
        <f>P1000</f>
        <v>0</v>
      </c>
      <c r="Q999" s="136"/>
      <c r="R999" s="137">
        <f>R1000</f>
        <v>0</v>
      </c>
      <c r="S999" s="136"/>
      <c r="T999" s="138">
        <f>T1000</f>
        <v>0</v>
      </c>
      <c r="AR999" s="132" t="s">
        <v>199</v>
      </c>
      <c r="AT999" s="139" t="s">
        <v>73</v>
      </c>
      <c r="AU999" s="139" t="s">
        <v>74</v>
      </c>
      <c r="AY999" s="132" t="s">
        <v>167</v>
      </c>
      <c r="BK999" s="140">
        <f>BK1000</f>
        <v>0</v>
      </c>
    </row>
    <row r="1000" spans="2:65" s="11" customFormat="1" ht="22.9" customHeight="1">
      <c r="B1000" s="131"/>
      <c r="D1000" s="132" t="s">
        <v>73</v>
      </c>
      <c r="E1000" s="141" t="s">
        <v>1836</v>
      </c>
      <c r="F1000" s="141" t="s">
        <v>1837</v>
      </c>
      <c r="J1000" s="142">
        <f>BK1000</f>
        <v>0</v>
      </c>
      <c r="L1000" s="131"/>
      <c r="M1000" s="135"/>
      <c r="N1000" s="136"/>
      <c r="O1000" s="136"/>
      <c r="P1000" s="137">
        <f>SUM(P1001:P1002)</f>
        <v>0</v>
      </c>
      <c r="Q1000" s="136"/>
      <c r="R1000" s="137">
        <f>SUM(R1001:R1002)</f>
        <v>0</v>
      </c>
      <c r="S1000" s="136"/>
      <c r="T1000" s="138">
        <f>SUM(T1001:T1002)</f>
        <v>0</v>
      </c>
      <c r="AR1000" s="132" t="s">
        <v>199</v>
      </c>
      <c r="AT1000" s="139" t="s">
        <v>73</v>
      </c>
      <c r="AU1000" s="139" t="s">
        <v>81</v>
      </c>
      <c r="AY1000" s="132" t="s">
        <v>167</v>
      </c>
      <c r="BK1000" s="140">
        <f>SUM(BK1001:BK1002)</f>
        <v>0</v>
      </c>
    </row>
    <row r="1001" spans="2:65" s="1" customFormat="1" ht="16.5" customHeight="1">
      <c r="B1001" s="143"/>
      <c r="C1001" s="144" t="s">
        <v>1838</v>
      </c>
      <c r="D1001" s="144" t="s">
        <v>169</v>
      </c>
      <c r="E1001" s="145" t="s">
        <v>1839</v>
      </c>
      <c r="F1001" s="146" t="s">
        <v>1840</v>
      </c>
      <c r="G1001" s="147" t="s">
        <v>221</v>
      </c>
      <c r="H1001" s="148">
        <v>1</v>
      </c>
      <c r="I1001" s="149">
        <v>0</v>
      </c>
      <c r="J1001" s="149">
        <f>ROUND(I1001*H1001,2)</f>
        <v>0</v>
      </c>
      <c r="K1001" s="146" t="s">
        <v>173</v>
      </c>
      <c r="L1001" s="30"/>
      <c r="M1001" s="150" t="s">
        <v>1</v>
      </c>
      <c r="N1001" s="151" t="s">
        <v>39</v>
      </c>
      <c r="O1001" s="152">
        <v>0</v>
      </c>
      <c r="P1001" s="152">
        <f>O1001*H1001</f>
        <v>0</v>
      </c>
      <c r="Q1001" s="152">
        <v>0</v>
      </c>
      <c r="R1001" s="152">
        <f>Q1001*H1001</f>
        <v>0</v>
      </c>
      <c r="S1001" s="152">
        <v>0</v>
      </c>
      <c r="T1001" s="153">
        <f>S1001*H1001</f>
        <v>0</v>
      </c>
      <c r="AR1001" s="154" t="s">
        <v>1841</v>
      </c>
      <c r="AT1001" s="154" t="s">
        <v>169</v>
      </c>
      <c r="AU1001" s="154" t="s">
        <v>83</v>
      </c>
      <c r="AY1001" s="16" t="s">
        <v>167</v>
      </c>
      <c r="BE1001" s="155">
        <f>IF(N1001="základní",J1001,0)</f>
        <v>0</v>
      </c>
      <c r="BF1001" s="155">
        <f>IF(N1001="snížená",J1001,0)</f>
        <v>0</v>
      </c>
      <c r="BG1001" s="155">
        <f>IF(N1001="zákl. přenesená",J1001,0)</f>
        <v>0</v>
      </c>
      <c r="BH1001" s="155">
        <f>IF(N1001="sníž. přenesená",J1001,0)</f>
        <v>0</v>
      </c>
      <c r="BI1001" s="155">
        <f>IF(N1001="nulová",J1001,0)</f>
        <v>0</v>
      </c>
      <c r="BJ1001" s="16" t="s">
        <v>81</v>
      </c>
      <c r="BK1001" s="155">
        <f>ROUND(I1001*H1001,2)</f>
        <v>0</v>
      </c>
      <c r="BL1001" s="16" t="s">
        <v>1841</v>
      </c>
      <c r="BM1001" s="154" t="s">
        <v>1842</v>
      </c>
    </row>
    <row r="1002" spans="2:65" s="1" customFormat="1" ht="24" customHeight="1">
      <c r="B1002" s="143"/>
      <c r="C1002" s="144" t="s">
        <v>1843</v>
      </c>
      <c r="D1002" s="144" t="s">
        <v>169</v>
      </c>
      <c r="E1002" s="145" t="s">
        <v>1844</v>
      </c>
      <c r="F1002" s="146" t="s">
        <v>1845</v>
      </c>
      <c r="G1002" s="147" t="s">
        <v>221</v>
      </c>
      <c r="H1002" s="148">
        <v>1</v>
      </c>
      <c r="I1002" s="149">
        <v>0</v>
      </c>
      <c r="J1002" s="149">
        <f>ROUND(I1002*H1002,2)</f>
        <v>0</v>
      </c>
      <c r="K1002" s="146" t="s">
        <v>173</v>
      </c>
      <c r="L1002" s="30"/>
      <c r="M1002" s="187" t="s">
        <v>1</v>
      </c>
      <c r="N1002" s="188" t="s">
        <v>39</v>
      </c>
      <c r="O1002" s="189">
        <v>0</v>
      </c>
      <c r="P1002" s="189">
        <f>O1002*H1002</f>
        <v>0</v>
      </c>
      <c r="Q1002" s="189">
        <v>0</v>
      </c>
      <c r="R1002" s="189">
        <f>Q1002*H1002</f>
        <v>0</v>
      </c>
      <c r="S1002" s="189">
        <v>0</v>
      </c>
      <c r="T1002" s="190">
        <f>S1002*H1002</f>
        <v>0</v>
      </c>
      <c r="AR1002" s="154" t="s">
        <v>1841</v>
      </c>
      <c r="AT1002" s="154" t="s">
        <v>169</v>
      </c>
      <c r="AU1002" s="154" t="s">
        <v>83</v>
      </c>
      <c r="AY1002" s="16" t="s">
        <v>167</v>
      </c>
      <c r="BE1002" s="155">
        <f>IF(N1002="základní",J1002,0)</f>
        <v>0</v>
      </c>
      <c r="BF1002" s="155">
        <f>IF(N1002="snížená",J1002,0)</f>
        <v>0</v>
      </c>
      <c r="BG1002" s="155">
        <f>IF(N1002="zákl. přenesená",J1002,0)</f>
        <v>0</v>
      </c>
      <c r="BH1002" s="155">
        <f>IF(N1002="sníž. přenesená",J1002,0)</f>
        <v>0</v>
      </c>
      <c r="BI1002" s="155">
        <f>IF(N1002="nulová",J1002,0)</f>
        <v>0</v>
      </c>
      <c r="BJ1002" s="16" t="s">
        <v>81</v>
      </c>
      <c r="BK1002" s="155">
        <f>ROUND(I1002*H1002,2)</f>
        <v>0</v>
      </c>
      <c r="BL1002" s="16" t="s">
        <v>1841</v>
      </c>
      <c r="BM1002" s="154" t="s">
        <v>1846</v>
      </c>
    </row>
    <row r="1003" spans="2:65" s="1" customFormat="1" ht="6.95" customHeight="1">
      <c r="B1003" s="42"/>
      <c r="C1003" s="43"/>
      <c r="D1003" s="43"/>
      <c r="E1003" s="43"/>
      <c r="F1003" s="43"/>
      <c r="G1003" s="43"/>
      <c r="H1003" s="43"/>
      <c r="I1003" s="43"/>
      <c r="J1003" s="43"/>
      <c r="K1003" s="43"/>
      <c r="L1003" s="30"/>
    </row>
  </sheetData>
  <autoFilter ref="C157:K1002"/>
  <mergeCells count="9">
    <mergeCell ref="E87:H87"/>
    <mergeCell ref="E148:H148"/>
    <mergeCell ref="E150:H15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4"/>
  <sheetViews>
    <sheetView showGridLines="0" workbookViewId="0">
      <selection activeCell="I204" sqref="I204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95"/>
    </row>
    <row r="2" spans="1:46" ht="36.950000000000003" customHeight="1">
      <c r="L2" s="198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89</v>
      </c>
    </row>
    <row r="3" spans="1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1:46" ht="24.95" customHeight="1">
      <c r="B4" s="19"/>
      <c r="D4" s="20" t="s">
        <v>103</v>
      </c>
      <c r="L4" s="19"/>
      <c r="M4" s="96" t="s">
        <v>10</v>
      </c>
      <c r="AT4" s="16" t="s">
        <v>3</v>
      </c>
    </row>
    <row r="5" spans="1:46" ht="6.95" customHeight="1">
      <c r="B5" s="19"/>
      <c r="L5" s="19"/>
    </row>
    <row r="6" spans="1:46" ht="12" customHeight="1">
      <c r="B6" s="19"/>
      <c r="D6" s="25" t="s">
        <v>14</v>
      </c>
      <c r="L6" s="19"/>
    </row>
    <row r="7" spans="1:46" ht="16.5" customHeight="1">
      <c r="B7" s="19"/>
      <c r="E7" s="231" t="str">
        <f>'Rekapitulace stavby'!K6</f>
        <v>Stavební úpravy RD a hosp. objektu spojené se změnou užívání na penzion</v>
      </c>
      <c r="F7" s="232"/>
      <c r="G7" s="232"/>
      <c r="H7" s="232"/>
      <c r="L7" s="19"/>
    </row>
    <row r="8" spans="1:46" ht="12" customHeight="1">
      <c r="B8" s="19"/>
      <c r="D8" s="25" t="s">
        <v>104</v>
      </c>
      <c r="L8" s="19"/>
    </row>
    <row r="9" spans="1:46" s="1" customFormat="1" ht="16.5" customHeight="1">
      <c r="B9" s="30"/>
      <c r="E9" s="231" t="s">
        <v>105</v>
      </c>
      <c r="F9" s="233"/>
      <c r="G9" s="233"/>
      <c r="H9" s="233"/>
      <c r="L9" s="30"/>
    </row>
    <row r="10" spans="1:46" s="1" customFormat="1" ht="12" customHeight="1">
      <c r="B10" s="30"/>
      <c r="D10" s="25" t="s">
        <v>1847</v>
      </c>
      <c r="L10" s="30"/>
    </row>
    <row r="11" spans="1:46" s="1" customFormat="1" ht="36.950000000000003" customHeight="1">
      <c r="B11" s="30"/>
      <c r="E11" s="214" t="s">
        <v>1848</v>
      </c>
      <c r="F11" s="233"/>
      <c r="G11" s="233"/>
      <c r="H11" s="233"/>
      <c r="L11" s="30"/>
    </row>
    <row r="12" spans="1:46" s="1" customFormat="1" ht="11.25">
      <c r="B12" s="30"/>
      <c r="L12" s="30"/>
    </row>
    <row r="13" spans="1:46" s="1" customFormat="1" ht="12" customHeight="1">
      <c r="B13" s="30"/>
      <c r="D13" s="25" t="s">
        <v>16</v>
      </c>
      <c r="F13" s="23" t="s">
        <v>1</v>
      </c>
      <c r="I13" s="25" t="s">
        <v>17</v>
      </c>
      <c r="J13" s="23" t="s">
        <v>1</v>
      </c>
      <c r="L13" s="30"/>
    </row>
    <row r="14" spans="1:46" s="1" customFormat="1" ht="12" customHeight="1">
      <c r="B14" s="30"/>
      <c r="D14" s="25" t="s">
        <v>18</v>
      </c>
      <c r="F14" s="23" t="s">
        <v>19</v>
      </c>
      <c r="I14" s="25" t="s">
        <v>20</v>
      </c>
      <c r="J14" s="50" t="str">
        <f>'Rekapitulace stavby'!AN8</f>
        <v>28. 3. 2019</v>
      </c>
      <c r="L14" s="30"/>
    </row>
    <row r="15" spans="1:46" s="1" customFormat="1" ht="10.9" customHeight="1">
      <c r="B15" s="30"/>
      <c r="L15" s="30"/>
    </row>
    <row r="16" spans="1:46" s="1" customFormat="1" ht="12" customHeight="1">
      <c r="B16" s="30"/>
      <c r="D16" s="25" t="s">
        <v>22</v>
      </c>
      <c r="I16" s="25" t="s">
        <v>23</v>
      </c>
      <c r="J16" s="23" t="s">
        <v>1</v>
      </c>
      <c r="L16" s="30"/>
    </row>
    <row r="17" spans="2:12" s="1" customFormat="1" ht="18" customHeight="1">
      <c r="B17" s="30"/>
      <c r="E17" s="23" t="s">
        <v>24</v>
      </c>
      <c r="I17" s="25" t="s">
        <v>25</v>
      </c>
      <c r="J17" s="23" t="s">
        <v>1</v>
      </c>
      <c r="L17" s="30"/>
    </row>
    <row r="18" spans="2:12" s="1" customFormat="1" ht="6.95" customHeight="1">
      <c r="B18" s="30"/>
      <c r="L18" s="30"/>
    </row>
    <row r="19" spans="2:12" s="1" customFormat="1" ht="12" customHeight="1">
      <c r="B19" s="30"/>
      <c r="D19" s="25" t="s">
        <v>26</v>
      </c>
      <c r="I19" s="25" t="s">
        <v>23</v>
      </c>
      <c r="J19" s="23" t="str">
        <f>'Rekapitulace stavby'!AN13</f>
        <v/>
      </c>
      <c r="L19" s="30"/>
    </row>
    <row r="20" spans="2:12" s="1" customFormat="1" ht="18" customHeight="1">
      <c r="B20" s="30"/>
      <c r="E20" s="195" t="str">
        <f>'Rekapitulace stavby'!E14</f>
        <v xml:space="preserve"> </v>
      </c>
      <c r="F20" s="195"/>
      <c r="G20" s="195"/>
      <c r="H20" s="195"/>
      <c r="I20" s="25" t="s">
        <v>25</v>
      </c>
      <c r="J20" s="23" t="str">
        <f>'Rekapitulace stavby'!AN14</f>
        <v/>
      </c>
      <c r="L20" s="30"/>
    </row>
    <row r="21" spans="2:12" s="1" customFormat="1" ht="6.95" customHeight="1">
      <c r="B21" s="30"/>
      <c r="L21" s="30"/>
    </row>
    <row r="22" spans="2:12" s="1" customFormat="1" ht="12" customHeight="1">
      <c r="B22" s="30"/>
      <c r="D22" s="25" t="s">
        <v>27</v>
      </c>
      <c r="I22" s="25" t="s">
        <v>23</v>
      </c>
      <c r="J22" s="23" t="s">
        <v>1</v>
      </c>
      <c r="L22" s="30"/>
    </row>
    <row r="23" spans="2:12" s="1" customFormat="1" ht="18" customHeight="1">
      <c r="B23" s="30"/>
      <c r="E23" s="23"/>
      <c r="I23" s="25" t="s">
        <v>25</v>
      </c>
      <c r="J23" s="23" t="s">
        <v>1</v>
      </c>
      <c r="L23" s="30"/>
    </row>
    <row r="24" spans="2:12" s="1" customFormat="1" ht="6.95" customHeight="1">
      <c r="B24" s="30"/>
      <c r="L24" s="30"/>
    </row>
    <row r="25" spans="2:12" s="1" customFormat="1" ht="12" customHeight="1">
      <c r="B25" s="30"/>
      <c r="D25" s="25" t="s">
        <v>29</v>
      </c>
      <c r="I25" s="25" t="s">
        <v>23</v>
      </c>
      <c r="J25" s="23" t="s">
        <v>1</v>
      </c>
      <c r="L25" s="30"/>
    </row>
    <row r="26" spans="2:12" s="1" customFormat="1" ht="18" customHeight="1">
      <c r="B26" s="30"/>
      <c r="E26" s="23"/>
      <c r="I26" s="25" t="s">
        <v>25</v>
      </c>
      <c r="J26" s="23" t="s">
        <v>1</v>
      </c>
      <c r="L26" s="30"/>
    </row>
    <row r="27" spans="2:12" s="1" customFormat="1" ht="6.95" customHeight="1">
      <c r="B27" s="30"/>
      <c r="L27" s="30"/>
    </row>
    <row r="28" spans="2:12" s="1" customFormat="1" ht="12" customHeight="1">
      <c r="B28" s="30"/>
      <c r="D28" s="25" t="s">
        <v>30</v>
      </c>
      <c r="L28" s="30"/>
    </row>
    <row r="29" spans="2:12" s="7" customFormat="1" ht="16.5" customHeight="1">
      <c r="B29" s="97"/>
      <c r="E29" s="203" t="s">
        <v>1</v>
      </c>
      <c r="F29" s="203"/>
      <c r="G29" s="203"/>
      <c r="H29" s="203"/>
      <c r="L29" s="97"/>
    </row>
    <row r="30" spans="2:12" s="1" customFormat="1" ht="6.95" customHeight="1">
      <c r="B30" s="30"/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D32" s="23" t="s">
        <v>106</v>
      </c>
      <c r="J32" s="29">
        <f>J98</f>
        <v>0</v>
      </c>
      <c r="L32" s="30"/>
    </row>
    <row r="33" spans="2:12" s="1" customFormat="1" ht="14.45" customHeight="1">
      <c r="B33" s="30"/>
      <c r="D33" s="28" t="s">
        <v>107</v>
      </c>
      <c r="J33" s="29">
        <f>J111</f>
        <v>0</v>
      </c>
      <c r="L33" s="30"/>
    </row>
    <row r="34" spans="2:12" s="1" customFormat="1" ht="25.35" customHeight="1">
      <c r="B34" s="30"/>
      <c r="D34" s="98" t="s">
        <v>34</v>
      </c>
      <c r="J34" s="64">
        <f>ROUND(J32 + J33, 2)</f>
        <v>0</v>
      </c>
      <c r="L34" s="30"/>
    </row>
    <row r="35" spans="2:12" s="1" customFormat="1" ht="6.95" customHeight="1">
      <c r="B35" s="30"/>
      <c r="D35" s="51"/>
      <c r="E35" s="51"/>
      <c r="F35" s="51"/>
      <c r="G35" s="51"/>
      <c r="H35" s="51"/>
      <c r="I35" s="51"/>
      <c r="J35" s="51"/>
      <c r="K35" s="51"/>
      <c r="L35" s="30"/>
    </row>
    <row r="36" spans="2:12" s="1" customFormat="1" ht="14.45" customHeight="1">
      <c r="B36" s="30"/>
      <c r="F36" s="33" t="s">
        <v>36</v>
      </c>
      <c r="I36" s="33" t="s">
        <v>35</v>
      </c>
      <c r="J36" s="33" t="s">
        <v>37</v>
      </c>
      <c r="L36" s="30"/>
    </row>
    <row r="37" spans="2:12" s="1" customFormat="1" ht="14.45" customHeight="1">
      <c r="B37" s="30"/>
      <c r="D37" s="99" t="s">
        <v>38</v>
      </c>
      <c r="E37" s="25" t="s">
        <v>39</v>
      </c>
      <c r="F37" s="100">
        <f>ROUND((SUM(BE111:BE112) + SUM(BE134:BE203)),  2)</f>
        <v>0</v>
      </c>
      <c r="I37" s="101">
        <v>0.21</v>
      </c>
      <c r="J37" s="100">
        <f>ROUND(((SUM(BE111:BE112) + SUM(BE134:BE203))*I37),  2)</f>
        <v>0</v>
      </c>
      <c r="L37" s="30"/>
    </row>
    <row r="38" spans="2:12" s="1" customFormat="1" ht="14.45" customHeight="1">
      <c r="B38" s="30"/>
      <c r="E38" s="25" t="s">
        <v>40</v>
      </c>
      <c r="F38" s="100">
        <f>ROUND((SUM(BF111:BF112) + SUM(BF134:BF203)),  2)</f>
        <v>0</v>
      </c>
      <c r="I38" s="101">
        <v>0.15</v>
      </c>
      <c r="J38" s="100">
        <f>ROUND(((SUM(BF111:BF112) + SUM(BF134:BF203))*I38),  2)</f>
        <v>0</v>
      </c>
      <c r="L38" s="30"/>
    </row>
    <row r="39" spans="2:12" s="1" customFormat="1" ht="14.45" hidden="1" customHeight="1">
      <c r="B39" s="30"/>
      <c r="E39" s="25" t="s">
        <v>41</v>
      </c>
      <c r="F39" s="100">
        <f>ROUND((SUM(BG111:BG112) + SUM(BG134:BG203)),  2)</f>
        <v>0</v>
      </c>
      <c r="I39" s="101">
        <v>0.21</v>
      </c>
      <c r="J39" s="100">
        <f>0</f>
        <v>0</v>
      </c>
      <c r="L39" s="30"/>
    </row>
    <row r="40" spans="2:12" s="1" customFormat="1" ht="14.45" hidden="1" customHeight="1">
      <c r="B40" s="30"/>
      <c r="E40" s="25" t="s">
        <v>42</v>
      </c>
      <c r="F40" s="100">
        <f>ROUND((SUM(BH111:BH112) + SUM(BH134:BH203)),  2)</f>
        <v>0</v>
      </c>
      <c r="I40" s="101">
        <v>0.15</v>
      </c>
      <c r="J40" s="100">
        <f>0</f>
        <v>0</v>
      </c>
      <c r="L40" s="30"/>
    </row>
    <row r="41" spans="2:12" s="1" customFormat="1" ht="14.45" hidden="1" customHeight="1">
      <c r="B41" s="30"/>
      <c r="E41" s="25" t="s">
        <v>43</v>
      </c>
      <c r="F41" s="100">
        <f>ROUND((SUM(BI111:BI112) + SUM(BI134:BI203)),  2)</f>
        <v>0</v>
      </c>
      <c r="I41" s="101">
        <v>0</v>
      </c>
      <c r="J41" s="100">
        <f>0</f>
        <v>0</v>
      </c>
      <c r="L41" s="30"/>
    </row>
    <row r="42" spans="2:12" s="1" customFormat="1" ht="6.95" customHeight="1">
      <c r="B42" s="30"/>
      <c r="L42" s="30"/>
    </row>
    <row r="43" spans="2:12" s="1" customFormat="1" ht="25.35" customHeight="1">
      <c r="B43" s="30"/>
      <c r="C43" s="93"/>
      <c r="D43" s="102" t="s">
        <v>44</v>
      </c>
      <c r="E43" s="55"/>
      <c r="F43" s="55"/>
      <c r="G43" s="103" t="s">
        <v>45</v>
      </c>
      <c r="H43" s="104" t="s">
        <v>46</v>
      </c>
      <c r="I43" s="55"/>
      <c r="J43" s="105">
        <f>SUM(J34:J41)</f>
        <v>0</v>
      </c>
      <c r="K43" s="106"/>
      <c r="L43" s="30"/>
    </row>
    <row r="44" spans="2:12" s="1" customFormat="1" ht="14.45" customHeight="1">
      <c r="B44" s="30"/>
      <c r="L44" s="30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32"/>
      <c r="J61" s="108" t="s">
        <v>50</v>
      </c>
      <c r="K61" s="32"/>
      <c r="L61" s="30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40"/>
      <c r="J65" s="40"/>
      <c r="K65" s="40"/>
      <c r="L65" s="30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32"/>
      <c r="J76" s="108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20" t="s">
        <v>108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14</v>
      </c>
      <c r="L84" s="30"/>
    </row>
    <row r="85" spans="2:12" s="1" customFormat="1" ht="16.5" customHeight="1">
      <c r="B85" s="30"/>
      <c r="E85" s="231" t="str">
        <f>E7</f>
        <v>Stavební úpravy RD a hosp. objektu spojené se změnou užívání na penzion</v>
      </c>
      <c r="F85" s="232"/>
      <c r="G85" s="232"/>
      <c r="H85" s="232"/>
      <c r="L85" s="30"/>
    </row>
    <row r="86" spans="2:12" ht="12" customHeight="1">
      <c r="B86" s="19"/>
      <c r="C86" s="25" t="s">
        <v>104</v>
      </c>
      <c r="L86" s="19"/>
    </row>
    <row r="87" spans="2:12" s="1" customFormat="1" ht="16.5" customHeight="1">
      <c r="B87" s="30"/>
      <c r="E87" s="231" t="s">
        <v>105</v>
      </c>
      <c r="F87" s="233"/>
      <c r="G87" s="233"/>
      <c r="H87" s="233"/>
      <c r="L87" s="30"/>
    </row>
    <row r="88" spans="2:12" s="1" customFormat="1" ht="12" customHeight="1">
      <c r="B88" s="30"/>
      <c r="C88" s="25" t="s">
        <v>1847</v>
      </c>
      <c r="L88" s="30"/>
    </row>
    <row r="89" spans="2:12" s="1" customFormat="1" ht="16.5" customHeight="1">
      <c r="B89" s="30"/>
      <c r="E89" s="214" t="str">
        <f>E11</f>
        <v>SO 011 - přípojky, sítě a drén</v>
      </c>
      <c r="F89" s="233"/>
      <c r="G89" s="233"/>
      <c r="H89" s="233"/>
      <c r="L89" s="30"/>
    </row>
    <row r="90" spans="2:12" s="1" customFormat="1" ht="6.95" customHeight="1">
      <c r="B90" s="30"/>
      <c r="L90" s="30"/>
    </row>
    <row r="91" spans="2:12" s="1" customFormat="1" ht="12" customHeight="1">
      <c r="B91" s="30"/>
      <c r="C91" s="25" t="s">
        <v>18</v>
      </c>
      <c r="F91" s="23" t="str">
        <f>F14</f>
        <v xml:space="preserve"> </v>
      </c>
      <c r="I91" s="25" t="s">
        <v>20</v>
      </c>
      <c r="J91" s="50" t="str">
        <f>IF(J14="","",J14)</f>
        <v>28. 3. 2019</v>
      </c>
      <c r="L91" s="30"/>
    </row>
    <row r="92" spans="2:12" s="1" customFormat="1" ht="6.95" customHeight="1">
      <c r="B92" s="30"/>
      <c r="L92" s="30"/>
    </row>
    <row r="93" spans="2:12" s="1" customFormat="1" ht="15.2" customHeight="1">
      <c r="B93" s="30"/>
      <c r="C93" s="25" t="s">
        <v>22</v>
      </c>
      <c r="F93" s="23" t="str">
        <f>E17</f>
        <v>Ing. Miloš Burianec</v>
      </c>
      <c r="I93" s="25" t="s">
        <v>27</v>
      </c>
      <c r="J93" s="26"/>
      <c r="L93" s="30"/>
    </row>
    <row r="94" spans="2:12" s="1" customFormat="1" ht="15.2" customHeight="1">
      <c r="B94" s="30"/>
      <c r="C94" s="25" t="s">
        <v>26</v>
      </c>
      <c r="F94" s="23" t="str">
        <f>IF(E20="","",E20)</f>
        <v xml:space="preserve"> </v>
      </c>
      <c r="I94" s="25" t="s">
        <v>29</v>
      </c>
      <c r="J94" s="26"/>
      <c r="L94" s="30"/>
    </row>
    <row r="95" spans="2:12" s="1" customFormat="1" ht="10.35" customHeight="1">
      <c r="B95" s="30"/>
      <c r="L95" s="30"/>
    </row>
    <row r="96" spans="2:12" s="1" customFormat="1" ht="29.25" customHeight="1">
      <c r="B96" s="30"/>
      <c r="C96" s="109" t="s">
        <v>109</v>
      </c>
      <c r="D96" s="93"/>
      <c r="E96" s="93"/>
      <c r="F96" s="93"/>
      <c r="G96" s="93"/>
      <c r="H96" s="93"/>
      <c r="I96" s="93"/>
      <c r="J96" s="110" t="s">
        <v>110</v>
      </c>
      <c r="K96" s="93"/>
      <c r="L96" s="30"/>
    </row>
    <row r="97" spans="2:47" s="1" customFormat="1" ht="10.35" customHeight="1">
      <c r="B97" s="30"/>
      <c r="L97" s="30"/>
    </row>
    <row r="98" spans="2:47" s="1" customFormat="1" ht="22.9" customHeight="1">
      <c r="B98" s="30"/>
      <c r="C98" s="111" t="s">
        <v>111</v>
      </c>
      <c r="J98" s="64">
        <f>J134</f>
        <v>0</v>
      </c>
      <c r="L98" s="30"/>
      <c r="AU98" s="16" t="s">
        <v>112</v>
      </c>
    </row>
    <row r="99" spans="2:47" s="8" customFormat="1" ht="24.95" customHeight="1">
      <c r="B99" s="112"/>
      <c r="D99" s="113" t="s">
        <v>113</v>
      </c>
      <c r="E99" s="114"/>
      <c r="F99" s="114"/>
      <c r="G99" s="114"/>
      <c r="H99" s="114"/>
      <c r="I99" s="114"/>
      <c r="J99" s="115">
        <f>J135</f>
        <v>0</v>
      </c>
      <c r="L99" s="112"/>
    </row>
    <row r="100" spans="2:47" s="9" customFormat="1" ht="19.899999999999999" customHeight="1">
      <c r="B100" s="116"/>
      <c r="D100" s="117" t="s">
        <v>114</v>
      </c>
      <c r="E100" s="118"/>
      <c r="F100" s="118"/>
      <c r="G100" s="118"/>
      <c r="H100" s="118"/>
      <c r="I100" s="118"/>
      <c r="J100" s="119">
        <f>J136</f>
        <v>0</v>
      </c>
      <c r="L100" s="116"/>
    </row>
    <row r="101" spans="2:47" s="9" customFormat="1" ht="19.899999999999999" customHeight="1">
      <c r="B101" s="116"/>
      <c r="D101" s="117" t="s">
        <v>115</v>
      </c>
      <c r="E101" s="118"/>
      <c r="F101" s="118"/>
      <c r="G101" s="118"/>
      <c r="H101" s="118"/>
      <c r="I101" s="118"/>
      <c r="J101" s="119">
        <f>J165</f>
        <v>0</v>
      </c>
      <c r="L101" s="116"/>
    </row>
    <row r="102" spans="2:47" s="9" customFormat="1" ht="19.899999999999999" customHeight="1">
      <c r="B102" s="116"/>
      <c r="D102" s="117" t="s">
        <v>117</v>
      </c>
      <c r="E102" s="118"/>
      <c r="F102" s="118"/>
      <c r="G102" s="118"/>
      <c r="H102" s="118"/>
      <c r="I102" s="118"/>
      <c r="J102" s="119">
        <f>J175</f>
        <v>0</v>
      </c>
      <c r="L102" s="116"/>
    </row>
    <row r="103" spans="2:47" s="9" customFormat="1" ht="19.899999999999999" customHeight="1">
      <c r="B103" s="116"/>
      <c r="D103" s="117" t="s">
        <v>119</v>
      </c>
      <c r="E103" s="118"/>
      <c r="F103" s="118"/>
      <c r="G103" s="118"/>
      <c r="H103" s="118"/>
      <c r="I103" s="118"/>
      <c r="J103" s="119">
        <f>J181</f>
        <v>0</v>
      </c>
      <c r="L103" s="116"/>
    </row>
    <row r="104" spans="2:47" s="9" customFormat="1" ht="19.899999999999999" customHeight="1">
      <c r="B104" s="116"/>
      <c r="D104" s="117" t="s">
        <v>122</v>
      </c>
      <c r="E104" s="118"/>
      <c r="F104" s="118"/>
      <c r="G104" s="118"/>
      <c r="H104" s="118"/>
      <c r="I104" s="118"/>
      <c r="J104" s="119">
        <f>J192</f>
        <v>0</v>
      </c>
      <c r="L104" s="116"/>
    </row>
    <row r="105" spans="2:47" s="8" customFormat="1" ht="24.95" customHeight="1">
      <c r="B105" s="112"/>
      <c r="D105" s="113" t="s">
        <v>123</v>
      </c>
      <c r="E105" s="114"/>
      <c r="F105" s="114"/>
      <c r="G105" s="114"/>
      <c r="H105" s="114"/>
      <c r="I105" s="114"/>
      <c r="J105" s="115">
        <f>J194</f>
        <v>0</v>
      </c>
      <c r="L105" s="112"/>
    </row>
    <row r="106" spans="2:47" s="9" customFormat="1" ht="19.899999999999999" customHeight="1">
      <c r="B106" s="116"/>
      <c r="D106" s="117" t="s">
        <v>135</v>
      </c>
      <c r="E106" s="118"/>
      <c r="F106" s="118"/>
      <c r="G106" s="118"/>
      <c r="H106" s="118"/>
      <c r="I106" s="118"/>
      <c r="J106" s="119">
        <f>J195</f>
        <v>0</v>
      </c>
      <c r="L106" s="116"/>
    </row>
    <row r="107" spans="2:47" s="8" customFormat="1" ht="24.95" customHeight="1">
      <c r="B107" s="112"/>
      <c r="D107" s="113" t="s">
        <v>147</v>
      </c>
      <c r="E107" s="114"/>
      <c r="F107" s="114"/>
      <c r="G107" s="114"/>
      <c r="H107" s="114"/>
      <c r="I107" s="114"/>
      <c r="J107" s="115">
        <f>J201</f>
        <v>0</v>
      </c>
      <c r="L107" s="112"/>
    </row>
    <row r="108" spans="2:47" s="9" customFormat="1" ht="19.899999999999999" customHeight="1">
      <c r="B108" s="116"/>
      <c r="D108" s="117" t="s">
        <v>1849</v>
      </c>
      <c r="E108" s="118"/>
      <c r="F108" s="118"/>
      <c r="G108" s="118"/>
      <c r="H108" s="118"/>
      <c r="I108" s="118"/>
      <c r="J108" s="119">
        <f>J202</f>
        <v>0</v>
      </c>
      <c r="L108" s="116"/>
    </row>
    <row r="109" spans="2:47" s="1" customFormat="1" ht="21.75" customHeight="1">
      <c r="B109" s="30"/>
      <c r="L109" s="30"/>
    </row>
    <row r="110" spans="2:47" s="1" customFormat="1" ht="6.95" customHeight="1">
      <c r="B110" s="30"/>
      <c r="L110" s="30"/>
    </row>
    <row r="111" spans="2:47" s="1" customFormat="1" ht="29.25" customHeight="1">
      <c r="B111" s="30"/>
      <c r="C111" s="111" t="s">
        <v>151</v>
      </c>
      <c r="J111" s="120">
        <v>0</v>
      </c>
      <c r="L111" s="30"/>
      <c r="N111" s="121" t="s">
        <v>38</v>
      </c>
    </row>
    <row r="112" spans="2:47" s="1" customFormat="1" ht="18" customHeight="1">
      <c r="B112" s="30"/>
      <c r="L112" s="30"/>
    </row>
    <row r="113" spans="2:12" s="1" customFormat="1" ht="29.25" customHeight="1">
      <c r="B113" s="30"/>
      <c r="C113" s="92" t="s">
        <v>102</v>
      </c>
      <c r="D113" s="93"/>
      <c r="E113" s="93"/>
      <c r="F113" s="93"/>
      <c r="G113" s="93"/>
      <c r="H113" s="93"/>
      <c r="I113" s="93"/>
      <c r="J113" s="94">
        <f>ROUND(J98+J111,2)</f>
        <v>0</v>
      </c>
      <c r="K113" s="93"/>
      <c r="L113" s="30"/>
    </row>
    <row r="114" spans="2:12" s="1" customFormat="1" ht="6.95" customHeight="1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30"/>
    </row>
    <row r="118" spans="2:12" s="1" customFormat="1" ht="6.95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30"/>
    </row>
    <row r="119" spans="2:12" s="1" customFormat="1" ht="24.95" customHeight="1">
      <c r="B119" s="30"/>
      <c r="C119" s="20" t="s">
        <v>152</v>
      </c>
      <c r="L119" s="30"/>
    </row>
    <row r="120" spans="2:12" s="1" customFormat="1" ht="6.95" customHeight="1">
      <c r="B120" s="30"/>
      <c r="L120" s="30"/>
    </row>
    <row r="121" spans="2:12" s="1" customFormat="1" ht="12" customHeight="1">
      <c r="B121" s="30"/>
      <c r="C121" s="25" t="s">
        <v>14</v>
      </c>
      <c r="L121" s="30"/>
    </row>
    <row r="122" spans="2:12" s="1" customFormat="1" ht="16.5" customHeight="1">
      <c r="B122" s="30"/>
      <c r="E122" s="231" t="str">
        <f>E7</f>
        <v>Stavební úpravy RD a hosp. objektu spojené se změnou užívání na penzion</v>
      </c>
      <c r="F122" s="232"/>
      <c r="G122" s="232"/>
      <c r="H122" s="232"/>
      <c r="L122" s="30"/>
    </row>
    <row r="123" spans="2:12" ht="12" customHeight="1">
      <c r="B123" s="19"/>
      <c r="C123" s="25" t="s">
        <v>104</v>
      </c>
      <c r="L123" s="19"/>
    </row>
    <row r="124" spans="2:12" s="1" customFormat="1" ht="16.5" customHeight="1">
      <c r="B124" s="30"/>
      <c r="E124" s="231" t="s">
        <v>105</v>
      </c>
      <c r="F124" s="233"/>
      <c r="G124" s="233"/>
      <c r="H124" s="233"/>
      <c r="L124" s="30"/>
    </row>
    <row r="125" spans="2:12" s="1" customFormat="1" ht="12" customHeight="1">
      <c r="B125" s="30"/>
      <c r="C125" s="25" t="s">
        <v>1847</v>
      </c>
      <c r="L125" s="30"/>
    </row>
    <row r="126" spans="2:12" s="1" customFormat="1" ht="16.5" customHeight="1">
      <c r="B126" s="30"/>
      <c r="E126" s="214" t="str">
        <f>E11</f>
        <v>SO 011 - přípojky, sítě a drén</v>
      </c>
      <c r="F126" s="233"/>
      <c r="G126" s="233"/>
      <c r="H126" s="233"/>
      <c r="L126" s="30"/>
    </row>
    <row r="127" spans="2:12" s="1" customFormat="1" ht="6.95" customHeight="1">
      <c r="B127" s="30"/>
      <c r="L127" s="30"/>
    </row>
    <row r="128" spans="2:12" s="1" customFormat="1" ht="12" customHeight="1">
      <c r="B128" s="30"/>
      <c r="C128" s="25" t="s">
        <v>18</v>
      </c>
      <c r="F128" s="23" t="str">
        <f>F14</f>
        <v xml:space="preserve"> </v>
      </c>
      <c r="I128" s="25" t="s">
        <v>20</v>
      </c>
      <c r="J128" s="50" t="str">
        <f>IF(J14="","",J14)</f>
        <v>28. 3. 2019</v>
      </c>
      <c r="L128" s="30"/>
    </row>
    <row r="129" spans="2:65" s="1" customFormat="1" ht="6.95" customHeight="1">
      <c r="B129" s="30"/>
      <c r="L129" s="30"/>
    </row>
    <row r="130" spans="2:65" s="1" customFormat="1" ht="15.2" customHeight="1">
      <c r="B130" s="30"/>
      <c r="C130" s="25" t="s">
        <v>22</v>
      </c>
      <c r="F130" s="23" t="str">
        <f>E17</f>
        <v>Ing. Miloš Burianec</v>
      </c>
      <c r="I130" s="25" t="s">
        <v>27</v>
      </c>
      <c r="J130" s="26">
        <f>E23</f>
        <v>0</v>
      </c>
      <c r="L130" s="30"/>
    </row>
    <row r="131" spans="2:65" s="1" customFormat="1" ht="15.2" customHeight="1">
      <c r="B131" s="30"/>
      <c r="C131" s="25" t="s">
        <v>26</v>
      </c>
      <c r="F131" s="23" t="str">
        <f>IF(E20="","",E20)</f>
        <v xml:space="preserve"> </v>
      </c>
      <c r="I131" s="25" t="s">
        <v>29</v>
      </c>
      <c r="J131" s="26">
        <f>E26</f>
        <v>0</v>
      </c>
      <c r="L131" s="30"/>
    </row>
    <row r="132" spans="2:65" s="1" customFormat="1" ht="10.35" customHeight="1">
      <c r="B132" s="30"/>
      <c r="L132" s="30"/>
    </row>
    <row r="133" spans="2:65" s="10" customFormat="1" ht="29.25" customHeight="1">
      <c r="B133" s="122"/>
      <c r="C133" s="123" t="s">
        <v>153</v>
      </c>
      <c r="D133" s="124" t="s">
        <v>59</v>
      </c>
      <c r="E133" s="124" t="s">
        <v>55</v>
      </c>
      <c r="F133" s="124" t="s">
        <v>56</v>
      </c>
      <c r="G133" s="124" t="s">
        <v>154</v>
      </c>
      <c r="H133" s="124" t="s">
        <v>155</v>
      </c>
      <c r="I133" s="124" t="s">
        <v>156</v>
      </c>
      <c r="J133" s="125" t="s">
        <v>110</v>
      </c>
      <c r="K133" s="126" t="s">
        <v>157</v>
      </c>
      <c r="L133" s="122"/>
      <c r="M133" s="57" t="s">
        <v>1</v>
      </c>
      <c r="N133" s="58" t="s">
        <v>38</v>
      </c>
      <c r="O133" s="58" t="s">
        <v>158</v>
      </c>
      <c r="P133" s="58" t="s">
        <v>159</v>
      </c>
      <c r="Q133" s="58" t="s">
        <v>160</v>
      </c>
      <c r="R133" s="58" t="s">
        <v>161</v>
      </c>
      <c r="S133" s="58" t="s">
        <v>162</v>
      </c>
      <c r="T133" s="59" t="s">
        <v>163</v>
      </c>
    </row>
    <row r="134" spans="2:65" s="1" customFormat="1" ht="22.9" customHeight="1">
      <c r="B134" s="30"/>
      <c r="C134" s="62" t="s">
        <v>164</v>
      </c>
      <c r="J134" s="127">
        <f>BK134</f>
        <v>0</v>
      </c>
      <c r="L134" s="30"/>
      <c r="M134" s="60"/>
      <c r="N134" s="51"/>
      <c r="O134" s="51"/>
      <c r="P134" s="128">
        <f>P135+P194+P201</f>
        <v>1099.9491099999998</v>
      </c>
      <c r="Q134" s="51"/>
      <c r="R134" s="128">
        <f>R135+R194+R201</f>
        <v>164.16659709999999</v>
      </c>
      <c r="S134" s="51"/>
      <c r="T134" s="129">
        <f>T135+T194+T201</f>
        <v>0</v>
      </c>
      <c r="AT134" s="16" t="s">
        <v>73</v>
      </c>
      <c r="AU134" s="16" t="s">
        <v>112</v>
      </c>
      <c r="BK134" s="130">
        <f>BK135+BK194+BK201</f>
        <v>0</v>
      </c>
    </row>
    <row r="135" spans="2:65" s="11" customFormat="1" ht="25.9" customHeight="1">
      <c r="B135" s="131"/>
      <c r="D135" s="132" t="s">
        <v>73</v>
      </c>
      <c r="E135" s="133" t="s">
        <v>165</v>
      </c>
      <c r="F135" s="133" t="s">
        <v>166</v>
      </c>
      <c r="J135" s="134">
        <f>BK135</f>
        <v>0</v>
      </c>
      <c r="L135" s="131"/>
      <c r="M135" s="135"/>
      <c r="N135" s="136"/>
      <c r="O135" s="136"/>
      <c r="P135" s="137">
        <f>P136+P165+P175+P181+P192</f>
        <v>1094.5491499999998</v>
      </c>
      <c r="Q135" s="136"/>
      <c r="R135" s="137">
        <f>R136+R165+R175+R181+R192</f>
        <v>164.13621709999998</v>
      </c>
      <c r="S135" s="136"/>
      <c r="T135" s="138">
        <f>T136+T165+T175+T181+T192</f>
        <v>0</v>
      </c>
      <c r="AR135" s="132" t="s">
        <v>81</v>
      </c>
      <c r="AT135" s="139" t="s">
        <v>73</v>
      </c>
      <c r="AU135" s="139" t="s">
        <v>74</v>
      </c>
      <c r="AY135" s="132" t="s">
        <v>167</v>
      </c>
      <c r="BK135" s="140">
        <f>BK136+BK165+BK175+BK181+BK192</f>
        <v>0</v>
      </c>
    </row>
    <row r="136" spans="2:65" s="11" customFormat="1" ht="22.9" customHeight="1">
      <c r="B136" s="131"/>
      <c r="D136" s="132" t="s">
        <v>73</v>
      </c>
      <c r="E136" s="141" t="s">
        <v>81</v>
      </c>
      <c r="F136" s="141" t="s">
        <v>168</v>
      </c>
      <c r="J136" s="142">
        <f>BK136</f>
        <v>0</v>
      </c>
      <c r="L136" s="131"/>
      <c r="M136" s="135"/>
      <c r="N136" s="136"/>
      <c r="O136" s="136"/>
      <c r="P136" s="137">
        <f>SUM(P137:P164)</f>
        <v>722.62901999999997</v>
      </c>
      <c r="Q136" s="136"/>
      <c r="R136" s="137">
        <f>SUM(R137:R164)</f>
        <v>90.12</v>
      </c>
      <c r="S136" s="136"/>
      <c r="T136" s="138">
        <f>SUM(T137:T164)</f>
        <v>0</v>
      </c>
      <c r="AR136" s="132" t="s">
        <v>81</v>
      </c>
      <c r="AT136" s="139" t="s">
        <v>73</v>
      </c>
      <c r="AU136" s="139" t="s">
        <v>81</v>
      </c>
      <c r="AY136" s="132" t="s">
        <v>167</v>
      </c>
      <c r="BK136" s="140">
        <f>SUM(BK137:BK164)</f>
        <v>0</v>
      </c>
    </row>
    <row r="137" spans="2:65" s="1" customFormat="1" ht="24" customHeight="1">
      <c r="B137" s="143"/>
      <c r="C137" s="144" t="s">
        <v>81</v>
      </c>
      <c r="D137" s="144" t="s">
        <v>169</v>
      </c>
      <c r="E137" s="145" t="s">
        <v>170</v>
      </c>
      <c r="F137" s="146" t="s">
        <v>171</v>
      </c>
      <c r="G137" s="147" t="s">
        <v>172</v>
      </c>
      <c r="H137" s="148">
        <v>207.96</v>
      </c>
      <c r="I137" s="149">
        <v>0</v>
      </c>
      <c r="J137" s="149">
        <f>ROUND(I137*H137,2)</f>
        <v>0</v>
      </c>
      <c r="K137" s="146" t="s">
        <v>173</v>
      </c>
      <c r="L137" s="30"/>
      <c r="M137" s="150" t="s">
        <v>1</v>
      </c>
      <c r="N137" s="151" t="s">
        <v>39</v>
      </c>
      <c r="O137" s="152">
        <v>2.3199999999999998</v>
      </c>
      <c r="P137" s="152">
        <f>O137*H137</f>
        <v>482.46719999999999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AR137" s="154" t="s">
        <v>174</v>
      </c>
      <c r="AT137" s="154" t="s">
        <v>169</v>
      </c>
      <c r="AU137" s="154" t="s">
        <v>83</v>
      </c>
      <c r="AY137" s="16" t="s">
        <v>167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6" t="s">
        <v>81</v>
      </c>
      <c r="BK137" s="155">
        <f>ROUND(I137*H137,2)</f>
        <v>0</v>
      </c>
      <c r="BL137" s="16" t="s">
        <v>174</v>
      </c>
      <c r="BM137" s="154" t="s">
        <v>1850</v>
      </c>
    </row>
    <row r="138" spans="2:65" s="12" customFormat="1" ht="11.25">
      <c r="B138" s="156"/>
      <c r="D138" s="157" t="s">
        <v>176</v>
      </c>
      <c r="E138" s="158" t="s">
        <v>1</v>
      </c>
      <c r="F138" s="159" t="s">
        <v>1851</v>
      </c>
      <c r="H138" s="160">
        <v>16.8</v>
      </c>
      <c r="L138" s="156"/>
      <c r="M138" s="161"/>
      <c r="N138" s="162"/>
      <c r="O138" s="162"/>
      <c r="P138" s="162"/>
      <c r="Q138" s="162"/>
      <c r="R138" s="162"/>
      <c r="S138" s="162"/>
      <c r="T138" s="163"/>
      <c r="AT138" s="158" t="s">
        <v>176</v>
      </c>
      <c r="AU138" s="158" t="s">
        <v>83</v>
      </c>
      <c r="AV138" s="12" t="s">
        <v>83</v>
      </c>
      <c r="AW138" s="12" t="s">
        <v>28</v>
      </c>
      <c r="AX138" s="12" t="s">
        <v>74</v>
      </c>
      <c r="AY138" s="158" t="s">
        <v>167</v>
      </c>
    </row>
    <row r="139" spans="2:65" s="12" customFormat="1" ht="11.25">
      <c r="B139" s="156"/>
      <c r="D139" s="157" t="s">
        <v>176</v>
      </c>
      <c r="E139" s="158" t="s">
        <v>1</v>
      </c>
      <c r="F139" s="159" t="s">
        <v>1852</v>
      </c>
      <c r="H139" s="160">
        <v>48.36</v>
      </c>
      <c r="L139" s="156"/>
      <c r="M139" s="161"/>
      <c r="N139" s="162"/>
      <c r="O139" s="162"/>
      <c r="P139" s="162"/>
      <c r="Q139" s="162"/>
      <c r="R139" s="162"/>
      <c r="S139" s="162"/>
      <c r="T139" s="163"/>
      <c r="AT139" s="158" t="s">
        <v>176</v>
      </c>
      <c r="AU139" s="158" t="s">
        <v>83</v>
      </c>
      <c r="AV139" s="12" t="s">
        <v>83</v>
      </c>
      <c r="AW139" s="12" t="s">
        <v>28</v>
      </c>
      <c r="AX139" s="12" t="s">
        <v>74</v>
      </c>
      <c r="AY139" s="158" t="s">
        <v>167</v>
      </c>
    </row>
    <row r="140" spans="2:65" s="12" customFormat="1" ht="11.25">
      <c r="B140" s="156"/>
      <c r="D140" s="157" t="s">
        <v>176</v>
      </c>
      <c r="E140" s="158" t="s">
        <v>1</v>
      </c>
      <c r="F140" s="159" t="s">
        <v>1853</v>
      </c>
      <c r="H140" s="160">
        <v>118.8</v>
      </c>
      <c r="L140" s="156"/>
      <c r="M140" s="161"/>
      <c r="N140" s="162"/>
      <c r="O140" s="162"/>
      <c r="P140" s="162"/>
      <c r="Q140" s="162"/>
      <c r="R140" s="162"/>
      <c r="S140" s="162"/>
      <c r="T140" s="163"/>
      <c r="AT140" s="158" t="s">
        <v>176</v>
      </c>
      <c r="AU140" s="158" t="s">
        <v>83</v>
      </c>
      <c r="AV140" s="12" t="s">
        <v>83</v>
      </c>
      <c r="AW140" s="12" t="s">
        <v>28</v>
      </c>
      <c r="AX140" s="12" t="s">
        <v>74</v>
      </c>
      <c r="AY140" s="158" t="s">
        <v>167</v>
      </c>
    </row>
    <row r="141" spans="2:65" s="12" customFormat="1" ht="11.25">
      <c r="B141" s="156"/>
      <c r="D141" s="157" t="s">
        <v>176</v>
      </c>
      <c r="E141" s="158" t="s">
        <v>1</v>
      </c>
      <c r="F141" s="159" t="s">
        <v>1854</v>
      </c>
      <c r="H141" s="160">
        <v>24</v>
      </c>
      <c r="L141" s="156"/>
      <c r="M141" s="161"/>
      <c r="N141" s="162"/>
      <c r="O141" s="162"/>
      <c r="P141" s="162"/>
      <c r="Q141" s="162"/>
      <c r="R141" s="162"/>
      <c r="S141" s="162"/>
      <c r="T141" s="163"/>
      <c r="AT141" s="158" t="s">
        <v>176</v>
      </c>
      <c r="AU141" s="158" t="s">
        <v>83</v>
      </c>
      <c r="AV141" s="12" t="s">
        <v>83</v>
      </c>
      <c r="AW141" s="12" t="s">
        <v>28</v>
      </c>
      <c r="AX141" s="12" t="s">
        <v>74</v>
      </c>
      <c r="AY141" s="158" t="s">
        <v>167</v>
      </c>
    </row>
    <row r="142" spans="2:65" s="13" customFormat="1" ht="11.25">
      <c r="B142" s="164"/>
      <c r="D142" s="157" t="s">
        <v>176</v>
      </c>
      <c r="E142" s="165" t="s">
        <v>1</v>
      </c>
      <c r="F142" s="166" t="s">
        <v>187</v>
      </c>
      <c r="H142" s="167">
        <v>207.95999999999998</v>
      </c>
      <c r="L142" s="164"/>
      <c r="M142" s="168"/>
      <c r="N142" s="169"/>
      <c r="O142" s="169"/>
      <c r="P142" s="169"/>
      <c r="Q142" s="169"/>
      <c r="R142" s="169"/>
      <c r="S142" s="169"/>
      <c r="T142" s="170"/>
      <c r="AT142" s="165" t="s">
        <v>176</v>
      </c>
      <c r="AU142" s="165" t="s">
        <v>83</v>
      </c>
      <c r="AV142" s="13" t="s">
        <v>174</v>
      </c>
      <c r="AW142" s="13" t="s">
        <v>28</v>
      </c>
      <c r="AX142" s="13" t="s">
        <v>81</v>
      </c>
      <c r="AY142" s="165" t="s">
        <v>167</v>
      </c>
    </row>
    <row r="143" spans="2:65" s="1" customFormat="1" ht="24" customHeight="1">
      <c r="B143" s="143"/>
      <c r="C143" s="144" t="s">
        <v>83</v>
      </c>
      <c r="D143" s="144" t="s">
        <v>169</v>
      </c>
      <c r="E143" s="145" t="s">
        <v>188</v>
      </c>
      <c r="F143" s="146" t="s">
        <v>189</v>
      </c>
      <c r="G143" s="147" t="s">
        <v>172</v>
      </c>
      <c r="H143" s="148">
        <v>207.96</v>
      </c>
      <c r="I143" s="149">
        <v>0</v>
      </c>
      <c r="J143" s="149">
        <f>ROUND(I143*H143,2)</f>
        <v>0</v>
      </c>
      <c r="K143" s="146" t="s">
        <v>173</v>
      </c>
      <c r="L143" s="30"/>
      <c r="M143" s="150" t="s">
        <v>1</v>
      </c>
      <c r="N143" s="151" t="s">
        <v>39</v>
      </c>
      <c r="O143" s="152">
        <v>0.65400000000000003</v>
      </c>
      <c r="P143" s="152">
        <f>O143*H143</f>
        <v>136.00584000000001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AR143" s="154" t="s">
        <v>174</v>
      </c>
      <c r="AT143" s="154" t="s">
        <v>169</v>
      </c>
      <c r="AU143" s="154" t="s">
        <v>83</v>
      </c>
      <c r="AY143" s="16" t="s">
        <v>167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6" t="s">
        <v>81</v>
      </c>
      <c r="BK143" s="155">
        <f>ROUND(I143*H143,2)</f>
        <v>0</v>
      </c>
      <c r="BL143" s="16" t="s">
        <v>174</v>
      </c>
      <c r="BM143" s="154" t="s">
        <v>1855</v>
      </c>
    </row>
    <row r="144" spans="2:65" s="1" customFormat="1" ht="24" customHeight="1">
      <c r="B144" s="143"/>
      <c r="C144" s="144" t="s">
        <v>191</v>
      </c>
      <c r="D144" s="144" t="s">
        <v>169</v>
      </c>
      <c r="E144" s="145" t="s">
        <v>204</v>
      </c>
      <c r="F144" s="146" t="s">
        <v>205</v>
      </c>
      <c r="G144" s="147" t="s">
        <v>172</v>
      </c>
      <c r="H144" s="148">
        <v>86.29</v>
      </c>
      <c r="I144" s="149">
        <v>0</v>
      </c>
      <c r="J144" s="149">
        <f>ROUND(I144*H144,2)</f>
        <v>0</v>
      </c>
      <c r="K144" s="146" t="s">
        <v>173</v>
      </c>
      <c r="L144" s="30"/>
      <c r="M144" s="150" t="s">
        <v>1</v>
      </c>
      <c r="N144" s="151" t="s">
        <v>39</v>
      </c>
      <c r="O144" s="152">
        <v>4.5999999999999999E-2</v>
      </c>
      <c r="P144" s="152">
        <f>O144*H144</f>
        <v>3.9693400000000003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AR144" s="154" t="s">
        <v>174</v>
      </c>
      <c r="AT144" s="154" t="s">
        <v>169</v>
      </c>
      <c r="AU144" s="154" t="s">
        <v>83</v>
      </c>
      <c r="AY144" s="16" t="s">
        <v>167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6" t="s">
        <v>81</v>
      </c>
      <c r="BK144" s="155">
        <f>ROUND(I144*H144,2)</f>
        <v>0</v>
      </c>
      <c r="BL144" s="16" t="s">
        <v>174</v>
      </c>
      <c r="BM144" s="154" t="s">
        <v>1856</v>
      </c>
    </row>
    <row r="145" spans="2:65" s="1" customFormat="1" ht="16.5" customHeight="1">
      <c r="B145" s="143"/>
      <c r="C145" s="144" t="s">
        <v>174</v>
      </c>
      <c r="D145" s="144" t="s">
        <v>169</v>
      </c>
      <c r="E145" s="145" t="s">
        <v>1857</v>
      </c>
      <c r="F145" s="146" t="s">
        <v>1858</v>
      </c>
      <c r="G145" s="147" t="s">
        <v>172</v>
      </c>
      <c r="H145" s="148">
        <v>86.29</v>
      </c>
      <c r="I145" s="149">
        <v>0</v>
      </c>
      <c r="J145" s="149">
        <f>ROUND(I145*H145,2)</f>
        <v>0</v>
      </c>
      <c r="K145" s="146" t="s">
        <v>173</v>
      </c>
      <c r="L145" s="30"/>
      <c r="M145" s="150" t="s">
        <v>1</v>
      </c>
      <c r="N145" s="151" t="s">
        <v>39</v>
      </c>
      <c r="O145" s="152">
        <v>0.65200000000000002</v>
      </c>
      <c r="P145" s="152">
        <f>O145*H145</f>
        <v>56.261080000000007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AR145" s="154" t="s">
        <v>174</v>
      </c>
      <c r="AT145" s="154" t="s">
        <v>169</v>
      </c>
      <c r="AU145" s="154" t="s">
        <v>83</v>
      </c>
      <c r="AY145" s="16" t="s">
        <v>167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6" t="s">
        <v>81</v>
      </c>
      <c r="BK145" s="155">
        <f>ROUND(I145*H145,2)</f>
        <v>0</v>
      </c>
      <c r="BL145" s="16" t="s">
        <v>174</v>
      </c>
      <c r="BM145" s="154" t="s">
        <v>1859</v>
      </c>
    </row>
    <row r="146" spans="2:65" s="12" customFormat="1" ht="11.25">
      <c r="B146" s="156"/>
      <c r="D146" s="157" t="s">
        <v>176</v>
      </c>
      <c r="E146" s="158" t="s">
        <v>1</v>
      </c>
      <c r="F146" s="159" t="s">
        <v>1860</v>
      </c>
      <c r="H146" s="160">
        <v>7</v>
      </c>
      <c r="L146" s="156"/>
      <c r="M146" s="161"/>
      <c r="N146" s="162"/>
      <c r="O146" s="162"/>
      <c r="P146" s="162"/>
      <c r="Q146" s="162"/>
      <c r="R146" s="162"/>
      <c r="S146" s="162"/>
      <c r="T146" s="163"/>
      <c r="AT146" s="158" t="s">
        <v>176</v>
      </c>
      <c r="AU146" s="158" t="s">
        <v>83</v>
      </c>
      <c r="AV146" s="12" t="s">
        <v>83</v>
      </c>
      <c r="AW146" s="12" t="s">
        <v>28</v>
      </c>
      <c r="AX146" s="12" t="s">
        <v>74</v>
      </c>
      <c r="AY146" s="158" t="s">
        <v>167</v>
      </c>
    </row>
    <row r="147" spans="2:65" s="12" customFormat="1" ht="11.25">
      <c r="B147" s="156"/>
      <c r="D147" s="157" t="s">
        <v>176</v>
      </c>
      <c r="E147" s="158" t="s">
        <v>1</v>
      </c>
      <c r="F147" s="159" t="s">
        <v>1861</v>
      </c>
      <c r="H147" s="160">
        <v>16.739999999999998</v>
      </c>
      <c r="L147" s="156"/>
      <c r="M147" s="161"/>
      <c r="N147" s="162"/>
      <c r="O147" s="162"/>
      <c r="P147" s="162"/>
      <c r="Q147" s="162"/>
      <c r="R147" s="162"/>
      <c r="S147" s="162"/>
      <c r="T147" s="163"/>
      <c r="AT147" s="158" t="s">
        <v>176</v>
      </c>
      <c r="AU147" s="158" t="s">
        <v>83</v>
      </c>
      <c r="AV147" s="12" t="s">
        <v>83</v>
      </c>
      <c r="AW147" s="12" t="s">
        <v>28</v>
      </c>
      <c r="AX147" s="12" t="s">
        <v>74</v>
      </c>
      <c r="AY147" s="158" t="s">
        <v>167</v>
      </c>
    </row>
    <row r="148" spans="2:65" s="12" customFormat="1" ht="11.25">
      <c r="B148" s="156"/>
      <c r="D148" s="157" t="s">
        <v>176</v>
      </c>
      <c r="E148" s="158" t="s">
        <v>1</v>
      </c>
      <c r="F148" s="159" t="s">
        <v>1862</v>
      </c>
      <c r="H148" s="160">
        <v>44.55</v>
      </c>
      <c r="L148" s="156"/>
      <c r="M148" s="161"/>
      <c r="N148" s="162"/>
      <c r="O148" s="162"/>
      <c r="P148" s="162"/>
      <c r="Q148" s="162"/>
      <c r="R148" s="162"/>
      <c r="S148" s="162"/>
      <c r="T148" s="163"/>
      <c r="AT148" s="158" t="s">
        <v>176</v>
      </c>
      <c r="AU148" s="158" t="s">
        <v>83</v>
      </c>
      <c r="AV148" s="12" t="s">
        <v>83</v>
      </c>
      <c r="AW148" s="12" t="s">
        <v>28</v>
      </c>
      <c r="AX148" s="12" t="s">
        <v>74</v>
      </c>
      <c r="AY148" s="158" t="s">
        <v>167</v>
      </c>
    </row>
    <row r="149" spans="2:65" s="12" customFormat="1" ht="11.25">
      <c r="B149" s="156"/>
      <c r="D149" s="157" t="s">
        <v>176</v>
      </c>
      <c r="E149" s="158" t="s">
        <v>1</v>
      </c>
      <c r="F149" s="159" t="s">
        <v>1863</v>
      </c>
      <c r="H149" s="160">
        <v>18</v>
      </c>
      <c r="L149" s="156"/>
      <c r="M149" s="161"/>
      <c r="N149" s="162"/>
      <c r="O149" s="162"/>
      <c r="P149" s="162"/>
      <c r="Q149" s="162"/>
      <c r="R149" s="162"/>
      <c r="S149" s="162"/>
      <c r="T149" s="163"/>
      <c r="AT149" s="158" t="s">
        <v>176</v>
      </c>
      <c r="AU149" s="158" t="s">
        <v>83</v>
      </c>
      <c r="AV149" s="12" t="s">
        <v>83</v>
      </c>
      <c r="AW149" s="12" t="s">
        <v>28</v>
      </c>
      <c r="AX149" s="12" t="s">
        <v>74</v>
      </c>
      <c r="AY149" s="158" t="s">
        <v>167</v>
      </c>
    </row>
    <row r="150" spans="2:65" s="13" customFormat="1" ht="11.25">
      <c r="B150" s="164"/>
      <c r="D150" s="157" t="s">
        <v>176</v>
      </c>
      <c r="E150" s="165" t="s">
        <v>1</v>
      </c>
      <c r="F150" s="166" t="s">
        <v>187</v>
      </c>
      <c r="H150" s="167">
        <v>86.289999999999992</v>
      </c>
      <c r="L150" s="164"/>
      <c r="M150" s="168"/>
      <c r="N150" s="169"/>
      <c r="O150" s="169"/>
      <c r="P150" s="169"/>
      <c r="Q150" s="169"/>
      <c r="R150" s="169"/>
      <c r="S150" s="169"/>
      <c r="T150" s="170"/>
      <c r="AT150" s="165" t="s">
        <v>176</v>
      </c>
      <c r="AU150" s="165" t="s">
        <v>83</v>
      </c>
      <c r="AV150" s="13" t="s">
        <v>174</v>
      </c>
      <c r="AW150" s="13" t="s">
        <v>28</v>
      </c>
      <c r="AX150" s="13" t="s">
        <v>81</v>
      </c>
      <c r="AY150" s="165" t="s">
        <v>167</v>
      </c>
    </row>
    <row r="151" spans="2:65" s="1" customFormat="1" ht="16.5" customHeight="1">
      <c r="B151" s="143"/>
      <c r="C151" s="144" t="s">
        <v>199</v>
      </c>
      <c r="D151" s="144" t="s">
        <v>169</v>
      </c>
      <c r="E151" s="145" t="s">
        <v>1864</v>
      </c>
      <c r="F151" s="146" t="s">
        <v>1865</v>
      </c>
      <c r="G151" s="147" t="s">
        <v>172</v>
      </c>
      <c r="H151" s="148">
        <v>86.29</v>
      </c>
      <c r="I151" s="149">
        <v>0</v>
      </c>
      <c r="J151" s="149">
        <f>ROUND(I151*H151,2)</f>
        <v>0</v>
      </c>
      <c r="K151" s="146" t="s">
        <v>173</v>
      </c>
      <c r="L151" s="30"/>
      <c r="M151" s="150" t="s">
        <v>1</v>
      </c>
      <c r="N151" s="151" t="s">
        <v>39</v>
      </c>
      <c r="O151" s="152">
        <v>8.9999999999999993E-3</v>
      </c>
      <c r="P151" s="152">
        <f>O151*H151</f>
        <v>0.77661000000000002</v>
      </c>
      <c r="Q151" s="152">
        <v>0</v>
      </c>
      <c r="R151" s="152">
        <f>Q151*H151</f>
        <v>0</v>
      </c>
      <c r="S151" s="152">
        <v>0</v>
      </c>
      <c r="T151" s="153">
        <f>S151*H151</f>
        <v>0</v>
      </c>
      <c r="AR151" s="154" t="s">
        <v>174</v>
      </c>
      <c r="AT151" s="154" t="s">
        <v>169</v>
      </c>
      <c r="AU151" s="154" t="s">
        <v>83</v>
      </c>
      <c r="AY151" s="16" t="s">
        <v>167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6" t="s">
        <v>81</v>
      </c>
      <c r="BK151" s="155">
        <f>ROUND(I151*H151,2)</f>
        <v>0</v>
      </c>
      <c r="BL151" s="16" t="s">
        <v>174</v>
      </c>
      <c r="BM151" s="154" t="s">
        <v>1866</v>
      </c>
    </row>
    <row r="152" spans="2:65" s="1" customFormat="1" ht="24" customHeight="1">
      <c r="B152" s="143"/>
      <c r="C152" s="144" t="s">
        <v>203</v>
      </c>
      <c r="D152" s="144" t="s">
        <v>169</v>
      </c>
      <c r="E152" s="145" t="s">
        <v>1867</v>
      </c>
      <c r="F152" s="146" t="s">
        <v>1868</v>
      </c>
      <c r="G152" s="147" t="s">
        <v>172</v>
      </c>
      <c r="H152" s="148">
        <v>101.21</v>
      </c>
      <c r="I152" s="149">
        <v>0</v>
      </c>
      <c r="J152" s="149">
        <f>ROUND(I152*H152,2)</f>
        <v>0</v>
      </c>
      <c r="K152" s="146" t="s">
        <v>173</v>
      </c>
      <c r="L152" s="30"/>
      <c r="M152" s="150" t="s">
        <v>1</v>
      </c>
      <c r="N152" s="151" t="s">
        <v>39</v>
      </c>
      <c r="O152" s="152">
        <v>0.29899999999999999</v>
      </c>
      <c r="P152" s="152">
        <f>O152*H152</f>
        <v>30.261789999999998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AR152" s="154" t="s">
        <v>174</v>
      </c>
      <c r="AT152" s="154" t="s">
        <v>169</v>
      </c>
      <c r="AU152" s="154" t="s">
        <v>83</v>
      </c>
      <c r="AY152" s="16" t="s">
        <v>167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6" t="s">
        <v>81</v>
      </c>
      <c r="BK152" s="155">
        <f>ROUND(I152*H152,2)</f>
        <v>0</v>
      </c>
      <c r="BL152" s="16" t="s">
        <v>174</v>
      </c>
      <c r="BM152" s="154" t="s">
        <v>1869</v>
      </c>
    </row>
    <row r="153" spans="2:65" s="12" customFormat="1" ht="11.25">
      <c r="B153" s="156"/>
      <c r="D153" s="157" t="s">
        <v>176</v>
      </c>
      <c r="E153" s="158" t="s">
        <v>1</v>
      </c>
      <c r="F153" s="159" t="s">
        <v>1870</v>
      </c>
      <c r="H153" s="160">
        <v>9.8000000000000007</v>
      </c>
      <c r="L153" s="156"/>
      <c r="M153" s="161"/>
      <c r="N153" s="162"/>
      <c r="O153" s="162"/>
      <c r="P153" s="162"/>
      <c r="Q153" s="162"/>
      <c r="R153" s="162"/>
      <c r="S153" s="162"/>
      <c r="T153" s="163"/>
      <c r="AT153" s="158" t="s">
        <v>176</v>
      </c>
      <c r="AU153" s="158" t="s">
        <v>83</v>
      </c>
      <c r="AV153" s="12" t="s">
        <v>83</v>
      </c>
      <c r="AW153" s="12" t="s">
        <v>28</v>
      </c>
      <c r="AX153" s="12" t="s">
        <v>74</v>
      </c>
      <c r="AY153" s="158" t="s">
        <v>167</v>
      </c>
    </row>
    <row r="154" spans="2:65" s="12" customFormat="1" ht="11.25">
      <c r="B154" s="156"/>
      <c r="D154" s="157" t="s">
        <v>176</v>
      </c>
      <c r="E154" s="158" t="s">
        <v>1</v>
      </c>
      <c r="F154" s="159" t="s">
        <v>1871</v>
      </c>
      <c r="H154" s="160">
        <v>11.16</v>
      </c>
      <c r="L154" s="156"/>
      <c r="M154" s="161"/>
      <c r="N154" s="162"/>
      <c r="O154" s="162"/>
      <c r="P154" s="162"/>
      <c r="Q154" s="162"/>
      <c r="R154" s="162"/>
      <c r="S154" s="162"/>
      <c r="T154" s="163"/>
      <c r="AT154" s="158" t="s">
        <v>176</v>
      </c>
      <c r="AU154" s="158" t="s">
        <v>83</v>
      </c>
      <c r="AV154" s="12" t="s">
        <v>83</v>
      </c>
      <c r="AW154" s="12" t="s">
        <v>28</v>
      </c>
      <c r="AX154" s="12" t="s">
        <v>74</v>
      </c>
      <c r="AY154" s="158" t="s">
        <v>167</v>
      </c>
    </row>
    <row r="155" spans="2:65" s="12" customFormat="1" ht="11.25">
      <c r="B155" s="156"/>
      <c r="D155" s="157" t="s">
        <v>176</v>
      </c>
      <c r="E155" s="158" t="s">
        <v>1</v>
      </c>
      <c r="F155" s="159" t="s">
        <v>1872</v>
      </c>
      <c r="H155" s="160">
        <v>74.25</v>
      </c>
      <c r="L155" s="156"/>
      <c r="M155" s="161"/>
      <c r="N155" s="162"/>
      <c r="O155" s="162"/>
      <c r="P155" s="162"/>
      <c r="Q155" s="162"/>
      <c r="R155" s="162"/>
      <c r="S155" s="162"/>
      <c r="T155" s="163"/>
      <c r="AT155" s="158" t="s">
        <v>176</v>
      </c>
      <c r="AU155" s="158" t="s">
        <v>83</v>
      </c>
      <c r="AV155" s="12" t="s">
        <v>83</v>
      </c>
      <c r="AW155" s="12" t="s">
        <v>28</v>
      </c>
      <c r="AX155" s="12" t="s">
        <v>74</v>
      </c>
      <c r="AY155" s="158" t="s">
        <v>167</v>
      </c>
    </row>
    <row r="156" spans="2:65" s="12" customFormat="1" ht="11.25">
      <c r="B156" s="156"/>
      <c r="D156" s="157" t="s">
        <v>176</v>
      </c>
      <c r="E156" s="158" t="s">
        <v>1</v>
      </c>
      <c r="F156" s="159" t="s">
        <v>1873</v>
      </c>
      <c r="H156" s="160">
        <v>6</v>
      </c>
      <c r="L156" s="156"/>
      <c r="M156" s="161"/>
      <c r="N156" s="162"/>
      <c r="O156" s="162"/>
      <c r="P156" s="162"/>
      <c r="Q156" s="162"/>
      <c r="R156" s="162"/>
      <c r="S156" s="162"/>
      <c r="T156" s="163"/>
      <c r="AT156" s="158" t="s">
        <v>176</v>
      </c>
      <c r="AU156" s="158" t="s">
        <v>83</v>
      </c>
      <c r="AV156" s="12" t="s">
        <v>83</v>
      </c>
      <c r="AW156" s="12" t="s">
        <v>28</v>
      </c>
      <c r="AX156" s="12" t="s">
        <v>74</v>
      </c>
      <c r="AY156" s="158" t="s">
        <v>167</v>
      </c>
    </row>
    <row r="157" spans="2:65" s="13" customFormat="1" ht="11.25">
      <c r="B157" s="164"/>
      <c r="D157" s="157" t="s">
        <v>176</v>
      </c>
      <c r="E157" s="165" t="s">
        <v>1</v>
      </c>
      <c r="F157" s="166" t="s">
        <v>187</v>
      </c>
      <c r="H157" s="167">
        <v>101.21000000000001</v>
      </c>
      <c r="L157" s="164"/>
      <c r="M157" s="168"/>
      <c r="N157" s="169"/>
      <c r="O157" s="169"/>
      <c r="P157" s="169"/>
      <c r="Q157" s="169"/>
      <c r="R157" s="169"/>
      <c r="S157" s="169"/>
      <c r="T157" s="170"/>
      <c r="AT157" s="165" t="s">
        <v>176</v>
      </c>
      <c r="AU157" s="165" t="s">
        <v>83</v>
      </c>
      <c r="AV157" s="13" t="s">
        <v>174</v>
      </c>
      <c r="AW157" s="13" t="s">
        <v>28</v>
      </c>
      <c r="AX157" s="13" t="s">
        <v>81</v>
      </c>
      <c r="AY157" s="165" t="s">
        <v>167</v>
      </c>
    </row>
    <row r="158" spans="2:65" s="1" customFormat="1" ht="24" customHeight="1">
      <c r="B158" s="143"/>
      <c r="C158" s="144" t="s">
        <v>208</v>
      </c>
      <c r="D158" s="144" t="s">
        <v>169</v>
      </c>
      <c r="E158" s="145" t="s">
        <v>1874</v>
      </c>
      <c r="F158" s="146" t="s">
        <v>1875</v>
      </c>
      <c r="G158" s="147" t="s">
        <v>172</v>
      </c>
      <c r="H158" s="148">
        <v>45.06</v>
      </c>
      <c r="I158" s="149">
        <v>0</v>
      </c>
      <c r="J158" s="149">
        <f>ROUND(I158*H158,2)</f>
        <v>0</v>
      </c>
      <c r="K158" s="146" t="s">
        <v>173</v>
      </c>
      <c r="L158" s="30"/>
      <c r="M158" s="150" t="s">
        <v>1</v>
      </c>
      <c r="N158" s="151" t="s">
        <v>39</v>
      </c>
      <c r="O158" s="152">
        <v>0.28599999999999998</v>
      </c>
      <c r="P158" s="152">
        <f>O158*H158</f>
        <v>12.88716</v>
      </c>
      <c r="Q158" s="152">
        <v>0</v>
      </c>
      <c r="R158" s="152">
        <f>Q158*H158</f>
        <v>0</v>
      </c>
      <c r="S158" s="152">
        <v>0</v>
      </c>
      <c r="T158" s="153">
        <f>S158*H158</f>
        <v>0</v>
      </c>
      <c r="AR158" s="154" t="s">
        <v>174</v>
      </c>
      <c r="AT158" s="154" t="s">
        <v>169</v>
      </c>
      <c r="AU158" s="154" t="s">
        <v>83</v>
      </c>
      <c r="AY158" s="16" t="s">
        <v>167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6" t="s">
        <v>81</v>
      </c>
      <c r="BK158" s="155">
        <f>ROUND(I158*H158,2)</f>
        <v>0</v>
      </c>
      <c r="BL158" s="16" t="s">
        <v>174</v>
      </c>
      <c r="BM158" s="154" t="s">
        <v>1876</v>
      </c>
    </row>
    <row r="159" spans="2:65" s="12" customFormat="1" ht="11.25">
      <c r="B159" s="156"/>
      <c r="D159" s="157" t="s">
        <v>176</v>
      </c>
      <c r="E159" s="158" t="s">
        <v>1</v>
      </c>
      <c r="F159" s="159" t="s">
        <v>1877</v>
      </c>
      <c r="H159" s="160">
        <v>4.2</v>
      </c>
      <c r="L159" s="156"/>
      <c r="M159" s="161"/>
      <c r="N159" s="162"/>
      <c r="O159" s="162"/>
      <c r="P159" s="162"/>
      <c r="Q159" s="162"/>
      <c r="R159" s="162"/>
      <c r="S159" s="162"/>
      <c r="T159" s="163"/>
      <c r="AT159" s="158" t="s">
        <v>176</v>
      </c>
      <c r="AU159" s="158" t="s">
        <v>83</v>
      </c>
      <c r="AV159" s="12" t="s">
        <v>83</v>
      </c>
      <c r="AW159" s="12" t="s">
        <v>28</v>
      </c>
      <c r="AX159" s="12" t="s">
        <v>74</v>
      </c>
      <c r="AY159" s="158" t="s">
        <v>167</v>
      </c>
    </row>
    <row r="160" spans="2:65" s="12" customFormat="1" ht="11.25">
      <c r="B160" s="156"/>
      <c r="D160" s="157" t="s">
        <v>176</v>
      </c>
      <c r="E160" s="158" t="s">
        <v>1</v>
      </c>
      <c r="F160" s="159" t="s">
        <v>1871</v>
      </c>
      <c r="H160" s="160">
        <v>11.16</v>
      </c>
      <c r="L160" s="156"/>
      <c r="M160" s="161"/>
      <c r="N160" s="162"/>
      <c r="O160" s="162"/>
      <c r="P160" s="162"/>
      <c r="Q160" s="162"/>
      <c r="R160" s="162"/>
      <c r="S160" s="162"/>
      <c r="T160" s="163"/>
      <c r="AT160" s="158" t="s">
        <v>176</v>
      </c>
      <c r="AU160" s="158" t="s">
        <v>83</v>
      </c>
      <c r="AV160" s="12" t="s">
        <v>83</v>
      </c>
      <c r="AW160" s="12" t="s">
        <v>28</v>
      </c>
      <c r="AX160" s="12" t="s">
        <v>74</v>
      </c>
      <c r="AY160" s="158" t="s">
        <v>167</v>
      </c>
    </row>
    <row r="161" spans="2:65" s="12" customFormat="1" ht="11.25">
      <c r="B161" s="156"/>
      <c r="D161" s="157" t="s">
        <v>176</v>
      </c>
      <c r="E161" s="158" t="s">
        <v>1</v>
      </c>
      <c r="F161" s="159" t="s">
        <v>1878</v>
      </c>
      <c r="H161" s="160">
        <v>29.7</v>
      </c>
      <c r="L161" s="156"/>
      <c r="M161" s="161"/>
      <c r="N161" s="162"/>
      <c r="O161" s="162"/>
      <c r="P161" s="162"/>
      <c r="Q161" s="162"/>
      <c r="R161" s="162"/>
      <c r="S161" s="162"/>
      <c r="T161" s="163"/>
      <c r="AT161" s="158" t="s">
        <v>176</v>
      </c>
      <c r="AU161" s="158" t="s">
        <v>83</v>
      </c>
      <c r="AV161" s="12" t="s">
        <v>83</v>
      </c>
      <c r="AW161" s="12" t="s">
        <v>28</v>
      </c>
      <c r="AX161" s="12" t="s">
        <v>74</v>
      </c>
      <c r="AY161" s="158" t="s">
        <v>167</v>
      </c>
    </row>
    <row r="162" spans="2:65" s="13" customFormat="1" ht="11.25">
      <c r="B162" s="164"/>
      <c r="D162" s="157" t="s">
        <v>176</v>
      </c>
      <c r="E162" s="165" t="s">
        <v>1</v>
      </c>
      <c r="F162" s="166" t="s">
        <v>187</v>
      </c>
      <c r="H162" s="167">
        <v>45.06</v>
      </c>
      <c r="L162" s="164"/>
      <c r="M162" s="168"/>
      <c r="N162" s="169"/>
      <c r="O162" s="169"/>
      <c r="P162" s="169"/>
      <c r="Q162" s="169"/>
      <c r="R162" s="169"/>
      <c r="S162" s="169"/>
      <c r="T162" s="170"/>
      <c r="AT162" s="165" t="s">
        <v>176</v>
      </c>
      <c r="AU162" s="165" t="s">
        <v>83</v>
      </c>
      <c r="AV162" s="13" t="s">
        <v>174</v>
      </c>
      <c r="AW162" s="13" t="s">
        <v>28</v>
      </c>
      <c r="AX162" s="13" t="s">
        <v>81</v>
      </c>
      <c r="AY162" s="165" t="s">
        <v>167</v>
      </c>
    </row>
    <row r="163" spans="2:65" s="1" customFormat="1" ht="16.5" customHeight="1">
      <c r="B163" s="143"/>
      <c r="C163" s="178" t="s">
        <v>213</v>
      </c>
      <c r="D163" s="178" t="s">
        <v>410</v>
      </c>
      <c r="E163" s="179" t="s">
        <v>1879</v>
      </c>
      <c r="F163" s="180" t="s">
        <v>1880</v>
      </c>
      <c r="G163" s="181" t="s">
        <v>399</v>
      </c>
      <c r="H163" s="182">
        <v>90.12</v>
      </c>
      <c r="I163" s="183">
        <v>0</v>
      </c>
      <c r="J163" s="183">
        <f>ROUND(I163*H163,2)</f>
        <v>0</v>
      </c>
      <c r="K163" s="180" t="s">
        <v>173</v>
      </c>
      <c r="L163" s="184"/>
      <c r="M163" s="185" t="s">
        <v>1</v>
      </c>
      <c r="N163" s="186" t="s">
        <v>39</v>
      </c>
      <c r="O163" s="152">
        <v>0</v>
      </c>
      <c r="P163" s="152">
        <f>O163*H163</f>
        <v>0</v>
      </c>
      <c r="Q163" s="152">
        <v>1</v>
      </c>
      <c r="R163" s="152">
        <f>Q163*H163</f>
        <v>90.12</v>
      </c>
      <c r="S163" s="152">
        <v>0</v>
      </c>
      <c r="T163" s="153">
        <f>S163*H163</f>
        <v>0</v>
      </c>
      <c r="AR163" s="154" t="s">
        <v>213</v>
      </c>
      <c r="AT163" s="154" t="s">
        <v>410</v>
      </c>
      <c r="AU163" s="154" t="s">
        <v>83</v>
      </c>
      <c r="AY163" s="16" t="s">
        <v>167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6" t="s">
        <v>81</v>
      </c>
      <c r="BK163" s="155">
        <f>ROUND(I163*H163,2)</f>
        <v>0</v>
      </c>
      <c r="BL163" s="16" t="s">
        <v>174</v>
      </c>
      <c r="BM163" s="154" t="s">
        <v>1881</v>
      </c>
    </row>
    <row r="164" spans="2:65" s="12" customFormat="1" ht="11.25">
      <c r="B164" s="156"/>
      <c r="D164" s="157" t="s">
        <v>176</v>
      </c>
      <c r="F164" s="159" t="s">
        <v>1882</v>
      </c>
      <c r="H164" s="160">
        <v>90.12</v>
      </c>
      <c r="L164" s="156"/>
      <c r="M164" s="161"/>
      <c r="N164" s="162"/>
      <c r="O164" s="162"/>
      <c r="P164" s="162"/>
      <c r="Q164" s="162"/>
      <c r="R164" s="162"/>
      <c r="S164" s="162"/>
      <c r="T164" s="163"/>
      <c r="AT164" s="158" t="s">
        <v>176</v>
      </c>
      <c r="AU164" s="158" t="s">
        <v>83</v>
      </c>
      <c r="AV164" s="12" t="s">
        <v>83</v>
      </c>
      <c r="AW164" s="12" t="s">
        <v>3</v>
      </c>
      <c r="AX164" s="12" t="s">
        <v>81</v>
      </c>
      <c r="AY164" s="158" t="s">
        <v>167</v>
      </c>
    </row>
    <row r="165" spans="2:65" s="11" customFormat="1" ht="22.9" customHeight="1">
      <c r="B165" s="131"/>
      <c r="D165" s="132" t="s">
        <v>73</v>
      </c>
      <c r="E165" s="141" t="s">
        <v>83</v>
      </c>
      <c r="F165" s="141" t="s">
        <v>207</v>
      </c>
      <c r="J165" s="142">
        <f>BK165</f>
        <v>0</v>
      </c>
      <c r="L165" s="131"/>
      <c r="M165" s="135"/>
      <c r="N165" s="136"/>
      <c r="O165" s="136"/>
      <c r="P165" s="137">
        <f>SUM(P166:P174)</f>
        <v>33.502000000000002</v>
      </c>
      <c r="Q165" s="136"/>
      <c r="R165" s="137">
        <f>SUM(R166:R174)</f>
        <v>29.404449999999997</v>
      </c>
      <c r="S165" s="136"/>
      <c r="T165" s="138">
        <f>SUM(T166:T174)</f>
        <v>0</v>
      </c>
      <c r="AR165" s="132" t="s">
        <v>81</v>
      </c>
      <c r="AT165" s="139" t="s">
        <v>73</v>
      </c>
      <c r="AU165" s="139" t="s">
        <v>81</v>
      </c>
      <c r="AY165" s="132" t="s">
        <v>167</v>
      </c>
      <c r="BK165" s="140">
        <f>SUM(BK166:BK174)</f>
        <v>0</v>
      </c>
    </row>
    <row r="166" spans="2:65" s="1" customFormat="1" ht="24" customHeight="1">
      <c r="B166" s="143"/>
      <c r="C166" s="144" t="s">
        <v>218</v>
      </c>
      <c r="D166" s="144" t="s">
        <v>169</v>
      </c>
      <c r="E166" s="145" t="s">
        <v>1883</v>
      </c>
      <c r="F166" s="146" t="s">
        <v>1884</v>
      </c>
      <c r="G166" s="147" t="s">
        <v>172</v>
      </c>
      <c r="H166" s="148">
        <v>18</v>
      </c>
      <c r="I166" s="149">
        <v>0</v>
      </c>
      <c r="J166" s="149">
        <f>ROUND(I166*H166,2)</f>
        <v>0</v>
      </c>
      <c r="K166" s="146" t="s">
        <v>173</v>
      </c>
      <c r="L166" s="30"/>
      <c r="M166" s="150" t="s">
        <v>1</v>
      </c>
      <c r="N166" s="151" t="s">
        <v>39</v>
      </c>
      <c r="O166" s="152">
        <v>1.5840000000000001</v>
      </c>
      <c r="P166" s="152">
        <f>O166*H166</f>
        <v>28.512</v>
      </c>
      <c r="Q166" s="152">
        <v>1.63</v>
      </c>
      <c r="R166" s="152">
        <f>Q166*H166</f>
        <v>29.339999999999996</v>
      </c>
      <c r="S166" s="152">
        <v>0</v>
      </c>
      <c r="T166" s="153">
        <f>S166*H166</f>
        <v>0</v>
      </c>
      <c r="AR166" s="154" t="s">
        <v>174</v>
      </c>
      <c r="AT166" s="154" t="s">
        <v>169</v>
      </c>
      <c r="AU166" s="154" t="s">
        <v>83</v>
      </c>
      <c r="AY166" s="16" t="s">
        <v>167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6" t="s">
        <v>81</v>
      </c>
      <c r="BK166" s="155">
        <f>ROUND(I166*H166,2)</f>
        <v>0</v>
      </c>
      <c r="BL166" s="16" t="s">
        <v>174</v>
      </c>
      <c r="BM166" s="154" t="s">
        <v>1885</v>
      </c>
    </row>
    <row r="167" spans="2:65" s="12" customFormat="1" ht="11.25">
      <c r="B167" s="156"/>
      <c r="D167" s="157" t="s">
        <v>176</v>
      </c>
      <c r="E167" s="158" t="s">
        <v>1</v>
      </c>
      <c r="F167" s="159" t="s">
        <v>1863</v>
      </c>
      <c r="H167" s="160">
        <v>18</v>
      </c>
      <c r="L167" s="156"/>
      <c r="M167" s="161"/>
      <c r="N167" s="162"/>
      <c r="O167" s="162"/>
      <c r="P167" s="162"/>
      <c r="Q167" s="162"/>
      <c r="R167" s="162"/>
      <c r="S167" s="162"/>
      <c r="T167" s="163"/>
      <c r="AT167" s="158" t="s">
        <v>176</v>
      </c>
      <c r="AU167" s="158" t="s">
        <v>83</v>
      </c>
      <c r="AV167" s="12" t="s">
        <v>83</v>
      </c>
      <c r="AW167" s="12" t="s">
        <v>28</v>
      </c>
      <c r="AX167" s="12" t="s">
        <v>74</v>
      </c>
      <c r="AY167" s="158" t="s">
        <v>167</v>
      </c>
    </row>
    <row r="168" spans="2:65" s="13" customFormat="1" ht="11.25">
      <c r="B168" s="164"/>
      <c r="D168" s="157" t="s">
        <v>176</v>
      </c>
      <c r="E168" s="165" t="s">
        <v>1</v>
      </c>
      <c r="F168" s="166" t="s">
        <v>187</v>
      </c>
      <c r="H168" s="167">
        <v>18</v>
      </c>
      <c r="L168" s="164"/>
      <c r="M168" s="168"/>
      <c r="N168" s="169"/>
      <c r="O168" s="169"/>
      <c r="P168" s="169"/>
      <c r="Q168" s="169"/>
      <c r="R168" s="169"/>
      <c r="S168" s="169"/>
      <c r="T168" s="170"/>
      <c r="AT168" s="165" t="s">
        <v>176</v>
      </c>
      <c r="AU168" s="165" t="s">
        <v>83</v>
      </c>
      <c r="AV168" s="13" t="s">
        <v>174</v>
      </c>
      <c r="AW168" s="13" t="s">
        <v>28</v>
      </c>
      <c r="AX168" s="13" t="s">
        <v>81</v>
      </c>
      <c r="AY168" s="165" t="s">
        <v>167</v>
      </c>
    </row>
    <row r="169" spans="2:65" s="1" customFormat="1" ht="24" customHeight="1">
      <c r="B169" s="143"/>
      <c r="C169" s="144" t="s">
        <v>223</v>
      </c>
      <c r="D169" s="144" t="s">
        <v>169</v>
      </c>
      <c r="E169" s="145" t="s">
        <v>1886</v>
      </c>
      <c r="F169" s="146" t="s">
        <v>1887</v>
      </c>
      <c r="G169" s="147" t="s">
        <v>230</v>
      </c>
      <c r="H169" s="148">
        <v>50</v>
      </c>
      <c r="I169" s="149">
        <v>0</v>
      </c>
      <c r="J169" s="149">
        <f>ROUND(I169*H169,2)</f>
        <v>0</v>
      </c>
      <c r="K169" s="146" t="s">
        <v>173</v>
      </c>
      <c r="L169" s="30"/>
      <c r="M169" s="150" t="s">
        <v>1</v>
      </c>
      <c r="N169" s="151" t="s">
        <v>39</v>
      </c>
      <c r="O169" s="152">
        <v>6.5000000000000002E-2</v>
      </c>
      <c r="P169" s="152">
        <f>O169*H169</f>
        <v>3.25</v>
      </c>
      <c r="Q169" s="152">
        <v>1.16E-3</v>
      </c>
      <c r="R169" s="152">
        <f>Q169*H169</f>
        <v>5.8000000000000003E-2</v>
      </c>
      <c r="S169" s="152">
        <v>0</v>
      </c>
      <c r="T169" s="153">
        <f>S169*H169</f>
        <v>0</v>
      </c>
      <c r="AR169" s="154" t="s">
        <v>174</v>
      </c>
      <c r="AT169" s="154" t="s">
        <v>169</v>
      </c>
      <c r="AU169" s="154" t="s">
        <v>83</v>
      </c>
      <c r="AY169" s="16" t="s">
        <v>167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6" t="s">
        <v>81</v>
      </c>
      <c r="BK169" s="155">
        <f>ROUND(I169*H169,2)</f>
        <v>0</v>
      </c>
      <c r="BL169" s="16" t="s">
        <v>174</v>
      </c>
      <c r="BM169" s="154" t="s">
        <v>1888</v>
      </c>
    </row>
    <row r="170" spans="2:65" s="1" customFormat="1" ht="24" customHeight="1">
      <c r="B170" s="143"/>
      <c r="C170" s="144" t="s">
        <v>227</v>
      </c>
      <c r="D170" s="144" t="s">
        <v>169</v>
      </c>
      <c r="E170" s="145" t="s">
        <v>1889</v>
      </c>
      <c r="F170" s="146" t="s">
        <v>1890</v>
      </c>
      <c r="G170" s="147" t="s">
        <v>249</v>
      </c>
      <c r="H170" s="148">
        <v>30</v>
      </c>
      <c r="I170" s="149">
        <v>0</v>
      </c>
      <c r="J170" s="149">
        <f>ROUND(I170*H170,2)</f>
        <v>0</v>
      </c>
      <c r="K170" s="146" t="s">
        <v>173</v>
      </c>
      <c r="L170" s="30"/>
      <c r="M170" s="150" t="s">
        <v>1</v>
      </c>
      <c r="N170" s="151" t="s">
        <v>39</v>
      </c>
      <c r="O170" s="152">
        <v>5.8000000000000003E-2</v>
      </c>
      <c r="P170" s="152">
        <f>O170*H170</f>
        <v>1.74</v>
      </c>
      <c r="Q170" s="152">
        <v>1E-4</v>
      </c>
      <c r="R170" s="152">
        <f>Q170*H170</f>
        <v>3.0000000000000001E-3</v>
      </c>
      <c r="S170" s="152">
        <v>0</v>
      </c>
      <c r="T170" s="153">
        <f>S170*H170</f>
        <v>0</v>
      </c>
      <c r="AR170" s="154" t="s">
        <v>174</v>
      </c>
      <c r="AT170" s="154" t="s">
        <v>169</v>
      </c>
      <c r="AU170" s="154" t="s">
        <v>83</v>
      </c>
      <c r="AY170" s="16" t="s">
        <v>167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6" t="s">
        <v>81</v>
      </c>
      <c r="BK170" s="155">
        <f>ROUND(I170*H170,2)</f>
        <v>0</v>
      </c>
      <c r="BL170" s="16" t="s">
        <v>174</v>
      </c>
      <c r="BM170" s="154" t="s">
        <v>1891</v>
      </c>
    </row>
    <row r="171" spans="2:65" s="12" customFormat="1" ht="11.25">
      <c r="B171" s="156"/>
      <c r="D171" s="157" t="s">
        <v>176</v>
      </c>
      <c r="E171" s="158" t="s">
        <v>1</v>
      </c>
      <c r="F171" s="159" t="s">
        <v>1892</v>
      </c>
      <c r="H171" s="160">
        <v>30</v>
      </c>
      <c r="L171" s="156"/>
      <c r="M171" s="161"/>
      <c r="N171" s="162"/>
      <c r="O171" s="162"/>
      <c r="P171" s="162"/>
      <c r="Q171" s="162"/>
      <c r="R171" s="162"/>
      <c r="S171" s="162"/>
      <c r="T171" s="163"/>
      <c r="AT171" s="158" t="s">
        <v>176</v>
      </c>
      <c r="AU171" s="158" t="s">
        <v>83</v>
      </c>
      <c r="AV171" s="12" t="s">
        <v>83</v>
      </c>
      <c r="AW171" s="12" t="s">
        <v>28</v>
      </c>
      <c r="AX171" s="12" t="s">
        <v>74</v>
      </c>
      <c r="AY171" s="158" t="s">
        <v>167</v>
      </c>
    </row>
    <row r="172" spans="2:65" s="13" customFormat="1" ht="11.25">
      <c r="B172" s="164"/>
      <c r="D172" s="157" t="s">
        <v>176</v>
      </c>
      <c r="E172" s="165" t="s">
        <v>1</v>
      </c>
      <c r="F172" s="166" t="s">
        <v>187</v>
      </c>
      <c r="H172" s="167">
        <v>30</v>
      </c>
      <c r="L172" s="164"/>
      <c r="M172" s="168"/>
      <c r="N172" s="169"/>
      <c r="O172" s="169"/>
      <c r="P172" s="169"/>
      <c r="Q172" s="169"/>
      <c r="R172" s="169"/>
      <c r="S172" s="169"/>
      <c r="T172" s="170"/>
      <c r="AT172" s="165" t="s">
        <v>176</v>
      </c>
      <c r="AU172" s="165" t="s">
        <v>83</v>
      </c>
      <c r="AV172" s="13" t="s">
        <v>174</v>
      </c>
      <c r="AW172" s="13" t="s">
        <v>28</v>
      </c>
      <c r="AX172" s="13" t="s">
        <v>81</v>
      </c>
      <c r="AY172" s="165" t="s">
        <v>167</v>
      </c>
    </row>
    <row r="173" spans="2:65" s="1" customFormat="1" ht="24" customHeight="1">
      <c r="B173" s="143"/>
      <c r="C173" s="178" t="s">
        <v>232</v>
      </c>
      <c r="D173" s="178" t="s">
        <v>410</v>
      </c>
      <c r="E173" s="179" t="s">
        <v>1893</v>
      </c>
      <c r="F173" s="180" t="s">
        <v>1894</v>
      </c>
      <c r="G173" s="181" t="s">
        <v>249</v>
      </c>
      <c r="H173" s="182">
        <v>34.5</v>
      </c>
      <c r="I173" s="183">
        <v>0</v>
      </c>
      <c r="J173" s="183">
        <f>ROUND(I173*H173,2)</f>
        <v>0</v>
      </c>
      <c r="K173" s="180" t="s">
        <v>173</v>
      </c>
      <c r="L173" s="184"/>
      <c r="M173" s="185" t="s">
        <v>1</v>
      </c>
      <c r="N173" s="186" t="s">
        <v>39</v>
      </c>
      <c r="O173" s="152">
        <v>0</v>
      </c>
      <c r="P173" s="152">
        <f>O173*H173</f>
        <v>0</v>
      </c>
      <c r="Q173" s="152">
        <v>1E-4</v>
      </c>
      <c r="R173" s="152">
        <f>Q173*H173</f>
        <v>3.4500000000000004E-3</v>
      </c>
      <c r="S173" s="152">
        <v>0</v>
      </c>
      <c r="T173" s="153">
        <f>S173*H173</f>
        <v>0</v>
      </c>
      <c r="AR173" s="154" t="s">
        <v>213</v>
      </c>
      <c r="AT173" s="154" t="s">
        <v>410</v>
      </c>
      <c r="AU173" s="154" t="s">
        <v>83</v>
      </c>
      <c r="AY173" s="16" t="s">
        <v>167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6" t="s">
        <v>81</v>
      </c>
      <c r="BK173" s="155">
        <f>ROUND(I173*H173,2)</f>
        <v>0</v>
      </c>
      <c r="BL173" s="16" t="s">
        <v>174</v>
      </c>
      <c r="BM173" s="154" t="s">
        <v>1895</v>
      </c>
    </row>
    <row r="174" spans="2:65" s="12" customFormat="1" ht="11.25">
      <c r="B174" s="156"/>
      <c r="D174" s="157" t="s">
        <v>176</v>
      </c>
      <c r="F174" s="159" t="s">
        <v>1896</v>
      </c>
      <c r="H174" s="160">
        <v>34.5</v>
      </c>
      <c r="L174" s="156"/>
      <c r="M174" s="161"/>
      <c r="N174" s="162"/>
      <c r="O174" s="162"/>
      <c r="P174" s="162"/>
      <c r="Q174" s="162"/>
      <c r="R174" s="162"/>
      <c r="S174" s="162"/>
      <c r="T174" s="163"/>
      <c r="AT174" s="158" t="s">
        <v>176</v>
      </c>
      <c r="AU174" s="158" t="s">
        <v>83</v>
      </c>
      <c r="AV174" s="12" t="s">
        <v>83</v>
      </c>
      <c r="AW174" s="12" t="s">
        <v>3</v>
      </c>
      <c r="AX174" s="12" t="s">
        <v>81</v>
      </c>
      <c r="AY174" s="158" t="s">
        <v>167</v>
      </c>
    </row>
    <row r="175" spans="2:65" s="11" customFormat="1" ht="22.9" customHeight="1">
      <c r="B175" s="131"/>
      <c r="D175" s="132" t="s">
        <v>73</v>
      </c>
      <c r="E175" s="141" t="s">
        <v>174</v>
      </c>
      <c r="F175" s="141" t="s">
        <v>368</v>
      </c>
      <c r="J175" s="142">
        <f>BK175</f>
        <v>0</v>
      </c>
      <c r="L175" s="131"/>
      <c r="M175" s="135"/>
      <c r="N175" s="136"/>
      <c r="O175" s="136"/>
      <c r="P175" s="137">
        <f>SUM(P176:P180)</f>
        <v>39.374850000000002</v>
      </c>
      <c r="Q175" s="136"/>
      <c r="R175" s="137">
        <f>SUM(R176:R180)</f>
        <v>43.922587100000001</v>
      </c>
      <c r="S175" s="136"/>
      <c r="T175" s="138">
        <f>SUM(T176:T180)</f>
        <v>0</v>
      </c>
      <c r="AR175" s="132" t="s">
        <v>81</v>
      </c>
      <c r="AT175" s="139" t="s">
        <v>73</v>
      </c>
      <c r="AU175" s="139" t="s">
        <v>81</v>
      </c>
      <c r="AY175" s="132" t="s">
        <v>167</v>
      </c>
      <c r="BK175" s="140">
        <f>SUM(BK176:BK180)</f>
        <v>0</v>
      </c>
    </row>
    <row r="176" spans="2:65" s="1" customFormat="1" ht="24" customHeight="1">
      <c r="B176" s="143"/>
      <c r="C176" s="144" t="s">
        <v>240</v>
      </c>
      <c r="D176" s="144" t="s">
        <v>169</v>
      </c>
      <c r="E176" s="145" t="s">
        <v>1897</v>
      </c>
      <c r="F176" s="146" t="s">
        <v>1898</v>
      </c>
      <c r="G176" s="147" t="s">
        <v>172</v>
      </c>
      <c r="H176" s="148">
        <v>23.23</v>
      </c>
      <c r="I176" s="149">
        <v>0</v>
      </c>
      <c r="J176" s="149">
        <f>ROUND(I176*H176,2)</f>
        <v>0</v>
      </c>
      <c r="K176" s="146" t="s">
        <v>173</v>
      </c>
      <c r="L176" s="30"/>
      <c r="M176" s="150" t="s">
        <v>1</v>
      </c>
      <c r="N176" s="151" t="s">
        <v>39</v>
      </c>
      <c r="O176" s="152">
        <v>1.6950000000000001</v>
      </c>
      <c r="P176" s="152">
        <f>O176*H176</f>
        <v>39.374850000000002</v>
      </c>
      <c r="Q176" s="152">
        <v>1.8907700000000001</v>
      </c>
      <c r="R176" s="152">
        <f>Q176*H176</f>
        <v>43.922587100000001</v>
      </c>
      <c r="S176" s="152">
        <v>0</v>
      </c>
      <c r="T176" s="153">
        <f>S176*H176</f>
        <v>0</v>
      </c>
      <c r="AR176" s="154" t="s">
        <v>174</v>
      </c>
      <c r="AT176" s="154" t="s">
        <v>169</v>
      </c>
      <c r="AU176" s="154" t="s">
        <v>83</v>
      </c>
      <c r="AY176" s="16" t="s">
        <v>167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6" t="s">
        <v>81</v>
      </c>
      <c r="BK176" s="155">
        <f>ROUND(I176*H176,2)</f>
        <v>0</v>
      </c>
      <c r="BL176" s="16" t="s">
        <v>174</v>
      </c>
      <c r="BM176" s="154" t="s">
        <v>1899</v>
      </c>
    </row>
    <row r="177" spans="2:65" s="12" customFormat="1" ht="11.25">
      <c r="B177" s="156"/>
      <c r="D177" s="157" t="s">
        <v>176</v>
      </c>
      <c r="E177" s="158" t="s">
        <v>1</v>
      </c>
      <c r="F177" s="159" t="s">
        <v>1900</v>
      </c>
      <c r="H177" s="160">
        <v>2.8</v>
      </c>
      <c r="L177" s="156"/>
      <c r="M177" s="161"/>
      <c r="N177" s="162"/>
      <c r="O177" s="162"/>
      <c r="P177" s="162"/>
      <c r="Q177" s="162"/>
      <c r="R177" s="162"/>
      <c r="S177" s="162"/>
      <c r="T177" s="163"/>
      <c r="AT177" s="158" t="s">
        <v>176</v>
      </c>
      <c r="AU177" s="158" t="s">
        <v>83</v>
      </c>
      <c r="AV177" s="12" t="s">
        <v>83</v>
      </c>
      <c r="AW177" s="12" t="s">
        <v>28</v>
      </c>
      <c r="AX177" s="12" t="s">
        <v>74</v>
      </c>
      <c r="AY177" s="158" t="s">
        <v>167</v>
      </c>
    </row>
    <row r="178" spans="2:65" s="12" customFormat="1" ht="11.25">
      <c r="B178" s="156"/>
      <c r="D178" s="157" t="s">
        <v>176</v>
      </c>
      <c r="E178" s="158" t="s">
        <v>1</v>
      </c>
      <c r="F178" s="159" t="s">
        <v>1901</v>
      </c>
      <c r="H178" s="160">
        <v>5.58</v>
      </c>
      <c r="L178" s="156"/>
      <c r="M178" s="161"/>
      <c r="N178" s="162"/>
      <c r="O178" s="162"/>
      <c r="P178" s="162"/>
      <c r="Q178" s="162"/>
      <c r="R178" s="162"/>
      <c r="S178" s="162"/>
      <c r="T178" s="163"/>
      <c r="AT178" s="158" t="s">
        <v>176</v>
      </c>
      <c r="AU178" s="158" t="s">
        <v>83</v>
      </c>
      <c r="AV178" s="12" t="s">
        <v>83</v>
      </c>
      <c r="AW178" s="12" t="s">
        <v>28</v>
      </c>
      <c r="AX178" s="12" t="s">
        <v>74</v>
      </c>
      <c r="AY178" s="158" t="s">
        <v>167</v>
      </c>
    </row>
    <row r="179" spans="2:65" s="12" customFormat="1" ht="11.25">
      <c r="B179" s="156"/>
      <c r="D179" s="157" t="s">
        <v>176</v>
      </c>
      <c r="E179" s="158" t="s">
        <v>1</v>
      </c>
      <c r="F179" s="159" t="s">
        <v>1902</v>
      </c>
      <c r="H179" s="160">
        <v>14.85</v>
      </c>
      <c r="L179" s="156"/>
      <c r="M179" s="161"/>
      <c r="N179" s="162"/>
      <c r="O179" s="162"/>
      <c r="P179" s="162"/>
      <c r="Q179" s="162"/>
      <c r="R179" s="162"/>
      <c r="S179" s="162"/>
      <c r="T179" s="163"/>
      <c r="AT179" s="158" t="s">
        <v>176</v>
      </c>
      <c r="AU179" s="158" t="s">
        <v>83</v>
      </c>
      <c r="AV179" s="12" t="s">
        <v>83</v>
      </c>
      <c r="AW179" s="12" t="s">
        <v>28</v>
      </c>
      <c r="AX179" s="12" t="s">
        <v>74</v>
      </c>
      <c r="AY179" s="158" t="s">
        <v>167</v>
      </c>
    </row>
    <row r="180" spans="2:65" s="13" customFormat="1" ht="11.25">
      <c r="B180" s="164"/>
      <c r="D180" s="157" t="s">
        <v>176</v>
      </c>
      <c r="E180" s="165" t="s">
        <v>1</v>
      </c>
      <c r="F180" s="166" t="s">
        <v>187</v>
      </c>
      <c r="H180" s="167">
        <v>23.229999999999997</v>
      </c>
      <c r="L180" s="164"/>
      <c r="M180" s="168"/>
      <c r="N180" s="169"/>
      <c r="O180" s="169"/>
      <c r="P180" s="169"/>
      <c r="Q180" s="169"/>
      <c r="R180" s="169"/>
      <c r="S180" s="169"/>
      <c r="T180" s="170"/>
      <c r="AT180" s="165" t="s">
        <v>176</v>
      </c>
      <c r="AU180" s="165" t="s">
        <v>83</v>
      </c>
      <c r="AV180" s="13" t="s">
        <v>174</v>
      </c>
      <c r="AW180" s="13" t="s">
        <v>28</v>
      </c>
      <c r="AX180" s="13" t="s">
        <v>81</v>
      </c>
      <c r="AY180" s="165" t="s">
        <v>167</v>
      </c>
    </row>
    <row r="181" spans="2:65" s="11" customFormat="1" ht="22.9" customHeight="1">
      <c r="B181" s="131"/>
      <c r="D181" s="132" t="s">
        <v>73</v>
      </c>
      <c r="E181" s="141" t="s">
        <v>213</v>
      </c>
      <c r="F181" s="141" t="s">
        <v>607</v>
      </c>
      <c r="J181" s="142">
        <f>BK181</f>
        <v>0</v>
      </c>
      <c r="L181" s="131"/>
      <c r="M181" s="135"/>
      <c r="N181" s="136"/>
      <c r="O181" s="136"/>
      <c r="P181" s="137">
        <f>SUM(P182:P191)</f>
        <v>56.122</v>
      </c>
      <c r="Q181" s="136"/>
      <c r="R181" s="137">
        <f>SUM(R182:R191)</f>
        <v>0.68918000000000001</v>
      </c>
      <c r="S181" s="136"/>
      <c r="T181" s="138">
        <f>SUM(T182:T191)</f>
        <v>0</v>
      </c>
      <c r="AR181" s="132" t="s">
        <v>81</v>
      </c>
      <c r="AT181" s="139" t="s">
        <v>73</v>
      </c>
      <c r="AU181" s="139" t="s">
        <v>81</v>
      </c>
      <c r="AY181" s="132" t="s">
        <v>167</v>
      </c>
      <c r="BK181" s="140">
        <f>SUM(BK182:BK191)</f>
        <v>0</v>
      </c>
    </row>
    <row r="182" spans="2:65" s="1" customFormat="1" ht="16.5" customHeight="1">
      <c r="B182" s="143"/>
      <c r="C182" s="144" t="s">
        <v>246</v>
      </c>
      <c r="D182" s="144" t="s">
        <v>169</v>
      </c>
      <c r="E182" s="145" t="s">
        <v>609</v>
      </c>
      <c r="F182" s="146" t="s">
        <v>1903</v>
      </c>
      <c r="G182" s="147" t="s">
        <v>230</v>
      </c>
      <c r="H182" s="148">
        <v>22</v>
      </c>
      <c r="I182" s="149">
        <v>0</v>
      </c>
      <c r="J182" s="149">
        <f t="shared" ref="J182:J189" si="0">ROUND(I182*H182,2)</f>
        <v>0</v>
      </c>
      <c r="K182" s="146" t="s">
        <v>1</v>
      </c>
      <c r="L182" s="30"/>
      <c r="M182" s="150" t="s">
        <v>1</v>
      </c>
      <c r="N182" s="151" t="s">
        <v>39</v>
      </c>
      <c r="O182" s="152">
        <v>0</v>
      </c>
      <c r="P182" s="152">
        <f t="shared" ref="P182:P189" si="1">O182*H182</f>
        <v>0</v>
      </c>
      <c r="Q182" s="152">
        <v>0</v>
      </c>
      <c r="R182" s="152">
        <f t="shared" ref="R182:R189" si="2">Q182*H182</f>
        <v>0</v>
      </c>
      <c r="S182" s="152">
        <v>0</v>
      </c>
      <c r="T182" s="153">
        <f t="shared" ref="T182:T189" si="3">S182*H182</f>
        <v>0</v>
      </c>
      <c r="AR182" s="154" t="s">
        <v>174</v>
      </c>
      <c r="AT182" s="154" t="s">
        <v>169</v>
      </c>
      <c r="AU182" s="154" t="s">
        <v>83</v>
      </c>
      <c r="AY182" s="16" t="s">
        <v>167</v>
      </c>
      <c r="BE182" s="155">
        <f t="shared" ref="BE182:BE189" si="4">IF(N182="základní",J182,0)</f>
        <v>0</v>
      </c>
      <c r="BF182" s="155">
        <f t="shared" ref="BF182:BF189" si="5">IF(N182="snížená",J182,0)</f>
        <v>0</v>
      </c>
      <c r="BG182" s="155">
        <f t="shared" ref="BG182:BG189" si="6">IF(N182="zákl. přenesená",J182,0)</f>
        <v>0</v>
      </c>
      <c r="BH182" s="155">
        <f t="shared" ref="BH182:BH189" si="7">IF(N182="sníž. přenesená",J182,0)</f>
        <v>0</v>
      </c>
      <c r="BI182" s="155">
        <f t="shared" ref="BI182:BI189" si="8">IF(N182="nulová",J182,0)</f>
        <v>0</v>
      </c>
      <c r="BJ182" s="16" t="s">
        <v>81</v>
      </c>
      <c r="BK182" s="155">
        <f t="shared" ref="BK182:BK189" si="9">ROUND(I182*H182,2)</f>
        <v>0</v>
      </c>
      <c r="BL182" s="16" t="s">
        <v>174</v>
      </c>
      <c r="BM182" s="154" t="s">
        <v>1904</v>
      </c>
    </row>
    <row r="183" spans="2:65" s="1" customFormat="1" ht="16.5" customHeight="1">
      <c r="B183" s="143"/>
      <c r="C183" s="144" t="s">
        <v>8</v>
      </c>
      <c r="D183" s="144" t="s">
        <v>169</v>
      </c>
      <c r="E183" s="145" t="s">
        <v>1905</v>
      </c>
      <c r="F183" s="146" t="s">
        <v>1906</v>
      </c>
      <c r="G183" s="147" t="s">
        <v>230</v>
      </c>
      <c r="H183" s="148">
        <v>18</v>
      </c>
      <c r="I183" s="149">
        <v>0</v>
      </c>
      <c r="J183" s="149">
        <f t="shared" si="0"/>
        <v>0</v>
      </c>
      <c r="K183" s="146" t="s">
        <v>1</v>
      </c>
      <c r="L183" s="30"/>
      <c r="M183" s="150" t="s">
        <v>1</v>
      </c>
      <c r="N183" s="151" t="s">
        <v>39</v>
      </c>
      <c r="O183" s="152">
        <v>0</v>
      </c>
      <c r="P183" s="152">
        <f t="shared" si="1"/>
        <v>0</v>
      </c>
      <c r="Q183" s="152">
        <v>0</v>
      </c>
      <c r="R183" s="152">
        <f t="shared" si="2"/>
        <v>0</v>
      </c>
      <c r="S183" s="152">
        <v>0</v>
      </c>
      <c r="T183" s="153">
        <f t="shared" si="3"/>
        <v>0</v>
      </c>
      <c r="AR183" s="154" t="s">
        <v>174</v>
      </c>
      <c r="AT183" s="154" t="s">
        <v>169</v>
      </c>
      <c r="AU183" s="154" t="s">
        <v>83</v>
      </c>
      <c r="AY183" s="16" t="s">
        <v>167</v>
      </c>
      <c r="BE183" s="155">
        <f t="shared" si="4"/>
        <v>0</v>
      </c>
      <c r="BF183" s="155">
        <f t="shared" si="5"/>
        <v>0</v>
      </c>
      <c r="BG183" s="155">
        <f t="shared" si="6"/>
        <v>0</v>
      </c>
      <c r="BH183" s="155">
        <f t="shared" si="7"/>
        <v>0</v>
      </c>
      <c r="BI183" s="155">
        <f t="shared" si="8"/>
        <v>0</v>
      </c>
      <c r="BJ183" s="16" t="s">
        <v>81</v>
      </c>
      <c r="BK183" s="155">
        <f t="shared" si="9"/>
        <v>0</v>
      </c>
      <c r="BL183" s="16" t="s">
        <v>174</v>
      </c>
      <c r="BM183" s="154" t="s">
        <v>1907</v>
      </c>
    </row>
    <row r="184" spans="2:65" s="1" customFormat="1" ht="24" customHeight="1">
      <c r="B184" s="143"/>
      <c r="C184" s="144" t="s">
        <v>258</v>
      </c>
      <c r="D184" s="144" t="s">
        <v>169</v>
      </c>
      <c r="E184" s="145" t="s">
        <v>1908</v>
      </c>
      <c r="F184" s="146" t="s">
        <v>1909</v>
      </c>
      <c r="G184" s="147" t="s">
        <v>230</v>
      </c>
      <c r="H184" s="148">
        <v>65</v>
      </c>
      <c r="I184" s="149">
        <v>0</v>
      </c>
      <c r="J184" s="149">
        <f t="shared" si="0"/>
        <v>0</v>
      </c>
      <c r="K184" s="146" t="s">
        <v>173</v>
      </c>
      <c r="L184" s="30"/>
      <c r="M184" s="150" t="s">
        <v>1</v>
      </c>
      <c r="N184" s="151" t="s">
        <v>39</v>
      </c>
      <c r="O184" s="152">
        <v>0.19</v>
      </c>
      <c r="P184" s="152">
        <f t="shared" si="1"/>
        <v>12.35</v>
      </c>
      <c r="Q184" s="152">
        <v>1.2800000000000001E-3</v>
      </c>
      <c r="R184" s="152">
        <f t="shared" si="2"/>
        <v>8.320000000000001E-2</v>
      </c>
      <c r="S184" s="152">
        <v>0</v>
      </c>
      <c r="T184" s="153">
        <f t="shared" si="3"/>
        <v>0</v>
      </c>
      <c r="AR184" s="154" t="s">
        <v>174</v>
      </c>
      <c r="AT184" s="154" t="s">
        <v>169</v>
      </c>
      <c r="AU184" s="154" t="s">
        <v>83</v>
      </c>
      <c r="AY184" s="16" t="s">
        <v>167</v>
      </c>
      <c r="BE184" s="155">
        <f t="shared" si="4"/>
        <v>0</v>
      </c>
      <c r="BF184" s="155">
        <f t="shared" si="5"/>
        <v>0</v>
      </c>
      <c r="BG184" s="155">
        <f t="shared" si="6"/>
        <v>0</v>
      </c>
      <c r="BH184" s="155">
        <f t="shared" si="7"/>
        <v>0</v>
      </c>
      <c r="BI184" s="155">
        <f t="shared" si="8"/>
        <v>0</v>
      </c>
      <c r="BJ184" s="16" t="s">
        <v>81</v>
      </c>
      <c r="BK184" s="155">
        <f t="shared" si="9"/>
        <v>0</v>
      </c>
      <c r="BL184" s="16" t="s">
        <v>174</v>
      </c>
      <c r="BM184" s="154" t="s">
        <v>1910</v>
      </c>
    </row>
    <row r="185" spans="2:65" s="1" customFormat="1" ht="24" customHeight="1">
      <c r="B185" s="143"/>
      <c r="C185" s="144" t="s">
        <v>263</v>
      </c>
      <c r="D185" s="144" t="s">
        <v>169</v>
      </c>
      <c r="E185" s="145" t="s">
        <v>1911</v>
      </c>
      <c r="F185" s="146" t="s">
        <v>1912</v>
      </c>
      <c r="G185" s="147" t="s">
        <v>230</v>
      </c>
      <c r="H185" s="148">
        <v>100</v>
      </c>
      <c r="I185" s="149">
        <v>0</v>
      </c>
      <c r="J185" s="149">
        <f t="shared" si="0"/>
        <v>0</v>
      </c>
      <c r="K185" s="146" t="s">
        <v>173</v>
      </c>
      <c r="L185" s="30"/>
      <c r="M185" s="150" t="s">
        <v>1</v>
      </c>
      <c r="N185" s="151" t="s">
        <v>39</v>
      </c>
      <c r="O185" s="152">
        <v>0.20699999999999999</v>
      </c>
      <c r="P185" s="152">
        <f t="shared" si="1"/>
        <v>20.7</v>
      </c>
      <c r="Q185" s="152">
        <v>1.7799999999999999E-3</v>
      </c>
      <c r="R185" s="152">
        <f t="shared" si="2"/>
        <v>0.17799999999999999</v>
      </c>
      <c r="S185" s="152">
        <v>0</v>
      </c>
      <c r="T185" s="153">
        <f t="shared" si="3"/>
        <v>0</v>
      </c>
      <c r="AR185" s="154" t="s">
        <v>174</v>
      </c>
      <c r="AT185" s="154" t="s">
        <v>169</v>
      </c>
      <c r="AU185" s="154" t="s">
        <v>83</v>
      </c>
      <c r="AY185" s="16" t="s">
        <v>167</v>
      </c>
      <c r="BE185" s="155">
        <f t="shared" si="4"/>
        <v>0</v>
      </c>
      <c r="BF185" s="155">
        <f t="shared" si="5"/>
        <v>0</v>
      </c>
      <c r="BG185" s="155">
        <f t="shared" si="6"/>
        <v>0</v>
      </c>
      <c r="BH185" s="155">
        <f t="shared" si="7"/>
        <v>0</v>
      </c>
      <c r="BI185" s="155">
        <f t="shared" si="8"/>
        <v>0</v>
      </c>
      <c r="BJ185" s="16" t="s">
        <v>81</v>
      </c>
      <c r="BK185" s="155">
        <f t="shared" si="9"/>
        <v>0</v>
      </c>
      <c r="BL185" s="16" t="s">
        <v>174</v>
      </c>
      <c r="BM185" s="154" t="s">
        <v>1913</v>
      </c>
    </row>
    <row r="186" spans="2:65" s="1" customFormat="1" ht="24" customHeight="1">
      <c r="B186" s="143"/>
      <c r="C186" s="144" t="s">
        <v>274</v>
      </c>
      <c r="D186" s="144" t="s">
        <v>169</v>
      </c>
      <c r="E186" s="145" t="s">
        <v>1914</v>
      </c>
      <c r="F186" s="146" t="s">
        <v>1915</v>
      </c>
      <c r="G186" s="147" t="s">
        <v>230</v>
      </c>
      <c r="H186" s="148">
        <v>40</v>
      </c>
      <c r="I186" s="149">
        <v>0</v>
      </c>
      <c r="J186" s="149">
        <f t="shared" si="0"/>
        <v>0</v>
      </c>
      <c r="K186" s="146" t="s">
        <v>173</v>
      </c>
      <c r="L186" s="30"/>
      <c r="M186" s="150" t="s">
        <v>1</v>
      </c>
      <c r="N186" s="151" t="s">
        <v>39</v>
      </c>
      <c r="O186" s="152">
        <v>0.25800000000000001</v>
      </c>
      <c r="P186" s="152">
        <f t="shared" si="1"/>
        <v>10.32</v>
      </c>
      <c r="Q186" s="152">
        <v>2.6800000000000001E-3</v>
      </c>
      <c r="R186" s="152">
        <f t="shared" si="2"/>
        <v>0.1072</v>
      </c>
      <c r="S186" s="152">
        <v>0</v>
      </c>
      <c r="T186" s="153">
        <f t="shared" si="3"/>
        <v>0</v>
      </c>
      <c r="AR186" s="154" t="s">
        <v>174</v>
      </c>
      <c r="AT186" s="154" t="s">
        <v>169</v>
      </c>
      <c r="AU186" s="154" t="s">
        <v>83</v>
      </c>
      <c r="AY186" s="16" t="s">
        <v>167</v>
      </c>
      <c r="BE186" s="155">
        <f t="shared" si="4"/>
        <v>0</v>
      </c>
      <c r="BF186" s="155">
        <f t="shared" si="5"/>
        <v>0</v>
      </c>
      <c r="BG186" s="155">
        <f t="shared" si="6"/>
        <v>0</v>
      </c>
      <c r="BH186" s="155">
        <f t="shared" si="7"/>
        <v>0</v>
      </c>
      <c r="BI186" s="155">
        <f t="shared" si="8"/>
        <v>0</v>
      </c>
      <c r="BJ186" s="16" t="s">
        <v>81</v>
      </c>
      <c r="BK186" s="155">
        <f t="shared" si="9"/>
        <v>0</v>
      </c>
      <c r="BL186" s="16" t="s">
        <v>174</v>
      </c>
      <c r="BM186" s="154" t="s">
        <v>1916</v>
      </c>
    </row>
    <row r="187" spans="2:65" s="1" customFormat="1" ht="24" customHeight="1">
      <c r="B187" s="143"/>
      <c r="C187" s="144" t="s">
        <v>283</v>
      </c>
      <c r="D187" s="144" t="s">
        <v>169</v>
      </c>
      <c r="E187" s="145" t="s">
        <v>1917</v>
      </c>
      <c r="F187" s="146" t="s">
        <v>1918</v>
      </c>
      <c r="G187" s="147" t="s">
        <v>230</v>
      </c>
      <c r="H187" s="148">
        <v>22</v>
      </c>
      <c r="I187" s="149">
        <v>0</v>
      </c>
      <c r="J187" s="149">
        <f t="shared" si="0"/>
        <v>0</v>
      </c>
      <c r="K187" s="146" t="s">
        <v>173</v>
      </c>
      <c r="L187" s="30"/>
      <c r="M187" s="150" t="s">
        <v>1</v>
      </c>
      <c r="N187" s="151" t="s">
        <v>39</v>
      </c>
      <c r="O187" s="152">
        <v>0.29199999999999998</v>
      </c>
      <c r="P187" s="152">
        <f t="shared" si="1"/>
        <v>6.4239999999999995</v>
      </c>
      <c r="Q187" s="152">
        <v>4.2700000000000004E-3</v>
      </c>
      <c r="R187" s="152">
        <f t="shared" si="2"/>
        <v>9.394000000000001E-2</v>
      </c>
      <c r="S187" s="152">
        <v>0</v>
      </c>
      <c r="T187" s="153">
        <f t="shared" si="3"/>
        <v>0</v>
      </c>
      <c r="AR187" s="154" t="s">
        <v>174</v>
      </c>
      <c r="AT187" s="154" t="s">
        <v>169</v>
      </c>
      <c r="AU187" s="154" t="s">
        <v>83</v>
      </c>
      <c r="AY187" s="16" t="s">
        <v>167</v>
      </c>
      <c r="BE187" s="155">
        <f t="shared" si="4"/>
        <v>0</v>
      </c>
      <c r="BF187" s="155">
        <f t="shared" si="5"/>
        <v>0</v>
      </c>
      <c r="BG187" s="155">
        <f t="shared" si="6"/>
        <v>0</v>
      </c>
      <c r="BH187" s="155">
        <f t="shared" si="7"/>
        <v>0</v>
      </c>
      <c r="BI187" s="155">
        <f t="shared" si="8"/>
        <v>0</v>
      </c>
      <c r="BJ187" s="16" t="s">
        <v>81</v>
      </c>
      <c r="BK187" s="155">
        <f t="shared" si="9"/>
        <v>0</v>
      </c>
      <c r="BL187" s="16" t="s">
        <v>174</v>
      </c>
      <c r="BM187" s="154" t="s">
        <v>1919</v>
      </c>
    </row>
    <row r="188" spans="2:65" s="1" customFormat="1" ht="24" customHeight="1">
      <c r="B188" s="143"/>
      <c r="C188" s="144" t="s">
        <v>292</v>
      </c>
      <c r="D188" s="144" t="s">
        <v>169</v>
      </c>
      <c r="E188" s="145" t="s">
        <v>1920</v>
      </c>
      <c r="F188" s="146" t="s">
        <v>1921</v>
      </c>
      <c r="G188" s="147" t="s">
        <v>295</v>
      </c>
      <c r="H188" s="148">
        <v>2</v>
      </c>
      <c r="I188" s="149">
        <v>0</v>
      </c>
      <c r="J188" s="149">
        <f t="shared" si="0"/>
        <v>0</v>
      </c>
      <c r="K188" s="146" t="s">
        <v>173</v>
      </c>
      <c r="L188" s="30"/>
      <c r="M188" s="150" t="s">
        <v>1</v>
      </c>
      <c r="N188" s="151" t="s">
        <v>39</v>
      </c>
      <c r="O188" s="152">
        <v>0.66700000000000004</v>
      </c>
      <c r="P188" s="152">
        <f t="shared" si="1"/>
        <v>1.3340000000000001</v>
      </c>
      <c r="Q188" s="152">
        <v>0.10661</v>
      </c>
      <c r="R188" s="152">
        <f t="shared" si="2"/>
        <v>0.21321999999999999</v>
      </c>
      <c r="S188" s="152">
        <v>0</v>
      </c>
      <c r="T188" s="153">
        <f t="shared" si="3"/>
        <v>0</v>
      </c>
      <c r="AR188" s="154" t="s">
        <v>174</v>
      </c>
      <c r="AT188" s="154" t="s">
        <v>169</v>
      </c>
      <c r="AU188" s="154" t="s">
        <v>83</v>
      </c>
      <c r="AY188" s="16" t="s">
        <v>167</v>
      </c>
      <c r="BE188" s="155">
        <f t="shared" si="4"/>
        <v>0</v>
      </c>
      <c r="BF188" s="155">
        <f t="shared" si="5"/>
        <v>0</v>
      </c>
      <c r="BG188" s="155">
        <f t="shared" si="6"/>
        <v>0</v>
      </c>
      <c r="BH188" s="155">
        <f t="shared" si="7"/>
        <v>0</v>
      </c>
      <c r="BI188" s="155">
        <f t="shared" si="8"/>
        <v>0</v>
      </c>
      <c r="BJ188" s="16" t="s">
        <v>81</v>
      </c>
      <c r="BK188" s="155">
        <f t="shared" si="9"/>
        <v>0</v>
      </c>
      <c r="BL188" s="16" t="s">
        <v>174</v>
      </c>
      <c r="BM188" s="154" t="s">
        <v>1922</v>
      </c>
    </row>
    <row r="189" spans="2:65" s="1" customFormat="1" ht="16.5" customHeight="1">
      <c r="B189" s="143"/>
      <c r="C189" s="144" t="s">
        <v>7</v>
      </c>
      <c r="D189" s="144" t="s">
        <v>169</v>
      </c>
      <c r="E189" s="145" t="s">
        <v>1923</v>
      </c>
      <c r="F189" s="146" t="s">
        <v>1924</v>
      </c>
      <c r="G189" s="147" t="s">
        <v>230</v>
      </c>
      <c r="H189" s="148">
        <v>227</v>
      </c>
      <c r="I189" s="149">
        <v>0</v>
      </c>
      <c r="J189" s="149">
        <f t="shared" si="0"/>
        <v>0</v>
      </c>
      <c r="K189" s="146" t="s">
        <v>173</v>
      </c>
      <c r="L189" s="30"/>
      <c r="M189" s="150" t="s">
        <v>1</v>
      </c>
      <c r="N189" s="151" t="s">
        <v>39</v>
      </c>
      <c r="O189" s="152">
        <v>2.1999999999999999E-2</v>
      </c>
      <c r="P189" s="152">
        <f t="shared" si="1"/>
        <v>4.9939999999999998</v>
      </c>
      <c r="Q189" s="152">
        <v>6.0000000000000002E-5</v>
      </c>
      <c r="R189" s="152">
        <f t="shared" si="2"/>
        <v>1.362E-2</v>
      </c>
      <c r="S189" s="152">
        <v>0</v>
      </c>
      <c r="T189" s="153">
        <f t="shared" si="3"/>
        <v>0</v>
      </c>
      <c r="AR189" s="154" t="s">
        <v>174</v>
      </c>
      <c r="AT189" s="154" t="s">
        <v>169</v>
      </c>
      <c r="AU189" s="154" t="s">
        <v>83</v>
      </c>
      <c r="AY189" s="16" t="s">
        <v>167</v>
      </c>
      <c r="BE189" s="155">
        <f t="shared" si="4"/>
        <v>0</v>
      </c>
      <c r="BF189" s="155">
        <f t="shared" si="5"/>
        <v>0</v>
      </c>
      <c r="BG189" s="155">
        <f t="shared" si="6"/>
        <v>0</v>
      </c>
      <c r="BH189" s="155">
        <f t="shared" si="7"/>
        <v>0</v>
      </c>
      <c r="BI189" s="155">
        <f t="shared" si="8"/>
        <v>0</v>
      </c>
      <c r="BJ189" s="16" t="s">
        <v>81</v>
      </c>
      <c r="BK189" s="155">
        <f t="shared" si="9"/>
        <v>0</v>
      </c>
      <c r="BL189" s="16" t="s">
        <v>174</v>
      </c>
      <c r="BM189" s="154" t="s">
        <v>1925</v>
      </c>
    </row>
    <row r="190" spans="2:65" s="12" customFormat="1" ht="11.25">
      <c r="B190" s="156"/>
      <c r="D190" s="157" t="s">
        <v>176</v>
      </c>
      <c r="E190" s="158" t="s">
        <v>1</v>
      </c>
      <c r="F190" s="159" t="s">
        <v>1926</v>
      </c>
      <c r="H190" s="160">
        <v>227</v>
      </c>
      <c r="L190" s="156"/>
      <c r="M190" s="161"/>
      <c r="N190" s="162"/>
      <c r="O190" s="162"/>
      <c r="P190" s="162"/>
      <c r="Q190" s="162"/>
      <c r="R190" s="162"/>
      <c r="S190" s="162"/>
      <c r="T190" s="163"/>
      <c r="AT190" s="158" t="s">
        <v>176</v>
      </c>
      <c r="AU190" s="158" t="s">
        <v>83</v>
      </c>
      <c r="AV190" s="12" t="s">
        <v>83</v>
      </c>
      <c r="AW190" s="12" t="s">
        <v>28</v>
      </c>
      <c r="AX190" s="12" t="s">
        <v>74</v>
      </c>
      <c r="AY190" s="158" t="s">
        <v>167</v>
      </c>
    </row>
    <row r="191" spans="2:65" s="13" customFormat="1" ht="11.25">
      <c r="B191" s="164"/>
      <c r="D191" s="157" t="s">
        <v>176</v>
      </c>
      <c r="E191" s="165" t="s">
        <v>1</v>
      </c>
      <c r="F191" s="166" t="s">
        <v>187</v>
      </c>
      <c r="H191" s="167">
        <v>227</v>
      </c>
      <c r="L191" s="164"/>
      <c r="M191" s="168"/>
      <c r="N191" s="169"/>
      <c r="O191" s="169"/>
      <c r="P191" s="169"/>
      <c r="Q191" s="169"/>
      <c r="R191" s="169"/>
      <c r="S191" s="169"/>
      <c r="T191" s="170"/>
      <c r="AT191" s="165" t="s">
        <v>176</v>
      </c>
      <c r="AU191" s="165" t="s">
        <v>83</v>
      </c>
      <c r="AV191" s="13" t="s">
        <v>174</v>
      </c>
      <c r="AW191" s="13" t="s">
        <v>28</v>
      </c>
      <c r="AX191" s="13" t="s">
        <v>81</v>
      </c>
      <c r="AY191" s="165" t="s">
        <v>167</v>
      </c>
    </row>
    <row r="192" spans="2:65" s="11" customFormat="1" ht="22.9" customHeight="1">
      <c r="B192" s="131"/>
      <c r="D192" s="132" t="s">
        <v>73</v>
      </c>
      <c r="E192" s="141" t="s">
        <v>754</v>
      </c>
      <c r="F192" s="141" t="s">
        <v>755</v>
      </c>
      <c r="J192" s="142">
        <f>BK192</f>
        <v>0</v>
      </c>
      <c r="L192" s="131"/>
      <c r="M192" s="135"/>
      <c r="N192" s="136"/>
      <c r="O192" s="136"/>
      <c r="P192" s="137">
        <f>P193</f>
        <v>242.92128</v>
      </c>
      <c r="Q192" s="136"/>
      <c r="R192" s="137">
        <f>R193</f>
        <v>0</v>
      </c>
      <c r="S192" s="136"/>
      <c r="T192" s="138">
        <f>T193</f>
        <v>0</v>
      </c>
      <c r="AR192" s="132" t="s">
        <v>81</v>
      </c>
      <c r="AT192" s="139" t="s">
        <v>73</v>
      </c>
      <c r="AU192" s="139" t="s">
        <v>81</v>
      </c>
      <c r="AY192" s="132" t="s">
        <v>167</v>
      </c>
      <c r="BK192" s="140">
        <f>BK193</f>
        <v>0</v>
      </c>
    </row>
    <row r="193" spans="2:65" s="1" customFormat="1" ht="24" customHeight="1">
      <c r="B193" s="143"/>
      <c r="C193" s="144" t="s">
        <v>300</v>
      </c>
      <c r="D193" s="144" t="s">
        <v>169</v>
      </c>
      <c r="E193" s="145" t="s">
        <v>1927</v>
      </c>
      <c r="F193" s="146" t="s">
        <v>1928</v>
      </c>
      <c r="G193" s="147" t="s">
        <v>399</v>
      </c>
      <c r="H193" s="148">
        <v>164.136</v>
      </c>
      <c r="I193" s="149">
        <v>0</v>
      </c>
      <c r="J193" s="149">
        <f>ROUND(I193*H193,2)</f>
        <v>0</v>
      </c>
      <c r="K193" s="146" t="s">
        <v>173</v>
      </c>
      <c r="L193" s="30"/>
      <c r="M193" s="150" t="s">
        <v>1</v>
      </c>
      <c r="N193" s="151" t="s">
        <v>39</v>
      </c>
      <c r="O193" s="152">
        <v>1.48</v>
      </c>
      <c r="P193" s="152">
        <f>O193*H193</f>
        <v>242.92128</v>
      </c>
      <c r="Q193" s="152">
        <v>0</v>
      </c>
      <c r="R193" s="152">
        <f>Q193*H193</f>
        <v>0</v>
      </c>
      <c r="S193" s="152">
        <v>0</v>
      </c>
      <c r="T193" s="153">
        <f>S193*H193</f>
        <v>0</v>
      </c>
      <c r="AR193" s="154" t="s">
        <v>174</v>
      </c>
      <c r="AT193" s="154" t="s">
        <v>169</v>
      </c>
      <c r="AU193" s="154" t="s">
        <v>83</v>
      </c>
      <c r="AY193" s="16" t="s">
        <v>167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6" t="s">
        <v>81</v>
      </c>
      <c r="BK193" s="155">
        <f>ROUND(I193*H193,2)</f>
        <v>0</v>
      </c>
      <c r="BL193" s="16" t="s">
        <v>174</v>
      </c>
      <c r="BM193" s="154" t="s">
        <v>1929</v>
      </c>
    </row>
    <row r="194" spans="2:65" s="11" customFormat="1" ht="25.9" customHeight="1">
      <c r="B194" s="131"/>
      <c r="D194" s="132" t="s">
        <v>73</v>
      </c>
      <c r="E194" s="133" t="s">
        <v>760</v>
      </c>
      <c r="F194" s="133" t="s">
        <v>761</v>
      </c>
      <c r="J194" s="134">
        <f>BK194</f>
        <v>0</v>
      </c>
      <c r="L194" s="131"/>
      <c r="M194" s="135"/>
      <c r="N194" s="136"/>
      <c r="O194" s="136"/>
      <c r="P194" s="137">
        <f>P195</f>
        <v>3.8599599999999996</v>
      </c>
      <c r="Q194" s="136"/>
      <c r="R194" s="137">
        <f>R195</f>
        <v>2.6180000000000002E-2</v>
      </c>
      <c r="S194" s="136"/>
      <c r="T194" s="138">
        <f>T195</f>
        <v>0</v>
      </c>
      <c r="AR194" s="132" t="s">
        <v>83</v>
      </c>
      <c r="AT194" s="139" t="s">
        <v>73</v>
      </c>
      <c r="AU194" s="139" t="s">
        <v>74</v>
      </c>
      <c r="AY194" s="132" t="s">
        <v>167</v>
      </c>
      <c r="BK194" s="140">
        <f>BK195</f>
        <v>0</v>
      </c>
    </row>
    <row r="195" spans="2:65" s="11" customFormat="1" ht="22.9" customHeight="1">
      <c r="B195" s="131"/>
      <c r="D195" s="132" t="s">
        <v>73</v>
      </c>
      <c r="E195" s="141" t="s">
        <v>1102</v>
      </c>
      <c r="F195" s="141" t="s">
        <v>1103</v>
      </c>
      <c r="J195" s="142">
        <f>BK195</f>
        <v>0</v>
      </c>
      <c r="L195" s="131"/>
      <c r="M195" s="135"/>
      <c r="N195" s="136"/>
      <c r="O195" s="136"/>
      <c r="P195" s="137">
        <f>SUM(P196:P200)</f>
        <v>3.8599599999999996</v>
      </c>
      <c r="Q195" s="136"/>
      <c r="R195" s="137">
        <f>SUM(R196:R200)</f>
        <v>2.6180000000000002E-2</v>
      </c>
      <c r="S195" s="136"/>
      <c r="T195" s="138">
        <f>SUM(T196:T200)</f>
        <v>0</v>
      </c>
      <c r="AR195" s="132" t="s">
        <v>83</v>
      </c>
      <c r="AT195" s="139" t="s">
        <v>73</v>
      </c>
      <c r="AU195" s="139" t="s">
        <v>81</v>
      </c>
      <c r="AY195" s="132" t="s">
        <v>167</v>
      </c>
      <c r="BK195" s="140">
        <f>SUM(BK196:BK200)</f>
        <v>0</v>
      </c>
    </row>
    <row r="196" spans="2:65" s="1" customFormat="1" ht="16.5" customHeight="1">
      <c r="B196" s="143"/>
      <c r="C196" s="144" t="s">
        <v>304</v>
      </c>
      <c r="D196" s="144" t="s">
        <v>169</v>
      </c>
      <c r="E196" s="145" t="s">
        <v>1105</v>
      </c>
      <c r="F196" s="146" t="s">
        <v>1930</v>
      </c>
      <c r="G196" s="147" t="s">
        <v>230</v>
      </c>
      <c r="H196" s="148">
        <v>30</v>
      </c>
      <c r="I196" s="149">
        <v>0</v>
      </c>
      <c r="J196" s="149">
        <f>ROUND(I196*H196,2)</f>
        <v>0</v>
      </c>
      <c r="K196" s="146" t="s">
        <v>1</v>
      </c>
      <c r="L196" s="30"/>
      <c r="M196" s="150" t="s">
        <v>1</v>
      </c>
      <c r="N196" s="151" t="s">
        <v>39</v>
      </c>
      <c r="O196" s="152">
        <v>0</v>
      </c>
      <c r="P196" s="152">
        <f>O196*H196</f>
        <v>0</v>
      </c>
      <c r="Q196" s="152">
        <v>0</v>
      </c>
      <c r="R196" s="152">
        <f>Q196*H196</f>
        <v>0</v>
      </c>
      <c r="S196" s="152">
        <v>0</v>
      </c>
      <c r="T196" s="153">
        <f>S196*H196</f>
        <v>0</v>
      </c>
      <c r="AR196" s="154" t="s">
        <v>258</v>
      </c>
      <c r="AT196" s="154" t="s">
        <v>169</v>
      </c>
      <c r="AU196" s="154" t="s">
        <v>83</v>
      </c>
      <c r="AY196" s="16" t="s">
        <v>167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6" t="s">
        <v>81</v>
      </c>
      <c r="BK196" s="155">
        <f>ROUND(I196*H196,2)</f>
        <v>0</v>
      </c>
      <c r="BL196" s="16" t="s">
        <v>258</v>
      </c>
      <c r="BM196" s="154" t="s">
        <v>1931</v>
      </c>
    </row>
    <row r="197" spans="2:65" s="1" customFormat="1" ht="24" customHeight="1">
      <c r="B197" s="143"/>
      <c r="C197" s="144" t="s">
        <v>309</v>
      </c>
      <c r="D197" s="144" t="s">
        <v>169</v>
      </c>
      <c r="E197" s="145" t="s">
        <v>1932</v>
      </c>
      <c r="F197" s="146" t="s">
        <v>1933</v>
      </c>
      <c r="G197" s="147" t="s">
        <v>230</v>
      </c>
      <c r="H197" s="148">
        <v>70</v>
      </c>
      <c r="I197" s="149">
        <v>0</v>
      </c>
      <c r="J197" s="149">
        <f>ROUND(I197*H197,2)</f>
        <v>0</v>
      </c>
      <c r="K197" s="146" t="s">
        <v>173</v>
      </c>
      <c r="L197" s="30"/>
      <c r="M197" s="150" t="s">
        <v>1</v>
      </c>
      <c r="N197" s="151" t="s">
        <v>39</v>
      </c>
      <c r="O197" s="152">
        <v>5.1999999999999998E-2</v>
      </c>
      <c r="P197" s="152">
        <f>O197*H197</f>
        <v>3.6399999999999997</v>
      </c>
      <c r="Q197" s="152">
        <v>0</v>
      </c>
      <c r="R197" s="152">
        <f>Q197*H197</f>
        <v>0</v>
      </c>
      <c r="S197" s="152">
        <v>0</v>
      </c>
      <c r="T197" s="153">
        <f>S197*H197</f>
        <v>0</v>
      </c>
      <c r="AR197" s="154" t="s">
        <v>258</v>
      </c>
      <c r="AT197" s="154" t="s">
        <v>169</v>
      </c>
      <c r="AU197" s="154" t="s">
        <v>83</v>
      </c>
      <c r="AY197" s="16" t="s">
        <v>167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6" t="s">
        <v>81</v>
      </c>
      <c r="BK197" s="155">
        <f>ROUND(I197*H197,2)</f>
        <v>0</v>
      </c>
      <c r="BL197" s="16" t="s">
        <v>258</v>
      </c>
      <c r="BM197" s="154" t="s">
        <v>1934</v>
      </c>
    </row>
    <row r="198" spans="2:65" s="1" customFormat="1" ht="16.5" customHeight="1">
      <c r="B198" s="143"/>
      <c r="C198" s="178" t="s">
        <v>313</v>
      </c>
      <c r="D198" s="178" t="s">
        <v>410</v>
      </c>
      <c r="E198" s="179" t="s">
        <v>1935</v>
      </c>
      <c r="F198" s="180" t="s">
        <v>1936</v>
      </c>
      <c r="G198" s="181" t="s">
        <v>1937</v>
      </c>
      <c r="H198" s="182">
        <v>7.6999999999999999E-2</v>
      </c>
      <c r="I198" s="183">
        <v>0</v>
      </c>
      <c r="J198" s="183">
        <f>ROUND(I198*H198,2)</f>
        <v>0</v>
      </c>
      <c r="K198" s="180" t="s">
        <v>173</v>
      </c>
      <c r="L198" s="184"/>
      <c r="M198" s="185" t="s">
        <v>1</v>
      </c>
      <c r="N198" s="186" t="s">
        <v>39</v>
      </c>
      <c r="O198" s="152">
        <v>0</v>
      </c>
      <c r="P198" s="152">
        <f>O198*H198</f>
        <v>0</v>
      </c>
      <c r="Q198" s="152">
        <v>0.34</v>
      </c>
      <c r="R198" s="152">
        <f>Q198*H198</f>
        <v>2.6180000000000002E-2</v>
      </c>
      <c r="S198" s="152">
        <v>0</v>
      </c>
      <c r="T198" s="153">
        <f>S198*H198</f>
        <v>0</v>
      </c>
      <c r="AR198" s="154" t="s">
        <v>380</v>
      </c>
      <c r="AT198" s="154" t="s">
        <v>410</v>
      </c>
      <c r="AU198" s="154" t="s">
        <v>83</v>
      </c>
      <c r="AY198" s="16" t="s">
        <v>167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6" t="s">
        <v>81</v>
      </c>
      <c r="BK198" s="155">
        <f>ROUND(I198*H198,2)</f>
        <v>0</v>
      </c>
      <c r="BL198" s="16" t="s">
        <v>258</v>
      </c>
      <c r="BM198" s="154" t="s">
        <v>1938</v>
      </c>
    </row>
    <row r="199" spans="2:65" s="12" customFormat="1" ht="11.25">
      <c r="B199" s="156"/>
      <c r="D199" s="157" t="s">
        <v>176</v>
      </c>
      <c r="F199" s="159" t="s">
        <v>1939</v>
      </c>
      <c r="H199" s="160">
        <v>7.6999999999999999E-2</v>
      </c>
      <c r="L199" s="156"/>
      <c r="M199" s="161"/>
      <c r="N199" s="162"/>
      <c r="O199" s="162"/>
      <c r="P199" s="162"/>
      <c r="Q199" s="162"/>
      <c r="R199" s="162"/>
      <c r="S199" s="162"/>
      <c r="T199" s="163"/>
      <c r="AT199" s="158" t="s">
        <v>176</v>
      </c>
      <c r="AU199" s="158" t="s">
        <v>83</v>
      </c>
      <c r="AV199" s="12" t="s">
        <v>83</v>
      </c>
      <c r="AW199" s="12" t="s">
        <v>3</v>
      </c>
      <c r="AX199" s="12" t="s">
        <v>81</v>
      </c>
      <c r="AY199" s="158" t="s">
        <v>167</v>
      </c>
    </row>
    <row r="200" spans="2:65" s="1" customFormat="1" ht="24" customHeight="1">
      <c r="B200" s="143"/>
      <c r="C200" s="144" t="s">
        <v>318</v>
      </c>
      <c r="D200" s="144" t="s">
        <v>169</v>
      </c>
      <c r="E200" s="145" t="s">
        <v>1225</v>
      </c>
      <c r="F200" s="146" t="s">
        <v>1940</v>
      </c>
      <c r="G200" s="147" t="s">
        <v>399</v>
      </c>
      <c r="H200" s="148">
        <v>2.5999999999999999E-2</v>
      </c>
      <c r="I200" s="149">
        <v>0</v>
      </c>
      <c r="J200" s="149">
        <f>ROUND(I200*H200,2)</f>
        <v>0</v>
      </c>
      <c r="K200" s="146" t="s">
        <v>173</v>
      </c>
      <c r="L200" s="30"/>
      <c r="M200" s="150" t="s">
        <v>1</v>
      </c>
      <c r="N200" s="151" t="s">
        <v>39</v>
      </c>
      <c r="O200" s="152">
        <v>8.4600000000000009</v>
      </c>
      <c r="P200" s="152">
        <f>O200*H200</f>
        <v>0.21996000000000002</v>
      </c>
      <c r="Q200" s="152">
        <v>0</v>
      </c>
      <c r="R200" s="152">
        <f>Q200*H200</f>
        <v>0</v>
      </c>
      <c r="S200" s="152">
        <v>0</v>
      </c>
      <c r="T200" s="153">
        <f>S200*H200</f>
        <v>0</v>
      </c>
      <c r="AR200" s="154" t="s">
        <v>258</v>
      </c>
      <c r="AT200" s="154" t="s">
        <v>169</v>
      </c>
      <c r="AU200" s="154" t="s">
        <v>83</v>
      </c>
      <c r="AY200" s="16" t="s">
        <v>167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6" t="s">
        <v>81</v>
      </c>
      <c r="BK200" s="155">
        <f>ROUND(I200*H200,2)</f>
        <v>0</v>
      </c>
      <c r="BL200" s="16" t="s">
        <v>258</v>
      </c>
      <c r="BM200" s="154" t="s">
        <v>1941</v>
      </c>
    </row>
    <row r="201" spans="2:65" s="11" customFormat="1" ht="25.9" customHeight="1">
      <c r="B201" s="131"/>
      <c r="D201" s="132" t="s">
        <v>73</v>
      </c>
      <c r="E201" s="133" t="s">
        <v>410</v>
      </c>
      <c r="F201" s="133" t="s">
        <v>1826</v>
      </c>
      <c r="J201" s="134">
        <f>BK201</f>
        <v>0</v>
      </c>
      <c r="L201" s="131"/>
      <c r="M201" s="135"/>
      <c r="N201" s="136"/>
      <c r="O201" s="136"/>
      <c r="P201" s="137">
        <f>P202</f>
        <v>1.5399999999999998</v>
      </c>
      <c r="Q201" s="136"/>
      <c r="R201" s="137">
        <f>R202</f>
        <v>4.1999999999999997E-3</v>
      </c>
      <c r="S201" s="136"/>
      <c r="T201" s="138">
        <f>T202</f>
        <v>0</v>
      </c>
      <c r="AR201" s="132" t="s">
        <v>191</v>
      </c>
      <c r="AT201" s="139" t="s">
        <v>73</v>
      </c>
      <c r="AU201" s="139" t="s">
        <v>74</v>
      </c>
      <c r="AY201" s="132" t="s">
        <v>167</v>
      </c>
      <c r="BK201" s="140">
        <f>BK202</f>
        <v>0</v>
      </c>
    </row>
    <row r="202" spans="2:65" s="11" customFormat="1" ht="22.9" customHeight="1">
      <c r="B202" s="131"/>
      <c r="D202" s="132" t="s">
        <v>73</v>
      </c>
      <c r="E202" s="141" t="s">
        <v>1942</v>
      </c>
      <c r="F202" s="141" t="s">
        <v>1943</v>
      </c>
      <c r="J202" s="142">
        <f>BK202</f>
        <v>0</v>
      </c>
      <c r="L202" s="131"/>
      <c r="M202" s="135"/>
      <c r="N202" s="136"/>
      <c r="O202" s="136"/>
      <c r="P202" s="137">
        <f>P203</f>
        <v>1.5399999999999998</v>
      </c>
      <c r="Q202" s="136"/>
      <c r="R202" s="137">
        <f>R203</f>
        <v>4.1999999999999997E-3</v>
      </c>
      <c r="S202" s="136"/>
      <c r="T202" s="138">
        <f>T203</f>
        <v>0</v>
      </c>
      <c r="AR202" s="132" t="s">
        <v>191</v>
      </c>
      <c r="AT202" s="139" t="s">
        <v>73</v>
      </c>
      <c r="AU202" s="139" t="s">
        <v>81</v>
      </c>
      <c r="AY202" s="132" t="s">
        <v>167</v>
      </c>
      <c r="BK202" s="140">
        <f>BK203</f>
        <v>0</v>
      </c>
    </row>
    <row r="203" spans="2:65" s="1" customFormat="1" ht="16.5" customHeight="1">
      <c r="B203" s="143"/>
      <c r="C203" s="144" t="s">
        <v>323</v>
      </c>
      <c r="D203" s="144" t="s">
        <v>169</v>
      </c>
      <c r="E203" s="145" t="s">
        <v>1944</v>
      </c>
      <c r="F203" s="146" t="s">
        <v>1945</v>
      </c>
      <c r="G203" s="147" t="s">
        <v>230</v>
      </c>
      <c r="H203" s="148">
        <v>70</v>
      </c>
      <c r="I203" s="149">
        <v>0</v>
      </c>
      <c r="J203" s="149">
        <f>ROUND(I203*H203,2)</f>
        <v>0</v>
      </c>
      <c r="K203" s="146" t="s">
        <v>173</v>
      </c>
      <c r="L203" s="30"/>
      <c r="M203" s="187" t="s">
        <v>1</v>
      </c>
      <c r="N203" s="188" t="s">
        <v>39</v>
      </c>
      <c r="O203" s="189">
        <v>2.1999999999999999E-2</v>
      </c>
      <c r="P203" s="189">
        <f>O203*H203</f>
        <v>1.5399999999999998</v>
      </c>
      <c r="Q203" s="189">
        <v>6.0000000000000002E-5</v>
      </c>
      <c r="R203" s="189">
        <f>Q203*H203</f>
        <v>4.1999999999999997E-3</v>
      </c>
      <c r="S203" s="189">
        <v>0</v>
      </c>
      <c r="T203" s="190">
        <f>S203*H203</f>
        <v>0</v>
      </c>
      <c r="AR203" s="154" t="s">
        <v>584</v>
      </c>
      <c r="AT203" s="154" t="s">
        <v>169</v>
      </c>
      <c r="AU203" s="154" t="s">
        <v>83</v>
      </c>
      <c r="AY203" s="16" t="s">
        <v>167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6" t="s">
        <v>81</v>
      </c>
      <c r="BK203" s="155">
        <f>ROUND(I203*H203,2)</f>
        <v>0</v>
      </c>
      <c r="BL203" s="16" t="s">
        <v>584</v>
      </c>
      <c r="BM203" s="154" t="s">
        <v>1946</v>
      </c>
    </row>
    <row r="204" spans="2:65" s="1" customFormat="1" ht="6.95" customHeight="1">
      <c r="B204" s="42"/>
      <c r="C204" s="43"/>
      <c r="D204" s="43"/>
      <c r="E204" s="43"/>
      <c r="F204" s="43"/>
      <c r="G204" s="43"/>
      <c r="H204" s="43"/>
      <c r="I204" s="43"/>
      <c r="J204" s="43"/>
      <c r="K204" s="43"/>
      <c r="L204" s="30"/>
    </row>
  </sheetData>
  <autoFilter ref="C133:K203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25"/>
  <sheetViews>
    <sheetView showGridLines="0" topLeftCell="A25" workbookViewId="0">
      <selection activeCell="I425" sqref="I425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95"/>
    </row>
    <row r="2" spans="1:46" ht="36.950000000000003" customHeight="1">
      <c r="L2" s="198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92</v>
      </c>
    </row>
    <row r="3" spans="1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1:46" ht="24.95" customHeight="1">
      <c r="B4" s="19"/>
      <c r="D4" s="20" t="s">
        <v>103</v>
      </c>
      <c r="L4" s="19"/>
      <c r="M4" s="96" t="s">
        <v>10</v>
      </c>
      <c r="AT4" s="16" t="s">
        <v>3</v>
      </c>
    </row>
    <row r="5" spans="1:46" ht="6.95" customHeight="1">
      <c r="B5" s="19"/>
      <c r="L5" s="19"/>
    </row>
    <row r="6" spans="1:46" ht="12" customHeight="1">
      <c r="B6" s="19"/>
      <c r="D6" s="25" t="s">
        <v>14</v>
      </c>
      <c r="L6" s="19"/>
    </row>
    <row r="7" spans="1:46" ht="16.5" customHeight="1">
      <c r="B7" s="19"/>
      <c r="E7" s="231" t="str">
        <f>'Rekapitulace stavby'!K6</f>
        <v>Stavební úpravy RD a hosp. objektu spojené se změnou užívání na penzion</v>
      </c>
      <c r="F7" s="232"/>
      <c r="G7" s="232"/>
      <c r="H7" s="232"/>
      <c r="L7" s="19"/>
    </row>
    <row r="8" spans="1:46" s="1" customFormat="1" ht="12" customHeight="1">
      <c r="B8" s="30"/>
      <c r="D8" s="25" t="s">
        <v>104</v>
      </c>
      <c r="L8" s="30"/>
    </row>
    <row r="9" spans="1:46" s="1" customFormat="1" ht="36.950000000000003" customHeight="1">
      <c r="B9" s="30"/>
      <c r="E9" s="214" t="s">
        <v>1947</v>
      </c>
      <c r="F9" s="233"/>
      <c r="G9" s="233"/>
      <c r="H9" s="233"/>
      <c r="L9" s="30"/>
    </row>
    <row r="10" spans="1:46" s="1" customFormat="1" ht="11.25">
      <c r="B10" s="30"/>
      <c r="L10" s="30"/>
    </row>
    <row r="11" spans="1:46" s="1" customFormat="1" ht="12" customHeight="1">
      <c r="B11" s="30"/>
      <c r="D11" s="25" t="s">
        <v>16</v>
      </c>
      <c r="F11" s="23" t="s">
        <v>1</v>
      </c>
      <c r="I11" s="25" t="s">
        <v>17</v>
      </c>
      <c r="J11" s="23" t="s">
        <v>1</v>
      </c>
      <c r="L11" s="30"/>
    </row>
    <row r="12" spans="1:46" s="1" customFormat="1" ht="12" customHeight="1">
      <c r="B12" s="30"/>
      <c r="D12" s="25" t="s">
        <v>18</v>
      </c>
      <c r="F12" s="23" t="s">
        <v>19</v>
      </c>
      <c r="I12" s="25" t="s">
        <v>20</v>
      </c>
      <c r="J12" s="50" t="str">
        <f>'Rekapitulace stavby'!AN8</f>
        <v>28. 3. 2019</v>
      </c>
      <c r="L12" s="30"/>
    </row>
    <row r="13" spans="1:46" s="1" customFormat="1" ht="10.9" customHeight="1">
      <c r="B13" s="30"/>
      <c r="L13" s="30"/>
    </row>
    <row r="14" spans="1:46" s="1" customFormat="1" ht="12" customHeight="1">
      <c r="B14" s="30"/>
      <c r="D14" s="25" t="s">
        <v>22</v>
      </c>
      <c r="I14" s="25" t="s">
        <v>23</v>
      </c>
      <c r="J14" s="23" t="s">
        <v>1</v>
      </c>
      <c r="L14" s="30"/>
    </row>
    <row r="15" spans="1:46" s="1" customFormat="1" ht="18" customHeight="1">
      <c r="B15" s="30"/>
      <c r="E15" s="23" t="s">
        <v>24</v>
      </c>
      <c r="I15" s="25" t="s">
        <v>25</v>
      </c>
      <c r="J15" s="23" t="s">
        <v>1</v>
      </c>
      <c r="L15" s="30"/>
    </row>
    <row r="16" spans="1:46" s="1" customFormat="1" ht="6.95" customHeight="1">
      <c r="B16" s="30"/>
      <c r="L16" s="30"/>
    </row>
    <row r="17" spans="2:12" s="1" customFormat="1" ht="12" customHeight="1">
      <c r="B17" s="30"/>
      <c r="D17" s="25" t="s">
        <v>26</v>
      </c>
      <c r="I17" s="25" t="s">
        <v>23</v>
      </c>
      <c r="J17" s="23" t="str">
        <f>'Rekapitulace stavby'!AN13</f>
        <v/>
      </c>
      <c r="L17" s="30"/>
    </row>
    <row r="18" spans="2:12" s="1" customFormat="1" ht="18" customHeight="1">
      <c r="B18" s="30"/>
      <c r="E18" s="195" t="str">
        <f>'Rekapitulace stavby'!E14</f>
        <v xml:space="preserve"> </v>
      </c>
      <c r="F18" s="195"/>
      <c r="G18" s="195"/>
      <c r="H18" s="195"/>
      <c r="I18" s="25" t="s">
        <v>25</v>
      </c>
      <c r="J18" s="23" t="str">
        <f>'Rekapitulace stavby'!AN14</f>
        <v/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27</v>
      </c>
      <c r="I20" s="25" t="s">
        <v>23</v>
      </c>
      <c r="J20" s="23" t="s">
        <v>1</v>
      </c>
      <c r="L20" s="30"/>
    </row>
    <row r="21" spans="2:12" s="1" customFormat="1" ht="18" customHeight="1">
      <c r="B21" s="30"/>
      <c r="E21" s="23"/>
      <c r="I21" s="25" t="s">
        <v>25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29</v>
      </c>
      <c r="I23" s="25" t="s">
        <v>23</v>
      </c>
      <c r="J23" s="23" t="s">
        <v>1</v>
      </c>
      <c r="L23" s="30"/>
    </row>
    <row r="24" spans="2:12" s="1" customFormat="1" ht="18" customHeight="1">
      <c r="B24" s="30"/>
      <c r="E24" s="23"/>
      <c r="I24" s="25" t="s">
        <v>25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30</v>
      </c>
      <c r="L26" s="30"/>
    </row>
    <row r="27" spans="2:12" s="7" customFormat="1" ht="16.5" customHeight="1">
      <c r="B27" s="97"/>
      <c r="E27" s="203" t="s">
        <v>1</v>
      </c>
      <c r="F27" s="203"/>
      <c r="G27" s="203"/>
      <c r="H27" s="203"/>
      <c r="L27" s="9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14.45" customHeight="1">
      <c r="B30" s="30"/>
      <c r="D30" s="23" t="s">
        <v>106</v>
      </c>
      <c r="J30" s="29">
        <f>J96</f>
        <v>0</v>
      </c>
      <c r="L30" s="30"/>
    </row>
    <row r="31" spans="2:12" s="1" customFormat="1" ht="14.45" customHeight="1">
      <c r="B31" s="30"/>
      <c r="D31" s="28" t="s">
        <v>107</v>
      </c>
      <c r="J31" s="29">
        <f>J121</f>
        <v>0</v>
      </c>
      <c r="L31" s="30"/>
    </row>
    <row r="32" spans="2:12" s="1" customFormat="1" ht="25.35" customHeight="1">
      <c r="B32" s="30"/>
      <c r="D32" s="98" t="s">
        <v>34</v>
      </c>
      <c r="J32" s="64">
        <f>ROUND(J30 + J31, 2)</f>
        <v>0</v>
      </c>
      <c r="L32" s="30"/>
    </row>
    <row r="33" spans="2:12" s="1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1" customFormat="1" ht="14.45" customHeight="1">
      <c r="B34" s="30"/>
      <c r="F34" s="33" t="s">
        <v>36</v>
      </c>
      <c r="I34" s="33" t="s">
        <v>35</v>
      </c>
      <c r="J34" s="33" t="s">
        <v>37</v>
      </c>
      <c r="L34" s="30"/>
    </row>
    <row r="35" spans="2:12" s="1" customFormat="1" ht="14.45" customHeight="1">
      <c r="B35" s="30"/>
      <c r="D35" s="99" t="s">
        <v>38</v>
      </c>
      <c r="E35" s="25" t="s">
        <v>39</v>
      </c>
      <c r="F35" s="100">
        <f>ROUND((SUM(BE121:BE122) + SUM(BE142:BE424)),  2)</f>
        <v>0</v>
      </c>
      <c r="I35" s="101">
        <v>0.21</v>
      </c>
      <c r="J35" s="100">
        <f>ROUND(((SUM(BE121:BE122) + SUM(BE142:BE424))*I35),  2)</f>
        <v>0</v>
      </c>
      <c r="L35" s="30"/>
    </row>
    <row r="36" spans="2:12" s="1" customFormat="1" ht="14.45" customHeight="1">
      <c r="B36" s="30"/>
      <c r="E36" s="25" t="s">
        <v>40</v>
      </c>
      <c r="F36" s="100">
        <f>ROUND((SUM(BF121:BF122) + SUM(BF142:BF424)),  2)</f>
        <v>0</v>
      </c>
      <c r="I36" s="101">
        <v>0.15</v>
      </c>
      <c r="J36" s="100">
        <f>ROUND(((SUM(BF121:BF122) + SUM(BF142:BF424))*I36),  2)</f>
        <v>0</v>
      </c>
      <c r="L36" s="30"/>
    </row>
    <row r="37" spans="2:12" s="1" customFormat="1" ht="14.45" hidden="1" customHeight="1">
      <c r="B37" s="30"/>
      <c r="E37" s="25" t="s">
        <v>41</v>
      </c>
      <c r="F37" s="100">
        <f>ROUND((SUM(BG121:BG122) + SUM(BG142:BG424)),  2)</f>
        <v>0</v>
      </c>
      <c r="I37" s="101">
        <v>0.21</v>
      </c>
      <c r="J37" s="100">
        <f>0</f>
        <v>0</v>
      </c>
      <c r="L37" s="30"/>
    </row>
    <row r="38" spans="2:12" s="1" customFormat="1" ht="14.45" hidden="1" customHeight="1">
      <c r="B38" s="30"/>
      <c r="E38" s="25" t="s">
        <v>42</v>
      </c>
      <c r="F38" s="100">
        <f>ROUND((SUM(BH121:BH122) + SUM(BH142:BH424)),  2)</f>
        <v>0</v>
      </c>
      <c r="I38" s="101">
        <v>0.15</v>
      </c>
      <c r="J38" s="100">
        <f>0</f>
        <v>0</v>
      </c>
      <c r="L38" s="30"/>
    </row>
    <row r="39" spans="2:12" s="1" customFormat="1" ht="14.45" hidden="1" customHeight="1">
      <c r="B39" s="30"/>
      <c r="E39" s="25" t="s">
        <v>43</v>
      </c>
      <c r="F39" s="100">
        <f>ROUND((SUM(BI121:BI122) + SUM(BI142:BI424)),  2)</f>
        <v>0</v>
      </c>
      <c r="I39" s="101">
        <v>0</v>
      </c>
      <c r="J39" s="100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93"/>
      <c r="D41" s="102" t="s">
        <v>44</v>
      </c>
      <c r="E41" s="55"/>
      <c r="F41" s="55"/>
      <c r="G41" s="103" t="s">
        <v>45</v>
      </c>
      <c r="H41" s="104" t="s">
        <v>46</v>
      </c>
      <c r="I41" s="55"/>
      <c r="J41" s="105">
        <f>SUM(J32:J39)</f>
        <v>0</v>
      </c>
      <c r="K41" s="106"/>
      <c r="L41" s="30"/>
    </row>
    <row r="42" spans="2:12" s="1" customFormat="1" ht="14.45" customHeight="1">
      <c r="B42" s="30"/>
      <c r="L42" s="30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32"/>
      <c r="J61" s="108" t="s">
        <v>50</v>
      </c>
      <c r="K61" s="32"/>
      <c r="L61" s="30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40"/>
      <c r="J65" s="40"/>
      <c r="K65" s="40"/>
      <c r="L65" s="30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32"/>
      <c r="J76" s="108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20" t="s">
        <v>108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14</v>
      </c>
      <c r="L84" s="30"/>
    </row>
    <row r="85" spans="2:47" s="1" customFormat="1" ht="16.5" customHeight="1">
      <c r="B85" s="30"/>
      <c r="E85" s="231" t="str">
        <f>E7</f>
        <v>Stavební úpravy RD a hosp. objektu spojené se změnou užívání na penzion</v>
      </c>
      <c r="F85" s="232"/>
      <c r="G85" s="232"/>
      <c r="H85" s="232"/>
      <c r="L85" s="30"/>
    </row>
    <row r="86" spans="2:47" s="1" customFormat="1" ht="12" customHeight="1">
      <c r="B86" s="30"/>
      <c r="C86" s="25" t="s">
        <v>104</v>
      </c>
      <c r="L86" s="30"/>
    </row>
    <row r="87" spans="2:47" s="1" customFormat="1" ht="16.5" customHeight="1">
      <c r="B87" s="30"/>
      <c r="E87" s="214" t="str">
        <f>E9</f>
        <v xml:space="preserve">SO 02 - Parkovací objekt </v>
      </c>
      <c r="F87" s="233"/>
      <c r="G87" s="233"/>
      <c r="H87" s="233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18</v>
      </c>
      <c r="F89" s="23" t="str">
        <f>F12</f>
        <v xml:space="preserve"> </v>
      </c>
      <c r="I89" s="25" t="s">
        <v>20</v>
      </c>
      <c r="J89" s="50" t="str">
        <f>IF(J12="","",J12)</f>
        <v>28. 3. 2019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22</v>
      </c>
      <c r="F91" s="23" t="str">
        <f>E15</f>
        <v>Ing. Miloš Burianec</v>
      </c>
      <c r="I91" s="25" t="s">
        <v>27</v>
      </c>
      <c r="J91" s="26">
        <f>E21</f>
        <v>0</v>
      </c>
      <c r="L91" s="30"/>
    </row>
    <row r="92" spans="2:47" s="1" customFormat="1" ht="15.2" customHeight="1">
      <c r="B92" s="30"/>
      <c r="C92" s="25" t="s">
        <v>26</v>
      </c>
      <c r="F92" s="23" t="str">
        <f>IF(E18="","",E18)</f>
        <v xml:space="preserve"> </v>
      </c>
      <c r="I92" s="25" t="s">
        <v>29</v>
      </c>
      <c r="J92" s="26"/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109" t="s">
        <v>109</v>
      </c>
      <c r="D94" s="93"/>
      <c r="E94" s="93"/>
      <c r="F94" s="93"/>
      <c r="G94" s="93"/>
      <c r="H94" s="93"/>
      <c r="I94" s="93"/>
      <c r="J94" s="110" t="s">
        <v>110</v>
      </c>
      <c r="K94" s="93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11" t="s">
        <v>111</v>
      </c>
      <c r="J96" s="64">
        <f>J142</f>
        <v>0</v>
      </c>
      <c r="L96" s="30"/>
      <c r="AU96" s="16" t="s">
        <v>112</v>
      </c>
    </row>
    <row r="97" spans="2:12" s="8" customFormat="1" ht="24.95" customHeight="1">
      <c r="B97" s="112"/>
      <c r="D97" s="113" t="s">
        <v>113</v>
      </c>
      <c r="E97" s="114"/>
      <c r="F97" s="114"/>
      <c r="G97" s="114"/>
      <c r="H97" s="114"/>
      <c r="I97" s="114"/>
      <c r="J97" s="115">
        <f>J143</f>
        <v>0</v>
      </c>
      <c r="L97" s="112"/>
    </row>
    <row r="98" spans="2:12" s="9" customFormat="1" ht="19.899999999999999" customHeight="1">
      <c r="B98" s="116"/>
      <c r="D98" s="117" t="s">
        <v>114</v>
      </c>
      <c r="E98" s="118"/>
      <c r="F98" s="118"/>
      <c r="G98" s="118"/>
      <c r="H98" s="118"/>
      <c r="I98" s="118"/>
      <c r="J98" s="119">
        <f>J144</f>
        <v>0</v>
      </c>
      <c r="L98" s="116"/>
    </row>
    <row r="99" spans="2:12" s="9" customFormat="1" ht="19.899999999999999" customHeight="1">
      <c r="B99" s="116"/>
      <c r="D99" s="117" t="s">
        <v>115</v>
      </c>
      <c r="E99" s="118"/>
      <c r="F99" s="118"/>
      <c r="G99" s="118"/>
      <c r="H99" s="118"/>
      <c r="I99" s="118"/>
      <c r="J99" s="119">
        <f>J161</f>
        <v>0</v>
      </c>
      <c r="L99" s="116"/>
    </row>
    <row r="100" spans="2:12" s="9" customFormat="1" ht="19.899999999999999" customHeight="1">
      <c r="B100" s="116"/>
      <c r="D100" s="117" t="s">
        <v>116</v>
      </c>
      <c r="E100" s="118"/>
      <c r="F100" s="118"/>
      <c r="G100" s="118"/>
      <c r="H100" s="118"/>
      <c r="I100" s="118"/>
      <c r="J100" s="119">
        <f>J166</f>
        <v>0</v>
      </c>
      <c r="L100" s="116"/>
    </row>
    <row r="101" spans="2:12" s="9" customFormat="1" ht="19.899999999999999" customHeight="1">
      <c r="B101" s="116"/>
      <c r="D101" s="117" t="s">
        <v>117</v>
      </c>
      <c r="E101" s="118"/>
      <c r="F101" s="118"/>
      <c r="G101" s="118"/>
      <c r="H101" s="118"/>
      <c r="I101" s="118"/>
      <c r="J101" s="119">
        <f>J170</f>
        <v>0</v>
      </c>
      <c r="L101" s="116"/>
    </row>
    <row r="102" spans="2:12" s="9" customFormat="1" ht="19.899999999999999" customHeight="1">
      <c r="B102" s="116"/>
      <c r="D102" s="117" t="s">
        <v>1948</v>
      </c>
      <c r="E102" s="118"/>
      <c r="F102" s="118"/>
      <c r="G102" s="118"/>
      <c r="H102" s="118"/>
      <c r="I102" s="118"/>
      <c r="J102" s="119">
        <f>J182</f>
        <v>0</v>
      </c>
      <c r="L102" s="116"/>
    </row>
    <row r="103" spans="2:12" s="9" customFormat="1" ht="19.899999999999999" customHeight="1">
      <c r="B103" s="116"/>
      <c r="D103" s="117" t="s">
        <v>118</v>
      </c>
      <c r="E103" s="118"/>
      <c r="F103" s="118"/>
      <c r="G103" s="118"/>
      <c r="H103" s="118"/>
      <c r="I103" s="118"/>
      <c r="J103" s="119">
        <f>J186</f>
        <v>0</v>
      </c>
      <c r="L103" s="116"/>
    </row>
    <row r="104" spans="2:12" s="9" customFormat="1" ht="19.899999999999999" customHeight="1">
      <c r="B104" s="116"/>
      <c r="D104" s="117" t="s">
        <v>119</v>
      </c>
      <c r="E104" s="118"/>
      <c r="F104" s="118"/>
      <c r="G104" s="118"/>
      <c r="H104" s="118"/>
      <c r="I104" s="118"/>
      <c r="J104" s="119">
        <f>J219</f>
        <v>0</v>
      </c>
      <c r="L104" s="116"/>
    </row>
    <row r="105" spans="2:12" s="9" customFormat="1" ht="19.899999999999999" customHeight="1">
      <c r="B105" s="116"/>
      <c r="D105" s="117" t="s">
        <v>120</v>
      </c>
      <c r="E105" s="118"/>
      <c r="F105" s="118"/>
      <c r="G105" s="118"/>
      <c r="H105" s="118"/>
      <c r="I105" s="118"/>
      <c r="J105" s="119">
        <f>J222</f>
        <v>0</v>
      </c>
      <c r="L105" s="116"/>
    </row>
    <row r="106" spans="2:12" s="9" customFormat="1" ht="19.899999999999999" customHeight="1">
      <c r="B106" s="116"/>
      <c r="D106" s="117" t="s">
        <v>121</v>
      </c>
      <c r="E106" s="118"/>
      <c r="F106" s="118"/>
      <c r="G106" s="118"/>
      <c r="H106" s="118"/>
      <c r="I106" s="118"/>
      <c r="J106" s="119">
        <f>J268</f>
        <v>0</v>
      </c>
      <c r="L106" s="116"/>
    </row>
    <row r="107" spans="2:12" s="9" customFormat="1" ht="19.899999999999999" customHeight="1">
      <c r="B107" s="116"/>
      <c r="D107" s="117" t="s">
        <v>122</v>
      </c>
      <c r="E107" s="118"/>
      <c r="F107" s="118"/>
      <c r="G107" s="118"/>
      <c r="H107" s="118"/>
      <c r="I107" s="118"/>
      <c r="J107" s="119">
        <f>J271</f>
        <v>0</v>
      </c>
      <c r="L107" s="116"/>
    </row>
    <row r="108" spans="2:12" s="8" customFormat="1" ht="24.95" customHeight="1">
      <c r="B108" s="112"/>
      <c r="D108" s="113" t="s">
        <v>123</v>
      </c>
      <c r="E108" s="114"/>
      <c r="F108" s="114"/>
      <c r="G108" s="114"/>
      <c r="H108" s="114"/>
      <c r="I108" s="114"/>
      <c r="J108" s="115">
        <f>J273</f>
        <v>0</v>
      </c>
      <c r="L108" s="112"/>
    </row>
    <row r="109" spans="2:12" s="9" customFormat="1" ht="19.899999999999999" customHeight="1">
      <c r="B109" s="116"/>
      <c r="D109" s="117" t="s">
        <v>124</v>
      </c>
      <c r="E109" s="118"/>
      <c r="F109" s="118"/>
      <c r="G109" s="118"/>
      <c r="H109" s="118"/>
      <c r="I109" s="118"/>
      <c r="J109" s="119">
        <f>J274</f>
        <v>0</v>
      </c>
      <c r="L109" s="116"/>
    </row>
    <row r="110" spans="2:12" s="9" customFormat="1" ht="19.899999999999999" customHeight="1">
      <c r="B110" s="116"/>
      <c r="D110" s="117" t="s">
        <v>135</v>
      </c>
      <c r="E110" s="118"/>
      <c r="F110" s="118"/>
      <c r="G110" s="118"/>
      <c r="H110" s="118"/>
      <c r="I110" s="118"/>
      <c r="J110" s="119">
        <f>J284</f>
        <v>0</v>
      </c>
      <c r="L110" s="116"/>
    </row>
    <row r="111" spans="2:12" s="9" customFormat="1" ht="19.899999999999999" customHeight="1">
      <c r="B111" s="116"/>
      <c r="D111" s="117" t="s">
        <v>136</v>
      </c>
      <c r="E111" s="118"/>
      <c r="F111" s="118"/>
      <c r="G111" s="118"/>
      <c r="H111" s="118"/>
      <c r="I111" s="118"/>
      <c r="J111" s="119">
        <f>J312</f>
        <v>0</v>
      </c>
      <c r="L111" s="116"/>
    </row>
    <row r="112" spans="2:12" s="9" customFormat="1" ht="19.899999999999999" customHeight="1">
      <c r="B112" s="116"/>
      <c r="D112" s="117" t="s">
        <v>138</v>
      </c>
      <c r="E112" s="118"/>
      <c r="F112" s="118"/>
      <c r="G112" s="118"/>
      <c r="H112" s="118"/>
      <c r="I112" s="118"/>
      <c r="J112" s="119">
        <f>J371</f>
        <v>0</v>
      </c>
      <c r="L112" s="116"/>
    </row>
    <row r="113" spans="2:14" s="9" customFormat="1" ht="19.899999999999999" customHeight="1">
      <c r="B113" s="116"/>
      <c r="D113" s="117" t="s">
        <v>139</v>
      </c>
      <c r="E113" s="118"/>
      <c r="F113" s="118"/>
      <c r="G113" s="118"/>
      <c r="H113" s="118"/>
      <c r="I113" s="118"/>
      <c r="J113" s="119">
        <f>J383</f>
        <v>0</v>
      </c>
      <c r="L113" s="116"/>
    </row>
    <row r="114" spans="2:14" s="9" customFormat="1" ht="19.899999999999999" customHeight="1">
      <c r="B114" s="116"/>
      <c r="D114" s="117" t="s">
        <v>140</v>
      </c>
      <c r="E114" s="118"/>
      <c r="F114" s="118"/>
      <c r="G114" s="118"/>
      <c r="H114" s="118"/>
      <c r="I114" s="118"/>
      <c r="J114" s="119">
        <f>J400</f>
        <v>0</v>
      </c>
      <c r="L114" s="116"/>
    </row>
    <row r="115" spans="2:14" s="9" customFormat="1" ht="19.899999999999999" customHeight="1">
      <c r="B115" s="116"/>
      <c r="D115" s="117" t="s">
        <v>145</v>
      </c>
      <c r="E115" s="118"/>
      <c r="F115" s="118"/>
      <c r="G115" s="118"/>
      <c r="H115" s="118"/>
      <c r="I115" s="118"/>
      <c r="J115" s="119">
        <f>J409</f>
        <v>0</v>
      </c>
      <c r="L115" s="116"/>
    </row>
    <row r="116" spans="2:14" s="9" customFormat="1" ht="19.899999999999999" customHeight="1">
      <c r="B116" s="116"/>
      <c r="D116" s="117" t="s">
        <v>146</v>
      </c>
      <c r="E116" s="118"/>
      <c r="F116" s="118"/>
      <c r="G116" s="118"/>
      <c r="H116" s="118"/>
      <c r="I116" s="118"/>
      <c r="J116" s="119">
        <f>J416</f>
        <v>0</v>
      </c>
      <c r="L116" s="116"/>
    </row>
    <row r="117" spans="2:14" s="8" customFormat="1" ht="24.95" customHeight="1">
      <c r="B117" s="112"/>
      <c r="D117" s="113" t="s">
        <v>149</v>
      </c>
      <c r="E117" s="114"/>
      <c r="F117" s="114"/>
      <c r="G117" s="114"/>
      <c r="H117" s="114"/>
      <c r="I117" s="114"/>
      <c r="J117" s="115">
        <f>J421</f>
        <v>0</v>
      </c>
      <c r="L117" s="112"/>
    </row>
    <row r="118" spans="2:14" s="9" customFormat="1" ht="19.899999999999999" customHeight="1">
      <c r="B118" s="116"/>
      <c r="D118" s="117" t="s">
        <v>150</v>
      </c>
      <c r="E118" s="118"/>
      <c r="F118" s="118"/>
      <c r="G118" s="118"/>
      <c r="H118" s="118"/>
      <c r="I118" s="118"/>
      <c r="J118" s="119">
        <f>J422</f>
        <v>0</v>
      </c>
      <c r="L118" s="116"/>
    </row>
    <row r="119" spans="2:14" s="1" customFormat="1" ht="21.75" customHeight="1">
      <c r="B119" s="30"/>
      <c r="L119" s="30"/>
    </row>
    <row r="120" spans="2:14" s="1" customFormat="1" ht="6.95" customHeight="1">
      <c r="B120" s="30"/>
      <c r="L120" s="30"/>
    </row>
    <row r="121" spans="2:14" s="1" customFormat="1" ht="29.25" customHeight="1">
      <c r="B121" s="30"/>
      <c r="C121" s="111" t="s">
        <v>151</v>
      </c>
      <c r="J121" s="120">
        <v>0</v>
      </c>
      <c r="L121" s="30"/>
      <c r="N121" s="121" t="s">
        <v>38</v>
      </c>
    </row>
    <row r="122" spans="2:14" s="1" customFormat="1" ht="18" customHeight="1">
      <c r="B122" s="30"/>
      <c r="L122" s="30"/>
    </row>
    <row r="123" spans="2:14" s="1" customFormat="1" ht="29.25" customHeight="1">
      <c r="B123" s="30"/>
      <c r="C123" s="92" t="s">
        <v>102</v>
      </c>
      <c r="D123" s="93"/>
      <c r="E123" s="93"/>
      <c r="F123" s="93"/>
      <c r="G123" s="93"/>
      <c r="H123" s="93"/>
      <c r="I123" s="93"/>
      <c r="J123" s="94">
        <f>ROUND(J96+J121,2)</f>
        <v>0</v>
      </c>
      <c r="K123" s="93"/>
      <c r="L123" s="30"/>
    </row>
    <row r="124" spans="2:14" s="1" customFormat="1" ht="6.95" customHeight="1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30"/>
    </row>
    <row r="128" spans="2:14" s="1" customFormat="1" ht="6.95" customHeight="1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30"/>
    </row>
    <row r="129" spans="2:63" s="1" customFormat="1" ht="24.95" customHeight="1">
      <c r="B129" s="30"/>
      <c r="C129" s="20" t="s">
        <v>152</v>
      </c>
      <c r="L129" s="30"/>
    </row>
    <row r="130" spans="2:63" s="1" customFormat="1" ht="6.95" customHeight="1">
      <c r="B130" s="30"/>
      <c r="L130" s="30"/>
    </row>
    <row r="131" spans="2:63" s="1" customFormat="1" ht="12" customHeight="1">
      <c r="B131" s="30"/>
      <c r="C131" s="25" t="s">
        <v>14</v>
      </c>
      <c r="L131" s="30"/>
    </row>
    <row r="132" spans="2:63" s="1" customFormat="1" ht="16.5" customHeight="1">
      <c r="B132" s="30"/>
      <c r="E132" s="231" t="str">
        <f>E7</f>
        <v>Stavební úpravy RD a hosp. objektu spojené se změnou užívání na penzion</v>
      </c>
      <c r="F132" s="232"/>
      <c r="G132" s="232"/>
      <c r="H132" s="232"/>
      <c r="L132" s="30"/>
    </row>
    <row r="133" spans="2:63" s="1" customFormat="1" ht="12" customHeight="1">
      <c r="B133" s="30"/>
      <c r="C133" s="25" t="s">
        <v>104</v>
      </c>
      <c r="L133" s="30"/>
    </row>
    <row r="134" spans="2:63" s="1" customFormat="1" ht="16.5" customHeight="1">
      <c r="B134" s="30"/>
      <c r="E134" s="214" t="str">
        <f>E9</f>
        <v xml:space="preserve">SO 02 - Parkovací objekt </v>
      </c>
      <c r="F134" s="233"/>
      <c r="G134" s="233"/>
      <c r="H134" s="233"/>
      <c r="L134" s="30"/>
    </row>
    <row r="135" spans="2:63" s="1" customFormat="1" ht="6.95" customHeight="1">
      <c r="B135" s="30"/>
      <c r="L135" s="30"/>
    </row>
    <row r="136" spans="2:63" s="1" customFormat="1" ht="12" customHeight="1">
      <c r="B136" s="30"/>
      <c r="C136" s="25" t="s">
        <v>18</v>
      </c>
      <c r="F136" s="23" t="str">
        <f>F12</f>
        <v xml:space="preserve"> </v>
      </c>
      <c r="I136" s="25" t="s">
        <v>20</v>
      </c>
      <c r="J136" s="50" t="str">
        <f>IF(J12="","",J12)</f>
        <v>28. 3. 2019</v>
      </c>
      <c r="L136" s="30"/>
    </row>
    <row r="137" spans="2:63" s="1" customFormat="1" ht="6.95" customHeight="1">
      <c r="B137" s="30"/>
      <c r="L137" s="30"/>
    </row>
    <row r="138" spans="2:63" s="1" customFormat="1" ht="15.2" customHeight="1">
      <c r="B138" s="30"/>
      <c r="C138" s="25" t="s">
        <v>22</v>
      </c>
      <c r="F138" s="23" t="str">
        <f>E15</f>
        <v>Ing. Miloš Burianec</v>
      </c>
      <c r="I138" s="25" t="s">
        <v>27</v>
      </c>
      <c r="J138" s="26">
        <f>E21</f>
        <v>0</v>
      </c>
      <c r="L138" s="30"/>
    </row>
    <row r="139" spans="2:63" s="1" customFormat="1" ht="15.2" customHeight="1">
      <c r="B139" s="30"/>
      <c r="C139" s="25" t="s">
        <v>26</v>
      </c>
      <c r="F139" s="23" t="str">
        <f>IF(E18="","",E18)</f>
        <v xml:space="preserve"> </v>
      </c>
      <c r="I139" s="25" t="s">
        <v>29</v>
      </c>
      <c r="J139" s="26">
        <f>E24</f>
        <v>0</v>
      </c>
      <c r="L139" s="30"/>
    </row>
    <row r="140" spans="2:63" s="1" customFormat="1" ht="10.35" customHeight="1">
      <c r="B140" s="30"/>
      <c r="L140" s="30"/>
    </row>
    <row r="141" spans="2:63" s="10" customFormat="1" ht="29.25" customHeight="1">
      <c r="B141" s="122"/>
      <c r="C141" s="123" t="s">
        <v>153</v>
      </c>
      <c r="D141" s="124" t="s">
        <v>59</v>
      </c>
      <c r="E141" s="124" t="s">
        <v>55</v>
      </c>
      <c r="F141" s="124" t="s">
        <v>56</v>
      </c>
      <c r="G141" s="124" t="s">
        <v>154</v>
      </c>
      <c r="H141" s="124" t="s">
        <v>155</v>
      </c>
      <c r="I141" s="124" t="s">
        <v>156</v>
      </c>
      <c r="J141" s="125" t="s">
        <v>110</v>
      </c>
      <c r="K141" s="126" t="s">
        <v>157</v>
      </c>
      <c r="L141" s="122"/>
      <c r="M141" s="57" t="s">
        <v>1</v>
      </c>
      <c r="N141" s="58" t="s">
        <v>38</v>
      </c>
      <c r="O141" s="58" t="s">
        <v>158</v>
      </c>
      <c r="P141" s="58" t="s">
        <v>159</v>
      </c>
      <c r="Q141" s="58" t="s">
        <v>160</v>
      </c>
      <c r="R141" s="58" t="s">
        <v>161</v>
      </c>
      <c r="S141" s="58" t="s">
        <v>162</v>
      </c>
      <c r="T141" s="59" t="s">
        <v>163</v>
      </c>
    </row>
    <row r="142" spans="2:63" s="1" customFormat="1" ht="22.9" customHeight="1">
      <c r="B142" s="30"/>
      <c r="C142" s="62" t="s">
        <v>164</v>
      </c>
      <c r="J142" s="127">
        <f>BK142</f>
        <v>0</v>
      </c>
      <c r="L142" s="30"/>
      <c r="M142" s="60"/>
      <c r="N142" s="51"/>
      <c r="O142" s="51"/>
      <c r="P142" s="128">
        <f>P143+P273+P421</f>
        <v>1650.6158380000002</v>
      </c>
      <c r="Q142" s="51"/>
      <c r="R142" s="128">
        <f>R143+R273+R421</f>
        <v>135.70469739000001</v>
      </c>
      <c r="S142" s="51"/>
      <c r="T142" s="129">
        <f>T143+T273+T421</f>
        <v>74.356293500000007</v>
      </c>
      <c r="AT142" s="16" t="s">
        <v>73</v>
      </c>
      <c r="AU142" s="16" t="s">
        <v>112</v>
      </c>
      <c r="BK142" s="130">
        <f>BK143+BK273+BK421</f>
        <v>0</v>
      </c>
    </row>
    <row r="143" spans="2:63" s="11" customFormat="1" ht="25.9" customHeight="1">
      <c r="B143" s="131"/>
      <c r="D143" s="132" t="s">
        <v>73</v>
      </c>
      <c r="E143" s="133" t="s">
        <v>165</v>
      </c>
      <c r="F143" s="133" t="s">
        <v>166</v>
      </c>
      <c r="J143" s="134">
        <f>BK143</f>
        <v>0</v>
      </c>
      <c r="L143" s="131"/>
      <c r="M143" s="135"/>
      <c r="N143" s="136"/>
      <c r="O143" s="136"/>
      <c r="P143" s="137">
        <f>P144+P161+P166+P170+P182+P186+P219+P222+P268+P271</f>
        <v>892.03211899999997</v>
      </c>
      <c r="Q143" s="136"/>
      <c r="R143" s="137">
        <f>R144+R161+R166+R170+R182+R186+R219+R222+R268+R271</f>
        <v>113.75689723000001</v>
      </c>
      <c r="S143" s="136"/>
      <c r="T143" s="138">
        <f>T144+T161+T166+T170+T182+T186+T219+T222+T268+T271</f>
        <v>55.553249000000008</v>
      </c>
      <c r="AR143" s="132" t="s">
        <v>81</v>
      </c>
      <c r="AT143" s="139" t="s">
        <v>73</v>
      </c>
      <c r="AU143" s="139" t="s">
        <v>74</v>
      </c>
      <c r="AY143" s="132" t="s">
        <v>167</v>
      </c>
      <c r="BK143" s="140">
        <f>BK144+BK161+BK166+BK170+BK182+BK186+BK219+BK222+BK268+BK271</f>
        <v>0</v>
      </c>
    </row>
    <row r="144" spans="2:63" s="11" customFormat="1" ht="22.9" customHeight="1">
      <c r="B144" s="131"/>
      <c r="D144" s="132" t="s">
        <v>73</v>
      </c>
      <c r="E144" s="141" t="s">
        <v>81</v>
      </c>
      <c r="F144" s="141" t="s">
        <v>168</v>
      </c>
      <c r="J144" s="142">
        <f>BK144</f>
        <v>0</v>
      </c>
      <c r="L144" s="131"/>
      <c r="M144" s="135"/>
      <c r="N144" s="136"/>
      <c r="O144" s="136"/>
      <c r="P144" s="137">
        <f>SUM(P145:P160)</f>
        <v>84.241438000000002</v>
      </c>
      <c r="Q144" s="136"/>
      <c r="R144" s="137">
        <f>SUM(R145:R160)</f>
        <v>0</v>
      </c>
      <c r="S144" s="136"/>
      <c r="T144" s="138">
        <f>SUM(T145:T160)</f>
        <v>0</v>
      </c>
      <c r="AR144" s="132" t="s">
        <v>81</v>
      </c>
      <c r="AT144" s="139" t="s">
        <v>73</v>
      </c>
      <c r="AU144" s="139" t="s">
        <v>81</v>
      </c>
      <c r="AY144" s="132" t="s">
        <v>167</v>
      </c>
      <c r="BK144" s="140">
        <f>SUM(BK145:BK160)</f>
        <v>0</v>
      </c>
    </row>
    <row r="145" spans="2:65" s="1" customFormat="1" ht="24" customHeight="1">
      <c r="B145" s="143"/>
      <c r="C145" s="144" t="s">
        <v>81</v>
      </c>
      <c r="D145" s="144" t="s">
        <v>169</v>
      </c>
      <c r="E145" s="145" t="s">
        <v>1949</v>
      </c>
      <c r="F145" s="146" t="s">
        <v>1950</v>
      </c>
      <c r="G145" s="147" t="s">
        <v>172</v>
      </c>
      <c r="H145" s="148">
        <v>16.748000000000001</v>
      </c>
      <c r="I145" s="149">
        <v>0</v>
      </c>
      <c r="J145" s="149">
        <f>ROUND(I145*H145,2)</f>
        <v>0</v>
      </c>
      <c r="K145" s="146" t="s">
        <v>173</v>
      </c>
      <c r="L145" s="30"/>
      <c r="M145" s="150" t="s">
        <v>1</v>
      </c>
      <c r="N145" s="151" t="s">
        <v>39</v>
      </c>
      <c r="O145" s="152">
        <v>0.36799999999999999</v>
      </c>
      <c r="P145" s="152">
        <f>O145*H145</f>
        <v>6.1632640000000007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AR145" s="154" t="s">
        <v>174</v>
      </c>
      <c r="AT145" s="154" t="s">
        <v>169</v>
      </c>
      <c r="AU145" s="154" t="s">
        <v>83</v>
      </c>
      <c r="AY145" s="16" t="s">
        <v>167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6" t="s">
        <v>81</v>
      </c>
      <c r="BK145" s="155">
        <f>ROUND(I145*H145,2)</f>
        <v>0</v>
      </c>
      <c r="BL145" s="16" t="s">
        <v>174</v>
      </c>
      <c r="BM145" s="154" t="s">
        <v>1951</v>
      </c>
    </row>
    <row r="146" spans="2:65" s="12" customFormat="1" ht="11.25">
      <c r="B146" s="156"/>
      <c r="D146" s="157" t="s">
        <v>176</v>
      </c>
      <c r="E146" s="158" t="s">
        <v>1</v>
      </c>
      <c r="F146" s="159" t="s">
        <v>1952</v>
      </c>
      <c r="H146" s="160">
        <v>16.748000000000001</v>
      </c>
      <c r="L146" s="156"/>
      <c r="M146" s="161"/>
      <c r="N146" s="162"/>
      <c r="O146" s="162"/>
      <c r="P146" s="162"/>
      <c r="Q146" s="162"/>
      <c r="R146" s="162"/>
      <c r="S146" s="162"/>
      <c r="T146" s="163"/>
      <c r="AT146" s="158" t="s">
        <v>176</v>
      </c>
      <c r="AU146" s="158" t="s">
        <v>83</v>
      </c>
      <c r="AV146" s="12" t="s">
        <v>83</v>
      </c>
      <c r="AW146" s="12" t="s">
        <v>28</v>
      </c>
      <c r="AX146" s="12" t="s">
        <v>74</v>
      </c>
      <c r="AY146" s="158" t="s">
        <v>167</v>
      </c>
    </row>
    <row r="147" spans="2:65" s="13" customFormat="1" ht="11.25">
      <c r="B147" s="164"/>
      <c r="D147" s="157" t="s">
        <v>176</v>
      </c>
      <c r="E147" s="165" t="s">
        <v>1</v>
      </c>
      <c r="F147" s="166" t="s">
        <v>187</v>
      </c>
      <c r="H147" s="167">
        <v>16.748000000000001</v>
      </c>
      <c r="L147" s="164"/>
      <c r="M147" s="168"/>
      <c r="N147" s="169"/>
      <c r="O147" s="169"/>
      <c r="P147" s="169"/>
      <c r="Q147" s="169"/>
      <c r="R147" s="169"/>
      <c r="S147" s="169"/>
      <c r="T147" s="170"/>
      <c r="AT147" s="165" t="s">
        <v>176</v>
      </c>
      <c r="AU147" s="165" t="s">
        <v>83</v>
      </c>
      <c r="AV147" s="13" t="s">
        <v>174</v>
      </c>
      <c r="AW147" s="13" t="s">
        <v>28</v>
      </c>
      <c r="AX147" s="13" t="s">
        <v>81</v>
      </c>
      <c r="AY147" s="165" t="s">
        <v>167</v>
      </c>
    </row>
    <row r="148" spans="2:65" s="1" customFormat="1" ht="16.5" customHeight="1">
      <c r="B148" s="143"/>
      <c r="C148" s="144" t="s">
        <v>83</v>
      </c>
      <c r="D148" s="144" t="s">
        <v>169</v>
      </c>
      <c r="E148" s="145" t="s">
        <v>1953</v>
      </c>
      <c r="F148" s="146" t="s">
        <v>1954</v>
      </c>
      <c r="G148" s="147" t="s">
        <v>172</v>
      </c>
      <c r="H148" s="148">
        <v>16.748000000000001</v>
      </c>
      <c r="I148" s="149">
        <v>0</v>
      </c>
      <c r="J148" s="149">
        <f>ROUND(I148*H148,2)</f>
        <v>0</v>
      </c>
      <c r="K148" s="146" t="s">
        <v>173</v>
      </c>
      <c r="L148" s="30"/>
      <c r="M148" s="150" t="s">
        <v>1</v>
      </c>
      <c r="N148" s="151" t="s">
        <v>39</v>
      </c>
      <c r="O148" s="152">
        <v>5.8000000000000003E-2</v>
      </c>
      <c r="P148" s="152">
        <f>O148*H148</f>
        <v>0.97138400000000014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AR148" s="154" t="s">
        <v>174</v>
      </c>
      <c r="AT148" s="154" t="s">
        <v>169</v>
      </c>
      <c r="AU148" s="154" t="s">
        <v>83</v>
      </c>
      <c r="AY148" s="16" t="s">
        <v>167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6" t="s">
        <v>81</v>
      </c>
      <c r="BK148" s="155">
        <f>ROUND(I148*H148,2)</f>
        <v>0</v>
      </c>
      <c r="BL148" s="16" t="s">
        <v>174</v>
      </c>
      <c r="BM148" s="154" t="s">
        <v>1955</v>
      </c>
    </row>
    <row r="149" spans="2:65" s="1" customFormat="1" ht="24" customHeight="1">
      <c r="B149" s="143"/>
      <c r="C149" s="144" t="s">
        <v>191</v>
      </c>
      <c r="D149" s="144" t="s">
        <v>169</v>
      </c>
      <c r="E149" s="145" t="s">
        <v>1956</v>
      </c>
      <c r="F149" s="146" t="s">
        <v>1957</v>
      </c>
      <c r="G149" s="147" t="s">
        <v>172</v>
      </c>
      <c r="H149" s="148">
        <v>16.748000000000001</v>
      </c>
      <c r="I149" s="149">
        <v>0</v>
      </c>
      <c r="J149" s="149">
        <f>ROUND(I149*H149,2)</f>
        <v>0</v>
      </c>
      <c r="K149" s="146" t="s">
        <v>173</v>
      </c>
      <c r="L149" s="30"/>
      <c r="M149" s="150" t="s">
        <v>1</v>
      </c>
      <c r="N149" s="151" t="s">
        <v>39</v>
      </c>
      <c r="O149" s="152">
        <v>2.948</v>
      </c>
      <c r="P149" s="152">
        <f>O149*H149</f>
        <v>49.373104000000005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AR149" s="154" t="s">
        <v>174</v>
      </c>
      <c r="AT149" s="154" t="s">
        <v>169</v>
      </c>
      <c r="AU149" s="154" t="s">
        <v>83</v>
      </c>
      <c r="AY149" s="16" t="s">
        <v>167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6" t="s">
        <v>81</v>
      </c>
      <c r="BK149" s="155">
        <f>ROUND(I149*H149,2)</f>
        <v>0</v>
      </c>
      <c r="BL149" s="16" t="s">
        <v>174</v>
      </c>
      <c r="BM149" s="154" t="s">
        <v>1958</v>
      </c>
    </row>
    <row r="150" spans="2:65" s="1" customFormat="1" ht="24" customHeight="1">
      <c r="B150" s="143"/>
      <c r="C150" s="144" t="s">
        <v>174</v>
      </c>
      <c r="D150" s="144" t="s">
        <v>169</v>
      </c>
      <c r="E150" s="145" t="s">
        <v>1959</v>
      </c>
      <c r="F150" s="146" t="s">
        <v>1960</v>
      </c>
      <c r="G150" s="147" t="s">
        <v>172</v>
      </c>
      <c r="H150" s="148">
        <v>16.748000000000001</v>
      </c>
      <c r="I150" s="149">
        <v>0</v>
      </c>
      <c r="J150" s="149">
        <f>ROUND(I150*H150,2)</f>
        <v>0</v>
      </c>
      <c r="K150" s="146" t="s">
        <v>173</v>
      </c>
      <c r="L150" s="30"/>
      <c r="M150" s="150" t="s">
        <v>1</v>
      </c>
      <c r="N150" s="151" t="s">
        <v>39</v>
      </c>
      <c r="O150" s="152">
        <v>0.59</v>
      </c>
      <c r="P150" s="152">
        <f>O150*H150</f>
        <v>9.8813200000000005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AR150" s="154" t="s">
        <v>174</v>
      </c>
      <c r="AT150" s="154" t="s">
        <v>169</v>
      </c>
      <c r="AU150" s="154" t="s">
        <v>83</v>
      </c>
      <c r="AY150" s="16" t="s">
        <v>167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6" t="s">
        <v>81</v>
      </c>
      <c r="BK150" s="155">
        <f>ROUND(I150*H150,2)</f>
        <v>0</v>
      </c>
      <c r="BL150" s="16" t="s">
        <v>174</v>
      </c>
      <c r="BM150" s="154" t="s">
        <v>1961</v>
      </c>
    </row>
    <row r="151" spans="2:65" s="1" customFormat="1" ht="24" customHeight="1">
      <c r="B151" s="143"/>
      <c r="C151" s="144" t="s">
        <v>199</v>
      </c>
      <c r="D151" s="144" t="s">
        <v>169</v>
      </c>
      <c r="E151" s="145" t="s">
        <v>170</v>
      </c>
      <c r="F151" s="146" t="s">
        <v>171</v>
      </c>
      <c r="G151" s="147" t="s">
        <v>172</v>
      </c>
      <c r="H151" s="148">
        <v>3.3220000000000001</v>
      </c>
      <c r="I151" s="149">
        <v>0</v>
      </c>
      <c r="J151" s="149">
        <f>ROUND(I151*H151,2)</f>
        <v>0</v>
      </c>
      <c r="K151" s="146" t="s">
        <v>173</v>
      </c>
      <c r="L151" s="30"/>
      <c r="M151" s="150" t="s">
        <v>1</v>
      </c>
      <c r="N151" s="151" t="s">
        <v>39</v>
      </c>
      <c r="O151" s="152">
        <v>2.3199999999999998</v>
      </c>
      <c r="P151" s="152">
        <f>O151*H151</f>
        <v>7.7070399999999992</v>
      </c>
      <c r="Q151" s="152">
        <v>0</v>
      </c>
      <c r="R151" s="152">
        <f>Q151*H151</f>
        <v>0</v>
      </c>
      <c r="S151" s="152">
        <v>0</v>
      </c>
      <c r="T151" s="153">
        <f>S151*H151</f>
        <v>0</v>
      </c>
      <c r="AR151" s="154" t="s">
        <v>174</v>
      </c>
      <c r="AT151" s="154" t="s">
        <v>169</v>
      </c>
      <c r="AU151" s="154" t="s">
        <v>83</v>
      </c>
      <c r="AY151" s="16" t="s">
        <v>167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6" t="s">
        <v>81</v>
      </c>
      <c r="BK151" s="155">
        <f>ROUND(I151*H151,2)</f>
        <v>0</v>
      </c>
      <c r="BL151" s="16" t="s">
        <v>174</v>
      </c>
      <c r="BM151" s="154" t="s">
        <v>1962</v>
      </c>
    </row>
    <row r="152" spans="2:65" s="12" customFormat="1" ht="11.25">
      <c r="B152" s="156"/>
      <c r="D152" s="157" t="s">
        <v>176</v>
      </c>
      <c r="E152" s="158" t="s">
        <v>1</v>
      </c>
      <c r="F152" s="159" t="s">
        <v>1963</v>
      </c>
      <c r="H152" s="160">
        <v>3.3220000000000001</v>
      </c>
      <c r="L152" s="156"/>
      <c r="M152" s="161"/>
      <c r="N152" s="162"/>
      <c r="O152" s="162"/>
      <c r="P152" s="162"/>
      <c r="Q152" s="162"/>
      <c r="R152" s="162"/>
      <c r="S152" s="162"/>
      <c r="T152" s="163"/>
      <c r="AT152" s="158" t="s">
        <v>176</v>
      </c>
      <c r="AU152" s="158" t="s">
        <v>83</v>
      </c>
      <c r="AV152" s="12" t="s">
        <v>83</v>
      </c>
      <c r="AW152" s="12" t="s">
        <v>28</v>
      </c>
      <c r="AX152" s="12" t="s">
        <v>74</v>
      </c>
      <c r="AY152" s="158" t="s">
        <v>167</v>
      </c>
    </row>
    <row r="153" spans="2:65" s="13" customFormat="1" ht="11.25">
      <c r="B153" s="164"/>
      <c r="D153" s="157" t="s">
        <v>176</v>
      </c>
      <c r="E153" s="165" t="s">
        <v>1</v>
      </c>
      <c r="F153" s="166" t="s">
        <v>187</v>
      </c>
      <c r="H153" s="167">
        <v>3.3220000000000001</v>
      </c>
      <c r="L153" s="164"/>
      <c r="M153" s="168"/>
      <c r="N153" s="169"/>
      <c r="O153" s="169"/>
      <c r="P153" s="169"/>
      <c r="Q153" s="169"/>
      <c r="R153" s="169"/>
      <c r="S153" s="169"/>
      <c r="T153" s="170"/>
      <c r="AT153" s="165" t="s">
        <v>176</v>
      </c>
      <c r="AU153" s="165" t="s">
        <v>83</v>
      </c>
      <c r="AV153" s="13" t="s">
        <v>174</v>
      </c>
      <c r="AW153" s="13" t="s">
        <v>28</v>
      </c>
      <c r="AX153" s="13" t="s">
        <v>81</v>
      </c>
      <c r="AY153" s="165" t="s">
        <v>167</v>
      </c>
    </row>
    <row r="154" spans="2:65" s="1" customFormat="1" ht="24" customHeight="1">
      <c r="B154" s="143"/>
      <c r="C154" s="144" t="s">
        <v>203</v>
      </c>
      <c r="D154" s="144" t="s">
        <v>169</v>
      </c>
      <c r="E154" s="145" t="s">
        <v>200</v>
      </c>
      <c r="F154" s="146" t="s">
        <v>201</v>
      </c>
      <c r="G154" s="147" t="s">
        <v>172</v>
      </c>
      <c r="H154" s="148">
        <v>16.748000000000001</v>
      </c>
      <c r="I154" s="149">
        <v>0</v>
      </c>
      <c r="J154" s="149">
        <f>ROUND(I154*H154,2)</f>
        <v>0</v>
      </c>
      <c r="K154" s="146" t="s">
        <v>173</v>
      </c>
      <c r="L154" s="30"/>
      <c r="M154" s="150" t="s">
        <v>1</v>
      </c>
      <c r="N154" s="151" t="s">
        <v>39</v>
      </c>
      <c r="O154" s="152">
        <v>0.38200000000000001</v>
      </c>
      <c r="P154" s="152">
        <f>O154*H154</f>
        <v>6.3977360000000001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AR154" s="154" t="s">
        <v>174</v>
      </c>
      <c r="AT154" s="154" t="s">
        <v>169</v>
      </c>
      <c r="AU154" s="154" t="s">
        <v>83</v>
      </c>
      <c r="AY154" s="16" t="s">
        <v>167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6" t="s">
        <v>81</v>
      </c>
      <c r="BK154" s="155">
        <f>ROUND(I154*H154,2)</f>
        <v>0</v>
      </c>
      <c r="BL154" s="16" t="s">
        <v>174</v>
      </c>
      <c r="BM154" s="154" t="s">
        <v>1964</v>
      </c>
    </row>
    <row r="155" spans="2:65" s="1" customFormat="1" ht="24" customHeight="1">
      <c r="B155" s="143"/>
      <c r="C155" s="144" t="s">
        <v>208</v>
      </c>
      <c r="D155" s="144" t="s">
        <v>169</v>
      </c>
      <c r="E155" s="145" t="s">
        <v>204</v>
      </c>
      <c r="F155" s="146" t="s">
        <v>205</v>
      </c>
      <c r="G155" s="147" t="s">
        <v>172</v>
      </c>
      <c r="H155" s="148">
        <v>36.817999999999998</v>
      </c>
      <c r="I155" s="149">
        <v>0</v>
      </c>
      <c r="J155" s="149">
        <f>ROUND(I155*H155,2)</f>
        <v>0</v>
      </c>
      <c r="K155" s="146" t="s">
        <v>173</v>
      </c>
      <c r="L155" s="30"/>
      <c r="M155" s="150" t="s">
        <v>1</v>
      </c>
      <c r="N155" s="151" t="s">
        <v>39</v>
      </c>
      <c r="O155" s="152">
        <v>4.5999999999999999E-2</v>
      </c>
      <c r="P155" s="152">
        <f>O155*H155</f>
        <v>1.6936279999999999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AR155" s="154" t="s">
        <v>174</v>
      </c>
      <c r="AT155" s="154" t="s">
        <v>169</v>
      </c>
      <c r="AU155" s="154" t="s">
        <v>83</v>
      </c>
      <c r="AY155" s="16" t="s">
        <v>167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6" t="s">
        <v>81</v>
      </c>
      <c r="BK155" s="155">
        <f>ROUND(I155*H155,2)</f>
        <v>0</v>
      </c>
      <c r="BL155" s="16" t="s">
        <v>174</v>
      </c>
      <c r="BM155" s="154" t="s">
        <v>1965</v>
      </c>
    </row>
    <row r="156" spans="2:65" s="12" customFormat="1" ht="11.25">
      <c r="B156" s="156"/>
      <c r="D156" s="157" t="s">
        <v>176</v>
      </c>
      <c r="E156" s="158" t="s">
        <v>1</v>
      </c>
      <c r="F156" s="159" t="s">
        <v>1966</v>
      </c>
      <c r="H156" s="160">
        <v>33.496000000000002</v>
      </c>
      <c r="L156" s="156"/>
      <c r="M156" s="161"/>
      <c r="N156" s="162"/>
      <c r="O156" s="162"/>
      <c r="P156" s="162"/>
      <c r="Q156" s="162"/>
      <c r="R156" s="162"/>
      <c r="S156" s="162"/>
      <c r="T156" s="163"/>
      <c r="AT156" s="158" t="s">
        <v>176</v>
      </c>
      <c r="AU156" s="158" t="s">
        <v>83</v>
      </c>
      <c r="AV156" s="12" t="s">
        <v>83</v>
      </c>
      <c r="AW156" s="12" t="s">
        <v>28</v>
      </c>
      <c r="AX156" s="12" t="s">
        <v>74</v>
      </c>
      <c r="AY156" s="158" t="s">
        <v>167</v>
      </c>
    </row>
    <row r="157" spans="2:65" s="12" customFormat="1" ht="11.25">
      <c r="B157" s="156"/>
      <c r="D157" s="157" t="s">
        <v>176</v>
      </c>
      <c r="E157" s="158" t="s">
        <v>1</v>
      </c>
      <c r="F157" s="159" t="s">
        <v>1967</v>
      </c>
      <c r="H157" s="160">
        <v>3.3220000000000001</v>
      </c>
      <c r="L157" s="156"/>
      <c r="M157" s="161"/>
      <c r="N157" s="162"/>
      <c r="O157" s="162"/>
      <c r="P157" s="162"/>
      <c r="Q157" s="162"/>
      <c r="R157" s="162"/>
      <c r="S157" s="162"/>
      <c r="T157" s="163"/>
      <c r="AT157" s="158" t="s">
        <v>176</v>
      </c>
      <c r="AU157" s="158" t="s">
        <v>83</v>
      </c>
      <c r="AV157" s="12" t="s">
        <v>83</v>
      </c>
      <c r="AW157" s="12" t="s">
        <v>28</v>
      </c>
      <c r="AX157" s="12" t="s">
        <v>74</v>
      </c>
      <c r="AY157" s="158" t="s">
        <v>167</v>
      </c>
    </row>
    <row r="158" spans="2:65" s="13" customFormat="1" ht="11.25">
      <c r="B158" s="164"/>
      <c r="D158" s="157" t="s">
        <v>176</v>
      </c>
      <c r="E158" s="165" t="s">
        <v>1</v>
      </c>
      <c r="F158" s="166" t="s">
        <v>187</v>
      </c>
      <c r="H158" s="167">
        <v>36.817999999999998</v>
      </c>
      <c r="L158" s="164"/>
      <c r="M158" s="168"/>
      <c r="N158" s="169"/>
      <c r="O158" s="169"/>
      <c r="P158" s="169"/>
      <c r="Q158" s="169"/>
      <c r="R158" s="169"/>
      <c r="S158" s="169"/>
      <c r="T158" s="170"/>
      <c r="AT158" s="165" t="s">
        <v>176</v>
      </c>
      <c r="AU158" s="165" t="s">
        <v>83</v>
      </c>
      <c r="AV158" s="13" t="s">
        <v>174</v>
      </c>
      <c r="AW158" s="13" t="s">
        <v>28</v>
      </c>
      <c r="AX158" s="13" t="s">
        <v>81</v>
      </c>
      <c r="AY158" s="165" t="s">
        <v>167</v>
      </c>
    </row>
    <row r="159" spans="2:65" s="1" customFormat="1" ht="16.5" customHeight="1">
      <c r="B159" s="143"/>
      <c r="C159" s="144" t="s">
        <v>213</v>
      </c>
      <c r="D159" s="144" t="s">
        <v>169</v>
      </c>
      <c r="E159" s="145" t="s">
        <v>1864</v>
      </c>
      <c r="F159" s="146" t="s">
        <v>1865</v>
      </c>
      <c r="G159" s="147" t="s">
        <v>172</v>
      </c>
      <c r="H159" s="148">
        <v>36.817999999999998</v>
      </c>
      <c r="I159" s="149">
        <v>0</v>
      </c>
      <c r="J159" s="149">
        <f>ROUND(I159*H159,2)</f>
        <v>0</v>
      </c>
      <c r="K159" s="146" t="s">
        <v>173</v>
      </c>
      <c r="L159" s="30"/>
      <c r="M159" s="150" t="s">
        <v>1</v>
      </c>
      <c r="N159" s="151" t="s">
        <v>39</v>
      </c>
      <c r="O159" s="152">
        <v>8.9999999999999993E-3</v>
      </c>
      <c r="P159" s="152">
        <f>O159*H159</f>
        <v>0.33136199999999993</v>
      </c>
      <c r="Q159" s="152">
        <v>0</v>
      </c>
      <c r="R159" s="152">
        <f>Q159*H159</f>
        <v>0</v>
      </c>
      <c r="S159" s="152">
        <v>0</v>
      </c>
      <c r="T159" s="153">
        <f>S159*H159</f>
        <v>0</v>
      </c>
      <c r="AR159" s="154" t="s">
        <v>174</v>
      </c>
      <c r="AT159" s="154" t="s">
        <v>169</v>
      </c>
      <c r="AU159" s="154" t="s">
        <v>83</v>
      </c>
      <c r="AY159" s="16" t="s">
        <v>167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6" t="s">
        <v>81</v>
      </c>
      <c r="BK159" s="155">
        <f>ROUND(I159*H159,2)</f>
        <v>0</v>
      </c>
      <c r="BL159" s="16" t="s">
        <v>174</v>
      </c>
      <c r="BM159" s="154" t="s">
        <v>1968</v>
      </c>
    </row>
    <row r="160" spans="2:65" s="1" customFormat="1" ht="16.5" customHeight="1">
      <c r="B160" s="143"/>
      <c r="C160" s="144" t="s">
        <v>218</v>
      </c>
      <c r="D160" s="144" t="s">
        <v>169</v>
      </c>
      <c r="E160" s="145" t="s">
        <v>1969</v>
      </c>
      <c r="F160" s="146" t="s">
        <v>1970</v>
      </c>
      <c r="G160" s="147" t="s">
        <v>249</v>
      </c>
      <c r="H160" s="148">
        <v>95.7</v>
      </c>
      <c r="I160" s="149">
        <v>0</v>
      </c>
      <c r="J160" s="149">
        <f>ROUND(I160*H160,2)</f>
        <v>0</v>
      </c>
      <c r="K160" s="146" t="s">
        <v>173</v>
      </c>
      <c r="L160" s="30"/>
      <c r="M160" s="150" t="s">
        <v>1</v>
      </c>
      <c r="N160" s="151" t="s">
        <v>39</v>
      </c>
      <c r="O160" s="152">
        <v>1.7999999999999999E-2</v>
      </c>
      <c r="P160" s="152">
        <f>O160*H160</f>
        <v>1.7225999999999999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AR160" s="154" t="s">
        <v>174</v>
      </c>
      <c r="AT160" s="154" t="s">
        <v>169</v>
      </c>
      <c r="AU160" s="154" t="s">
        <v>83</v>
      </c>
      <c r="AY160" s="16" t="s">
        <v>167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6" t="s">
        <v>81</v>
      </c>
      <c r="BK160" s="155">
        <f>ROUND(I160*H160,2)</f>
        <v>0</v>
      </c>
      <c r="BL160" s="16" t="s">
        <v>174</v>
      </c>
      <c r="BM160" s="154" t="s">
        <v>1971</v>
      </c>
    </row>
    <row r="161" spans="2:65" s="11" customFormat="1" ht="22.9" customHeight="1">
      <c r="B161" s="131"/>
      <c r="D161" s="132" t="s">
        <v>73</v>
      </c>
      <c r="E161" s="141" t="s">
        <v>83</v>
      </c>
      <c r="F161" s="141" t="s">
        <v>207</v>
      </c>
      <c r="J161" s="142">
        <f>BK161</f>
        <v>0</v>
      </c>
      <c r="L161" s="131"/>
      <c r="M161" s="135"/>
      <c r="N161" s="136"/>
      <c r="O161" s="136"/>
      <c r="P161" s="137">
        <f>SUM(P162:P165)</f>
        <v>3.5662479999999999</v>
      </c>
      <c r="Q161" s="136"/>
      <c r="R161" s="137">
        <f>SUM(R162:R165)</f>
        <v>8.6631211799999992</v>
      </c>
      <c r="S161" s="136"/>
      <c r="T161" s="138">
        <f>SUM(T162:T165)</f>
        <v>0</v>
      </c>
      <c r="AR161" s="132" t="s">
        <v>81</v>
      </c>
      <c r="AT161" s="139" t="s">
        <v>73</v>
      </c>
      <c r="AU161" s="139" t="s">
        <v>81</v>
      </c>
      <c r="AY161" s="132" t="s">
        <v>167</v>
      </c>
      <c r="BK161" s="140">
        <f>SUM(BK162:BK165)</f>
        <v>0</v>
      </c>
    </row>
    <row r="162" spans="2:65" s="1" customFormat="1" ht="16.5" customHeight="1">
      <c r="B162" s="143"/>
      <c r="C162" s="144" t="s">
        <v>223</v>
      </c>
      <c r="D162" s="144" t="s">
        <v>169</v>
      </c>
      <c r="E162" s="145" t="s">
        <v>214</v>
      </c>
      <c r="F162" s="146" t="s">
        <v>215</v>
      </c>
      <c r="G162" s="147" t="s">
        <v>172</v>
      </c>
      <c r="H162" s="148">
        <v>3.3220000000000001</v>
      </c>
      <c r="I162" s="149">
        <v>0</v>
      </c>
      <c r="J162" s="149">
        <f>ROUND(I162*H162,2)</f>
        <v>0</v>
      </c>
      <c r="K162" s="146" t="s">
        <v>173</v>
      </c>
      <c r="L162" s="30"/>
      <c r="M162" s="150" t="s">
        <v>1</v>
      </c>
      <c r="N162" s="151" t="s">
        <v>39</v>
      </c>
      <c r="O162" s="152">
        <v>0.58399999999999996</v>
      </c>
      <c r="P162" s="152">
        <f>O162*H162</f>
        <v>1.940048</v>
      </c>
      <c r="Q162" s="152">
        <v>2.2563399999999998</v>
      </c>
      <c r="R162" s="152">
        <f>Q162*H162</f>
        <v>7.4955614799999992</v>
      </c>
      <c r="S162" s="152">
        <v>0</v>
      </c>
      <c r="T162" s="153">
        <f>S162*H162</f>
        <v>0</v>
      </c>
      <c r="AR162" s="154" t="s">
        <v>174</v>
      </c>
      <c r="AT162" s="154" t="s">
        <v>169</v>
      </c>
      <c r="AU162" s="154" t="s">
        <v>83</v>
      </c>
      <c r="AY162" s="16" t="s">
        <v>167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6" t="s">
        <v>81</v>
      </c>
      <c r="BK162" s="155">
        <f>ROUND(I162*H162,2)</f>
        <v>0</v>
      </c>
      <c r="BL162" s="16" t="s">
        <v>174</v>
      </c>
      <c r="BM162" s="154" t="s">
        <v>1972</v>
      </c>
    </row>
    <row r="163" spans="2:65" s="1" customFormat="1" ht="24" customHeight="1">
      <c r="B163" s="143"/>
      <c r="C163" s="144" t="s">
        <v>227</v>
      </c>
      <c r="D163" s="144" t="s">
        <v>169</v>
      </c>
      <c r="E163" s="145" t="s">
        <v>1973</v>
      </c>
      <c r="F163" s="146" t="s">
        <v>1974</v>
      </c>
      <c r="G163" s="147" t="s">
        <v>249</v>
      </c>
      <c r="H163" s="148">
        <v>1.73</v>
      </c>
      <c r="I163" s="149">
        <v>0</v>
      </c>
      <c r="J163" s="149">
        <f>ROUND(I163*H163,2)</f>
        <v>0</v>
      </c>
      <c r="K163" s="146" t="s">
        <v>173</v>
      </c>
      <c r="L163" s="30"/>
      <c r="M163" s="150" t="s">
        <v>1</v>
      </c>
      <c r="N163" s="151" t="s">
        <v>39</v>
      </c>
      <c r="O163" s="152">
        <v>0.94</v>
      </c>
      <c r="P163" s="152">
        <f>O163*H163</f>
        <v>1.6261999999999999</v>
      </c>
      <c r="Q163" s="152">
        <v>0.67488999999999999</v>
      </c>
      <c r="R163" s="152">
        <f>Q163*H163</f>
        <v>1.1675597</v>
      </c>
      <c r="S163" s="152">
        <v>0</v>
      </c>
      <c r="T163" s="153">
        <f>S163*H163</f>
        <v>0</v>
      </c>
      <c r="AR163" s="154" t="s">
        <v>174</v>
      </c>
      <c r="AT163" s="154" t="s">
        <v>169</v>
      </c>
      <c r="AU163" s="154" t="s">
        <v>83</v>
      </c>
      <c r="AY163" s="16" t="s">
        <v>167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6" t="s">
        <v>81</v>
      </c>
      <c r="BK163" s="155">
        <f>ROUND(I163*H163,2)</f>
        <v>0</v>
      </c>
      <c r="BL163" s="16" t="s">
        <v>174</v>
      </c>
      <c r="BM163" s="154" t="s">
        <v>1975</v>
      </c>
    </row>
    <row r="164" spans="2:65" s="12" customFormat="1" ht="11.25">
      <c r="B164" s="156"/>
      <c r="D164" s="157" t="s">
        <v>176</v>
      </c>
      <c r="E164" s="158" t="s">
        <v>1</v>
      </c>
      <c r="F164" s="159" t="s">
        <v>1976</v>
      </c>
      <c r="H164" s="160">
        <v>1.73</v>
      </c>
      <c r="L164" s="156"/>
      <c r="M164" s="161"/>
      <c r="N164" s="162"/>
      <c r="O164" s="162"/>
      <c r="P164" s="162"/>
      <c r="Q164" s="162"/>
      <c r="R164" s="162"/>
      <c r="S164" s="162"/>
      <c r="T164" s="163"/>
      <c r="AT164" s="158" t="s">
        <v>176</v>
      </c>
      <c r="AU164" s="158" t="s">
        <v>83</v>
      </c>
      <c r="AV164" s="12" t="s">
        <v>83</v>
      </c>
      <c r="AW164" s="12" t="s">
        <v>28</v>
      </c>
      <c r="AX164" s="12" t="s">
        <v>74</v>
      </c>
      <c r="AY164" s="158" t="s">
        <v>167</v>
      </c>
    </row>
    <row r="165" spans="2:65" s="13" customFormat="1" ht="11.25">
      <c r="B165" s="164"/>
      <c r="D165" s="157" t="s">
        <v>176</v>
      </c>
      <c r="E165" s="165" t="s">
        <v>1</v>
      </c>
      <c r="F165" s="166" t="s">
        <v>187</v>
      </c>
      <c r="H165" s="167">
        <v>1.73</v>
      </c>
      <c r="L165" s="164"/>
      <c r="M165" s="168"/>
      <c r="N165" s="169"/>
      <c r="O165" s="169"/>
      <c r="P165" s="169"/>
      <c r="Q165" s="169"/>
      <c r="R165" s="169"/>
      <c r="S165" s="169"/>
      <c r="T165" s="170"/>
      <c r="AT165" s="165" t="s">
        <v>176</v>
      </c>
      <c r="AU165" s="165" t="s">
        <v>83</v>
      </c>
      <c r="AV165" s="13" t="s">
        <v>174</v>
      </c>
      <c r="AW165" s="13" t="s">
        <v>28</v>
      </c>
      <c r="AX165" s="13" t="s">
        <v>81</v>
      </c>
      <c r="AY165" s="165" t="s">
        <v>167</v>
      </c>
    </row>
    <row r="166" spans="2:65" s="11" customFormat="1" ht="22.9" customHeight="1">
      <c r="B166" s="131"/>
      <c r="D166" s="132" t="s">
        <v>73</v>
      </c>
      <c r="E166" s="141" t="s">
        <v>191</v>
      </c>
      <c r="F166" s="141" t="s">
        <v>217</v>
      </c>
      <c r="J166" s="142">
        <f>BK166</f>
        <v>0</v>
      </c>
      <c r="L166" s="131"/>
      <c r="M166" s="135"/>
      <c r="N166" s="136"/>
      <c r="O166" s="136"/>
      <c r="P166" s="137">
        <f>SUM(P167:P169)</f>
        <v>16.121040000000001</v>
      </c>
      <c r="Q166" s="136"/>
      <c r="R166" s="137">
        <f>SUM(R167:R169)</f>
        <v>4.6554153299999994</v>
      </c>
      <c r="S166" s="136"/>
      <c r="T166" s="138">
        <f>SUM(T167:T169)</f>
        <v>0</v>
      </c>
      <c r="AR166" s="132" t="s">
        <v>81</v>
      </c>
      <c r="AT166" s="139" t="s">
        <v>73</v>
      </c>
      <c r="AU166" s="139" t="s">
        <v>81</v>
      </c>
      <c r="AY166" s="132" t="s">
        <v>167</v>
      </c>
      <c r="BK166" s="140">
        <f>SUM(BK167:BK169)</f>
        <v>0</v>
      </c>
    </row>
    <row r="167" spans="2:65" s="1" customFormat="1" ht="24" customHeight="1">
      <c r="B167" s="143"/>
      <c r="C167" s="144" t="s">
        <v>232</v>
      </c>
      <c r="D167" s="144" t="s">
        <v>169</v>
      </c>
      <c r="E167" s="145" t="s">
        <v>252</v>
      </c>
      <c r="F167" s="146" t="s">
        <v>253</v>
      </c>
      <c r="G167" s="147" t="s">
        <v>249</v>
      </c>
      <c r="H167" s="148">
        <v>15.500999999999999</v>
      </c>
      <c r="I167" s="149">
        <v>0</v>
      </c>
      <c r="J167" s="149">
        <f>ROUND(I167*H167,2)</f>
        <v>0</v>
      </c>
      <c r="K167" s="146" t="s">
        <v>173</v>
      </c>
      <c r="L167" s="30"/>
      <c r="M167" s="150" t="s">
        <v>1</v>
      </c>
      <c r="N167" s="151" t="s">
        <v>39</v>
      </c>
      <c r="O167" s="152">
        <v>1.04</v>
      </c>
      <c r="P167" s="152">
        <f>O167*H167</f>
        <v>16.121040000000001</v>
      </c>
      <c r="Q167" s="152">
        <v>0.30032999999999999</v>
      </c>
      <c r="R167" s="152">
        <f>Q167*H167</f>
        <v>4.6554153299999994</v>
      </c>
      <c r="S167" s="152">
        <v>0</v>
      </c>
      <c r="T167" s="153">
        <f>S167*H167</f>
        <v>0</v>
      </c>
      <c r="AR167" s="154" t="s">
        <v>174</v>
      </c>
      <c r="AT167" s="154" t="s">
        <v>169</v>
      </c>
      <c r="AU167" s="154" t="s">
        <v>83</v>
      </c>
      <c r="AY167" s="16" t="s">
        <v>167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6" t="s">
        <v>81</v>
      </c>
      <c r="BK167" s="155">
        <f>ROUND(I167*H167,2)</f>
        <v>0</v>
      </c>
      <c r="BL167" s="16" t="s">
        <v>174</v>
      </c>
      <c r="BM167" s="154" t="s">
        <v>1977</v>
      </c>
    </row>
    <row r="168" spans="2:65" s="12" customFormat="1" ht="11.25">
      <c r="B168" s="156"/>
      <c r="D168" s="157" t="s">
        <v>176</v>
      </c>
      <c r="E168" s="158" t="s">
        <v>1</v>
      </c>
      <c r="F168" s="159" t="s">
        <v>1978</v>
      </c>
      <c r="H168" s="160">
        <v>15.500999999999999</v>
      </c>
      <c r="L168" s="156"/>
      <c r="M168" s="161"/>
      <c r="N168" s="162"/>
      <c r="O168" s="162"/>
      <c r="P168" s="162"/>
      <c r="Q168" s="162"/>
      <c r="R168" s="162"/>
      <c r="S168" s="162"/>
      <c r="T168" s="163"/>
      <c r="AT168" s="158" t="s">
        <v>176</v>
      </c>
      <c r="AU168" s="158" t="s">
        <v>83</v>
      </c>
      <c r="AV168" s="12" t="s">
        <v>83</v>
      </c>
      <c r="AW168" s="12" t="s">
        <v>28</v>
      </c>
      <c r="AX168" s="12" t="s">
        <v>74</v>
      </c>
      <c r="AY168" s="158" t="s">
        <v>167</v>
      </c>
    </row>
    <row r="169" spans="2:65" s="13" customFormat="1" ht="11.25">
      <c r="B169" s="164"/>
      <c r="D169" s="157" t="s">
        <v>176</v>
      </c>
      <c r="E169" s="165" t="s">
        <v>1</v>
      </c>
      <c r="F169" s="166" t="s">
        <v>187</v>
      </c>
      <c r="H169" s="167">
        <v>15.500999999999999</v>
      </c>
      <c r="L169" s="164"/>
      <c r="M169" s="168"/>
      <c r="N169" s="169"/>
      <c r="O169" s="169"/>
      <c r="P169" s="169"/>
      <c r="Q169" s="169"/>
      <c r="R169" s="169"/>
      <c r="S169" s="169"/>
      <c r="T169" s="170"/>
      <c r="AT169" s="165" t="s">
        <v>176</v>
      </c>
      <c r="AU169" s="165" t="s">
        <v>83</v>
      </c>
      <c r="AV169" s="13" t="s">
        <v>174</v>
      </c>
      <c r="AW169" s="13" t="s">
        <v>28</v>
      </c>
      <c r="AX169" s="13" t="s">
        <v>81</v>
      </c>
      <c r="AY169" s="165" t="s">
        <v>167</v>
      </c>
    </row>
    <row r="170" spans="2:65" s="11" customFormat="1" ht="22.9" customHeight="1">
      <c r="B170" s="131"/>
      <c r="D170" s="132" t="s">
        <v>73</v>
      </c>
      <c r="E170" s="141" t="s">
        <v>174</v>
      </c>
      <c r="F170" s="141" t="s">
        <v>368</v>
      </c>
      <c r="J170" s="142">
        <f>BK170</f>
        <v>0</v>
      </c>
      <c r="L170" s="131"/>
      <c r="M170" s="135"/>
      <c r="N170" s="136"/>
      <c r="O170" s="136"/>
      <c r="P170" s="137">
        <f>SUM(P171:P181)</f>
        <v>33.090752000000002</v>
      </c>
      <c r="Q170" s="136"/>
      <c r="R170" s="137">
        <f>SUM(R171:R181)</f>
        <v>8.0345855999999998</v>
      </c>
      <c r="S170" s="136"/>
      <c r="T170" s="138">
        <f>SUM(T171:T181)</f>
        <v>0</v>
      </c>
      <c r="AR170" s="132" t="s">
        <v>81</v>
      </c>
      <c r="AT170" s="139" t="s">
        <v>73</v>
      </c>
      <c r="AU170" s="139" t="s">
        <v>81</v>
      </c>
      <c r="AY170" s="132" t="s">
        <v>167</v>
      </c>
      <c r="BK170" s="140">
        <f>SUM(BK171:BK181)</f>
        <v>0</v>
      </c>
    </row>
    <row r="171" spans="2:65" s="1" customFormat="1" ht="16.5" customHeight="1">
      <c r="B171" s="143"/>
      <c r="C171" s="144" t="s">
        <v>240</v>
      </c>
      <c r="D171" s="144" t="s">
        <v>169</v>
      </c>
      <c r="E171" s="145" t="s">
        <v>443</v>
      </c>
      <c r="F171" s="146" t="s">
        <v>444</v>
      </c>
      <c r="G171" s="147" t="s">
        <v>172</v>
      </c>
      <c r="H171" s="148">
        <v>3.1240000000000001</v>
      </c>
      <c r="I171" s="149">
        <v>0</v>
      </c>
      <c r="J171" s="149">
        <f>ROUND(I171*H171,2)</f>
        <v>0</v>
      </c>
      <c r="K171" s="146" t="s">
        <v>173</v>
      </c>
      <c r="L171" s="30"/>
      <c r="M171" s="150" t="s">
        <v>1</v>
      </c>
      <c r="N171" s="151" t="s">
        <v>39</v>
      </c>
      <c r="O171" s="152">
        <v>1.448</v>
      </c>
      <c r="P171" s="152">
        <f>O171*H171</f>
        <v>4.5235519999999996</v>
      </c>
      <c r="Q171" s="152">
        <v>2.4533999999999998</v>
      </c>
      <c r="R171" s="152">
        <f>Q171*H171</f>
        <v>7.6644215999999998</v>
      </c>
      <c r="S171" s="152">
        <v>0</v>
      </c>
      <c r="T171" s="153">
        <f>S171*H171</f>
        <v>0</v>
      </c>
      <c r="AR171" s="154" t="s">
        <v>174</v>
      </c>
      <c r="AT171" s="154" t="s">
        <v>169</v>
      </c>
      <c r="AU171" s="154" t="s">
        <v>83</v>
      </c>
      <c r="AY171" s="16" t="s">
        <v>167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6" t="s">
        <v>81</v>
      </c>
      <c r="BK171" s="155">
        <f>ROUND(I171*H171,2)</f>
        <v>0</v>
      </c>
      <c r="BL171" s="16" t="s">
        <v>174</v>
      </c>
      <c r="BM171" s="154" t="s">
        <v>1979</v>
      </c>
    </row>
    <row r="172" spans="2:65" s="12" customFormat="1" ht="11.25">
      <c r="B172" s="156"/>
      <c r="D172" s="157" t="s">
        <v>176</v>
      </c>
      <c r="E172" s="158" t="s">
        <v>1</v>
      </c>
      <c r="F172" s="159" t="s">
        <v>1980</v>
      </c>
      <c r="H172" s="160">
        <v>3.1240000000000001</v>
      </c>
      <c r="L172" s="156"/>
      <c r="M172" s="161"/>
      <c r="N172" s="162"/>
      <c r="O172" s="162"/>
      <c r="P172" s="162"/>
      <c r="Q172" s="162"/>
      <c r="R172" s="162"/>
      <c r="S172" s="162"/>
      <c r="T172" s="163"/>
      <c r="AT172" s="158" t="s">
        <v>176</v>
      </c>
      <c r="AU172" s="158" t="s">
        <v>83</v>
      </c>
      <c r="AV172" s="12" t="s">
        <v>83</v>
      </c>
      <c r="AW172" s="12" t="s">
        <v>28</v>
      </c>
      <c r="AX172" s="12" t="s">
        <v>74</v>
      </c>
      <c r="AY172" s="158" t="s">
        <v>167</v>
      </c>
    </row>
    <row r="173" spans="2:65" s="13" customFormat="1" ht="11.25">
      <c r="B173" s="164"/>
      <c r="D173" s="157" t="s">
        <v>176</v>
      </c>
      <c r="E173" s="165" t="s">
        <v>1</v>
      </c>
      <c r="F173" s="166" t="s">
        <v>187</v>
      </c>
      <c r="H173" s="167">
        <v>3.1240000000000001</v>
      </c>
      <c r="L173" s="164"/>
      <c r="M173" s="168"/>
      <c r="N173" s="169"/>
      <c r="O173" s="169"/>
      <c r="P173" s="169"/>
      <c r="Q173" s="169"/>
      <c r="R173" s="169"/>
      <c r="S173" s="169"/>
      <c r="T173" s="170"/>
      <c r="AT173" s="165" t="s">
        <v>176</v>
      </c>
      <c r="AU173" s="165" t="s">
        <v>83</v>
      </c>
      <c r="AV173" s="13" t="s">
        <v>174</v>
      </c>
      <c r="AW173" s="13" t="s">
        <v>28</v>
      </c>
      <c r="AX173" s="13" t="s">
        <v>81</v>
      </c>
      <c r="AY173" s="165" t="s">
        <v>167</v>
      </c>
    </row>
    <row r="174" spans="2:65" s="1" customFormat="1" ht="16.5" customHeight="1">
      <c r="B174" s="143"/>
      <c r="C174" s="144" t="s">
        <v>246</v>
      </c>
      <c r="D174" s="144" t="s">
        <v>169</v>
      </c>
      <c r="E174" s="145" t="s">
        <v>450</v>
      </c>
      <c r="F174" s="146" t="s">
        <v>451</v>
      </c>
      <c r="G174" s="147" t="s">
        <v>249</v>
      </c>
      <c r="H174" s="148">
        <v>20.824000000000002</v>
      </c>
      <c r="I174" s="149">
        <v>0</v>
      </c>
      <c r="J174" s="149">
        <f>ROUND(I174*H174,2)</f>
        <v>0</v>
      </c>
      <c r="K174" s="146" t="s">
        <v>173</v>
      </c>
      <c r="L174" s="30"/>
      <c r="M174" s="150" t="s">
        <v>1</v>
      </c>
      <c r="N174" s="151" t="s">
        <v>39</v>
      </c>
      <c r="O174" s="152">
        <v>0.68100000000000005</v>
      </c>
      <c r="P174" s="152">
        <f>O174*H174</f>
        <v>14.181144000000002</v>
      </c>
      <c r="Q174" s="152">
        <v>5.1900000000000002E-3</v>
      </c>
      <c r="R174" s="152">
        <f>Q174*H174</f>
        <v>0.10807656000000002</v>
      </c>
      <c r="S174" s="152">
        <v>0</v>
      </c>
      <c r="T174" s="153">
        <f>S174*H174</f>
        <v>0</v>
      </c>
      <c r="AR174" s="154" t="s">
        <v>174</v>
      </c>
      <c r="AT174" s="154" t="s">
        <v>169</v>
      </c>
      <c r="AU174" s="154" t="s">
        <v>83</v>
      </c>
      <c r="AY174" s="16" t="s">
        <v>167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6" t="s">
        <v>81</v>
      </c>
      <c r="BK174" s="155">
        <f>ROUND(I174*H174,2)</f>
        <v>0</v>
      </c>
      <c r="BL174" s="16" t="s">
        <v>174</v>
      </c>
      <c r="BM174" s="154" t="s">
        <v>1981</v>
      </c>
    </row>
    <row r="175" spans="2:65" s="12" customFormat="1" ht="11.25">
      <c r="B175" s="156"/>
      <c r="D175" s="157" t="s">
        <v>176</v>
      </c>
      <c r="E175" s="158" t="s">
        <v>1</v>
      </c>
      <c r="F175" s="159" t="s">
        <v>1982</v>
      </c>
      <c r="H175" s="160">
        <v>20.824000000000002</v>
      </c>
      <c r="L175" s="156"/>
      <c r="M175" s="161"/>
      <c r="N175" s="162"/>
      <c r="O175" s="162"/>
      <c r="P175" s="162"/>
      <c r="Q175" s="162"/>
      <c r="R175" s="162"/>
      <c r="S175" s="162"/>
      <c r="T175" s="163"/>
      <c r="AT175" s="158" t="s">
        <v>176</v>
      </c>
      <c r="AU175" s="158" t="s">
        <v>83</v>
      </c>
      <c r="AV175" s="12" t="s">
        <v>83</v>
      </c>
      <c r="AW175" s="12" t="s">
        <v>28</v>
      </c>
      <c r="AX175" s="12" t="s">
        <v>74</v>
      </c>
      <c r="AY175" s="158" t="s">
        <v>167</v>
      </c>
    </row>
    <row r="176" spans="2:65" s="13" customFormat="1" ht="11.25">
      <c r="B176" s="164"/>
      <c r="D176" s="157" t="s">
        <v>176</v>
      </c>
      <c r="E176" s="165" t="s">
        <v>1</v>
      </c>
      <c r="F176" s="166" t="s">
        <v>187</v>
      </c>
      <c r="H176" s="167">
        <v>20.824000000000002</v>
      </c>
      <c r="L176" s="164"/>
      <c r="M176" s="168"/>
      <c r="N176" s="169"/>
      <c r="O176" s="169"/>
      <c r="P176" s="169"/>
      <c r="Q176" s="169"/>
      <c r="R176" s="169"/>
      <c r="S176" s="169"/>
      <c r="T176" s="170"/>
      <c r="AT176" s="165" t="s">
        <v>176</v>
      </c>
      <c r="AU176" s="165" t="s">
        <v>83</v>
      </c>
      <c r="AV176" s="13" t="s">
        <v>174</v>
      </c>
      <c r="AW176" s="13" t="s">
        <v>28</v>
      </c>
      <c r="AX176" s="13" t="s">
        <v>81</v>
      </c>
      <c r="AY176" s="165" t="s">
        <v>167</v>
      </c>
    </row>
    <row r="177" spans="2:65" s="1" customFormat="1" ht="16.5" customHeight="1">
      <c r="B177" s="143"/>
      <c r="C177" s="144" t="s">
        <v>8</v>
      </c>
      <c r="D177" s="144" t="s">
        <v>169</v>
      </c>
      <c r="E177" s="145" t="s">
        <v>455</v>
      </c>
      <c r="F177" s="146" t="s">
        <v>456</v>
      </c>
      <c r="G177" s="147" t="s">
        <v>249</v>
      </c>
      <c r="H177" s="148">
        <v>20.824000000000002</v>
      </c>
      <c r="I177" s="149">
        <v>0</v>
      </c>
      <c r="J177" s="149">
        <f>ROUND(I177*H177,2)</f>
        <v>0</v>
      </c>
      <c r="K177" s="146" t="s">
        <v>173</v>
      </c>
      <c r="L177" s="30"/>
      <c r="M177" s="150" t="s">
        <v>1</v>
      </c>
      <c r="N177" s="151" t="s">
        <v>39</v>
      </c>
      <c r="O177" s="152">
        <v>0.24</v>
      </c>
      <c r="P177" s="152">
        <f>O177*H177</f>
        <v>4.9977600000000004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AR177" s="154" t="s">
        <v>174</v>
      </c>
      <c r="AT177" s="154" t="s">
        <v>169</v>
      </c>
      <c r="AU177" s="154" t="s">
        <v>83</v>
      </c>
      <c r="AY177" s="16" t="s">
        <v>167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6" t="s">
        <v>81</v>
      </c>
      <c r="BK177" s="155">
        <f>ROUND(I177*H177,2)</f>
        <v>0</v>
      </c>
      <c r="BL177" s="16" t="s">
        <v>174</v>
      </c>
      <c r="BM177" s="154" t="s">
        <v>1983</v>
      </c>
    </row>
    <row r="178" spans="2:65" s="1" customFormat="1" ht="24" customHeight="1">
      <c r="B178" s="143"/>
      <c r="C178" s="144" t="s">
        <v>258</v>
      </c>
      <c r="D178" s="144" t="s">
        <v>169</v>
      </c>
      <c r="E178" s="145" t="s">
        <v>459</v>
      </c>
      <c r="F178" s="146" t="s">
        <v>460</v>
      </c>
      <c r="G178" s="147" t="s">
        <v>399</v>
      </c>
      <c r="H178" s="148">
        <v>0.249</v>
      </c>
      <c r="I178" s="149">
        <v>0</v>
      </c>
      <c r="J178" s="149">
        <f>ROUND(I178*H178,2)</f>
        <v>0</v>
      </c>
      <c r="K178" s="146" t="s">
        <v>173</v>
      </c>
      <c r="L178" s="30"/>
      <c r="M178" s="150" t="s">
        <v>1</v>
      </c>
      <c r="N178" s="151" t="s">
        <v>39</v>
      </c>
      <c r="O178" s="152">
        <v>37.704000000000001</v>
      </c>
      <c r="P178" s="152">
        <f>O178*H178</f>
        <v>9.3882960000000004</v>
      </c>
      <c r="Q178" s="152">
        <v>1.0525599999999999</v>
      </c>
      <c r="R178" s="152">
        <f>Q178*H178</f>
        <v>0.26208744</v>
      </c>
      <c r="S178" s="152">
        <v>0</v>
      </c>
      <c r="T178" s="153">
        <f>S178*H178</f>
        <v>0</v>
      </c>
      <c r="AR178" s="154" t="s">
        <v>174</v>
      </c>
      <c r="AT178" s="154" t="s">
        <v>169</v>
      </c>
      <c r="AU178" s="154" t="s">
        <v>83</v>
      </c>
      <c r="AY178" s="16" t="s">
        <v>167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6" t="s">
        <v>81</v>
      </c>
      <c r="BK178" s="155">
        <f>ROUND(I178*H178,2)</f>
        <v>0</v>
      </c>
      <c r="BL178" s="16" t="s">
        <v>174</v>
      </c>
      <c r="BM178" s="154" t="s">
        <v>1984</v>
      </c>
    </row>
    <row r="179" spans="2:65" s="12" customFormat="1" ht="11.25">
      <c r="B179" s="156"/>
      <c r="D179" s="157" t="s">
        <v>176</v>
      </c>
      <c r="E179" s="158" t="s">
        <v>1</v>
      </c>
      <c r="F179" s="159" t="s">
        <v>1985</v>
      </c>
      <c r="H179" s="160">
        <v>0.20300000000000001</v>
      </c>
      <c r="L179" s="156"/>
      <c r="M179" s="161"/>
      <c r="N179" s="162"/>
      <c r="O179" s="162"/>
      <c r="P179" s="162"/>
      <c r="Q179" s="162"/>
      <c r="R179" s="162"/>
      <c r="S179" s="162"/>
      <c r="T179" s="163"/>
      <c r="AT179" s="158" t="s">
        <v>176</v>
      </c>
      <c r="AU179" s="158" t="s">
        <v>83</v>
      </c>
      <c r="AV179" s="12" t="s">
        <v>83</v>
      </c>
      <c r="AW179" s="12" t="s">
        <v>28</v>
      </c>
      <c r="AX179" s="12" t="s">
        <v>74</v>
      </c>
      <c r="AY179" s="158" t="s">
        <v>167</v>
      </c>
    </row>
    <row r="180" spans="2:65" s="12" customFormat="1" ht="11.25">
      <c r="B180" s="156"/>
      <c r="D180" s="157" t="s">
        <v>176</v>
      </c>
      <c r="E180" s="158" t="s">
        <v>1</v>
      </c>
      <c r="F180" s="159" t="s">
        <v>1986</v>
      </c>
      <c r="H180" s="160">
        <v>4.5999999999999999E-2</v>
      </c>
      <c r="L180" s="156"/>
      <c r="M180" s="161"/>
      <c r="N180" s="162"/>
      <c r="O180" s="162"/>
      <c r="P180" s="162"/>
      <c r="Q180" s="162"/>
      <c r="R180" s="162"/>
      <c r="S180" s="162"/>
      <c r="T180" s="163"/>
      <c r="AT180" s="158" t="s">
        <v>176</v>
      </c>
      <c r="AU180" s="158" t="s">
        <v>83</v>
      </c>
      <c r="AV180" s="12" t="s">
        <v>83</v>
      </c>
      <c r="AW180" s="12" t="s">
        <v>28</v>
      </c>
      <c r="AX180" s="12" t="s">
        <v>74</v>
      </c>
      <c r="AY180" s="158" t="s">
        <v>167</v>
      </c>
    </row>
    <row r="181" spans="2:65" s="13" customFormat="1" ht="11.25">
      <c r="B181" s="164"/>
      <c r="D181" s="157" t="s">
        <v>176</v>
      </c>
      <c r="E181" s="165" t="s">
        <v>1</v>
      </c>
      <c r="F181" s="166" t="s">
        <v>187</v>
      </c>
      <c r="H181" s="167">
        <v>0.249</v>
      </c>
      <c r="L181" s="164"/>
      <c r="M181" s="168"/>
      <c r="N181" s="169"/>
      <c r="O181" s="169"/>
      <c r="P181" s="169"/>
      <c r="Q181" s="169"/>
      <c r="R181" s="169"/>
      <c r="S181" s="169"/>
      <c r="T181" s="170"/>
      <c r="AT181" s="165" t="s">
        <v>176</v>
      </c>
      <c r="AU181" s="165" t="s">
        <v>83</v>
      </c>
      <c r="AV181" s="13" t="s">
        <v>174</v>
      </c>
      <c r="AW181" s="13" t="s">
        <v>28</v>
      </c>
      <c r="AX181" s="13" t="s">
        <v>81</v>
      </c>
      <c r="AY181" s="165" t="s">
        <v>167</v>
      </c>
    </row>
    <row r="182" spans="2:65" s="11" customFormat="1" ht="22.9" customHeight="1">
      <c r="B182" s="131"/>
      <c r="D182" s="132" t="s">
        <v>73</v>
      </c>
      <c r="E182" s="141" t="s">
        <v>199</v>
      </c>
      <c r="F182" s="141" t="s">
        <v>1987</v>
      </c>
      <c r="J182" s="142">
        <f>BK182</f>
        <v>0</v>
      </c>
      <c r="L182" s="131"/>
      <c r="M182" s="135"/>
      <c r="N182" s="136"/>
      <c r="O182" s="136"/>
      <c r="P182" s="137">
        <f>SUM(P183:P185)</f>
        <v>57.42</v>
      </c>
      <c r="Q182" s="136"/>
      <c r="R182" s="137">
        <f>SUM(R183:R185)</f>
        <v>25.864839000000003</v>
      </c>
      <c r="S182" s="136"/>
      <c r="T182" s="138">
        <f>SUM(T183:T185)</f>
        <v>0</v>
      </c>
      <c r="AR182" s="132" t="s">
        <v>81</v>
      </c>
      <c r="AT182" s="139" t="s">
        <v>73</v>
      </c>
      <c r="AU182" s="139" t="s">
        <v>81</v>
      </c>
      <c r="AY182" s="132" t="s">
        <v>167</v>
      </c>
      <c r="BK182" s="140">
        <f>SUM(BK183:BK185)</f>
        <v>0</v>
      </c>
    </row>
    <row r="183" spans="2:65" s="1" customFormat="1" ht="24" customHeight="1">
      <c r="B183" s="143"/>
      <c r="C183" s="144" t="s">
        <v>263</v>
      </c>
      <c r="D183" s="144" t="s">
        <v>169</v>
      </c>
      <c r="E183" s="145" t="s">
        <v>1988</v>
      </c>
      <c r="F183" s="146" t="s">
        <v>1989</v>
      </c>
      <c r="G183" s="147" t="s">
        <v>249</v>
      </c>
      <c r="H183" s="148">
        <v>95.7</v>
      </c>
      <c r="I183" s="149">
        <v>0</v>
      </c>
      <c r="J183" s="149">
        <f>ROUND(I183*H183,2)</f>
        <v>0</v>
      </c>
      <c r="K183" s="146" t="s">
        <v>173</v>
      </c>
      <c r="L183" s="30"/>
      <c r="M183" s="150" t="s">
        <v>1</v>
      </c>
      <c r="N183" s="151" t="s">
        <v>39</v>
      </c>
      <c r="O183" s="152">
        <v>0.6</v>
      </c>
      <c r="P183" s="152">
        <f>O183*H183</f>
        <v>57.42</v>
      </c>
      <c r="Q183" s="152">
        <v>0.10362</v>
      </c>
      <c r="R183" s="152">
        <f>Q183*H183</f>
        <v>9.9164340000000006</v>
      </c>
      <c r="S183" s="152">
        <v>0</v>
      </c>
      <c r="T183" s="153">
        <f>S183*H183</f>
        <v>0</v>
      </c>
      <c r="AR183" s="154" t="s">
        <v>174</v>
      </c>
      <c r="AT183" s="154" t="s">
        <v>169</v>
      </c>
      <c r="AU183" s="154" t="s">
        <v>83</v>
      </c>
      <c r="AY183" s="16" t="s">
        <v>167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6" t="s">
        <v>81</v>
      </c>
      <c r="BK183" s="155">
        <f>ROUND(I183*H183,2)</f>
        <v>0</v>
      </c>
      <c r="BL183" s="16" t="s">
        <v>174</v>
      </c>
      <c r="BM183" s="154" t="s">
        <v>1990</v>
      </c>
    </row>
    <row r="184" spans="2:65" s="1" customFormat="1" ht="16.5" customHeight="1">
      <c r="B184" s="143"/>
      <c r="C184" s="178" t="s">
        <v>274</v>
      </c>
      <c r="D184" s="178" t="s">
        <v>410</v>
      </c>
      <c r="E184" s="179" t="s">
        <v>1991</v>
      </c>
      <c r="F184" s="180" t="s">
        <v>1992</v>
      </c>
      <c r="G184" s="181" t="s">
        <v>249</v>
      </c>
      <c r="H184" s="182">
        <v>96.656999999999996</v>
      </c>
      <c r="I184" s="183">
        <v>0</v>
      </c>
      <c r="J184" s="183">
        <f>ROUND(I184*H184,2)</f>
        <v>0</v>
      </c>
      <c r="K184" s="180" t="s">
        <v>173</v>
      </c>
      <c r="L184" s="184"/>
      <c r="M184" s="185" t="s">
        <v>1</v>
      </c>
      <c r="N184" s="186" t="s">
        <v>39</v>
      </c>
      <c r="O184" s="152">
        <v>0</v>
      </c>
      <c r="P184" s="152">
        <f>O184*H184</f>
        <v>0</v>
      </c>
      <c r="Q184" s="152">
        <v>0.16500000000000001</v>
      </c>
      <c r="R184" s="152">
        <f>Q184*H184</f>
        <v>15.948405000000001</v>
      </c>
      <c r="S184" s="152">
        <v>0</v>
      </c>
      <c r="T184" s="153">
        <f>S184*H184</f>
        <v>0</v>
      </c>
      <c r="AR184" s="154" t="s">
        <v>213</v>
      </c>
      <c r="AT184" s="154" t="s">
        <v>410</v>
      </c>
      <c r="AU184" s="154" t="s">
        <v>83</v>
      </c>
      <c r="AY184" s="16" t="s">
        <v>167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6" t="s">
        <v>81</v>
      </c>
      <c r="BK184" s="155">
        <f>ROUND(I184*H184,2)</f>
        <v>0</v>
      </c>
      <c r="BL184" s="16" t="s">
        <v>174</v>
      </c>
      <c r="BM184" s="154" t="s">
        <v>1993</v>
      </c>
    </row>
    <row r="185" spans="2:65" s="12" customFormat="1" ht="11.25">
      <c r="B185" s="156"/>
      <c r="D185" s="157" t="s">
        <v>176</v>
      </c>
      <c r="F185" s="159" t="s">
        <v>1994</v>
      </c>
      <c r="H185" s="160">
        <v>96.656999999999996</v>
      </c>
      <c r="L185" s="156"/>
      <c r="M185" s="161"/>
      <c r="N185" s="162"/>
      <c r="O185" s="162"/>
      <c r="P185" s="162"/>
      <c r="Q185" s="162"/>
      <c r="R185" s="162"/>
      <c r="S185" s="162"/>
      <c r="T185" s="163"/>
      <c r="AT185" s="158" t="s">
        <v>176</v>
      </c>
      <c r="AU185" s="158" t="s">
        <v>83</v>
      </c>
      <c r="AV185" s="12" t="s">
        <v>83</v>
      </c>
      <c r="AW185" s="12" t="s">
        <v>3</v>
      </c>
      <c r="AX185" s="12" t="s">
        <v>81</v>
      </c>
      <c r="AY185" s="158" t="s">
        <v>167</v>
      </c>
    </row>
    <row r="186" spans="2:65" s="11" customFormat="1" ht="22.9" customHeight="1">
      <c r="B186" s="131"/>
      <c r="D186" s="132" t="s">
        <v>73</v>
      </c>
      <c r="E186" s="141" t="s">
        <v>203</v>
      </c>
      <c r="F186" s="141" t="s">
        <v>464</v>
      </c>
      <c r="J186" s="142">
        <f>BK186</f>
        <v>0</v>
      </c>
      <c r="L186" s="131"/>
      <c r="M186" s="135"/>
      <c r="N186" s="136"/>
      <c r="O186" s="136"/>
      <c r="P186" s="137">
        <f>SUM(P187:P218)</f>
        <v>291.16439100000002</v>
      </c>
      <c r="Q186" s="136"/>
      <c r="R186" s="137">
        <f>SUM(R187:R218)</f>
        <v>66.520467120000006</v>
      </c>
      <c r="S186" s="136"/>
      <c r="T186" s="138">
        <f>SUM(T187:T218)</f>
        <v>0</v>
      </c>
      <c r="AR186" s="132" t="s">
        <v>81</v>
      </c>
      <c r="AT186" s="139" t="s">
        <v>73</v>
      </c>
      <c r="AU186" s="139" t="s">
        <v>81</v>
      </c>
      <c r="AY186" s="132" t="s">
        <v>167</v>
      </c>
      <c r="BK186" s="140">
        <f>SUM(BK187:BK218)</f>
        <v>0</v>
      </c>
    </row>
    <row r="187" spans="2:65" s="1" customFormat="1" ht="24" customHeight="1">
      <c r="B187" s="143"/>
      <c r="C187" s="144" t="s">
        <v>283</v>
      </c>
      <c r="D187" s="144" t="s">
        <v>169</v>
      </c>
      <c r="E187" s="145" t="s">
        <v>488</v>
      </c>
      <c r="F187" s="146" t="s">
        <v>489</v>
      </c>
      <c r="G187" s="147" t="s">
        <v>249</v>
      </c>
      <c r="H187" s="148">
        <v>188.12799999999999</v>
      </c>
      <c r="I187" s="149">
        <v>0</v>
      </c>
      <c r="J187" s="149">
        <f>ROUND(I187*H187,2)</f>
        <v>0</v>
      </c>
      <c r="K187" s="146" t="s">
        <v>173</v>
      </c>
      <c r="L187" s="30"/>
      <c r="M187" s="150" t="s">
        <v>1</v>
      </c>
      <c r="N187" s="151" t="s">
        <v>39</v>
      </c>
      <c r="O187" s="152">
        <v>0.11700000000000001</v>
      </c>
      <c r="P187" s="152">
        <f>O187*H187</f>
        <v>22.010975999999999</v>
      </c>
      <c r="Q187" s="152">
        <v>7.3499999999999998E-3</v>
      </c>
      <c r="R187" s="152">
        <f>Q187*H187</f>
        <v>1.3827407999999999</v>
      </c>
      <c r="S187" s="152">
        <v>0</v>
      </c>
      <c r="T187" s="153">
        <f>S187*H187</f>
        <v>0</v>
      </c>
      <c r="AR187" s="154" t="s">
        <v>174</v>
      </c>
      <c r="AT187" s="154" t="s">
        <v>169</v>
      </c>
      <c r="AU187" s="154" t="s">
        <v>83</v>
      </c>
      <c r="AY187" s="16" t="s">
        <v>167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6" t="s">
        <v>81</v>
      </c>
      <c r="BK187" s="155">
        <f>ROUND(I187*H187,2)</f>
        <v>0</v>
      </c>
      <c r="BL187" s="16" t="s">
        <v>174</v>
      </c>
      <c r="BM187" s="154" t="s">
        <v>1995</v>
      </c>
    </row>
    <row r="188" spans="2:65" s="12" customFormat="1" ht="11.25">
      <c r="B188" s="156"/>
      <c r="D188" s="157" t="s">
        <v>176</v>
      </c>
      <c r="E188" s="158" t="s">
        <v>1</v>
      </c>
      <c r="F188" s="159" t="s">
        <v>1996</v>
      </c>
      <c r="H188" s="160">
        <v>168.19800000000001</v>
      </c>
      <c r="L188" s="156"/>
      <c r="M188" s="161"/>
      <c r="N188" s="162"/>
      <c r="O188" s="162"/>
      <c r="P188" s="162"/>
      <c r="Q188" s="162"/>
      <c r="R188" s="162"/>
      <c r="S188" s="162"/>
      <c r="T188" s="163"/>
      <c r="AT188" s="158" t="s">
        <v>176</v>
      </c>
      <c r="AU188" s="158" t="s">
        <v>83</v>
      </c>
      <c r="AV188" s="12" t="s">
        <v>83</v>
      </c>
      <c r="AW188" s="12" t="s">
        <v>28</v>
      </c>
      <c r="AX188" s="12" t="s">
        <v>74</v>
      </c>
      <c r="AY188" s="158" t="s">
        <v>167</v>
      </c>
    </row>
    <row r="189" spans="2:65" s="12" customFormat="1" ht="11.25">
      <c r="B189" s="156"/>
      <c r="D189" s="157" t="s">
        <v>176</v>
      </c>
      <c r="E189" s="158" t="s">
        <v>1</v>
      </c>
      <c r="F189" s="159" t="s">
        <v>1997</v>
      </c>
      <c r="H189" s="160">
        <v>19.93</v>
      </c>
      <c r="L189" s="156"/>
      <c r="M189" s="161"/>
      <c r="N189" s="162"/>
      <c r="O189" s="162"/>
      <c r="P189" s="162"/>
      <c r="Q189" s="162"/>
      <c r="R189" s="162"/>
      <c r="S189" s="162"/>
      <c r="T189" s="163"/>
      <c r="AT189" s="158" t="s">
        <v>176</v>
      </c>
      <c r="AU189" s="158" t="s">
        <v>83</v>
      </c>
      <c r="AV189" s="12" t="s">
        <v>83</v>
      </c>
      <c r="AW189" s="12" t="s">
        <v>28</v>
      </c>
      <c r="AX189" s="12" t="s">
        <v>74</v>
      </c>
      <c r="AY189" s="158" t="s">
        <v>167</v>
      </c>
    </row>
    <row r="190" spans="2:65" s="13" customFormat="1" ht="11.25">
      <c r="B190" s="164"/>
      <c r="D190" s="157" t="s">
        <v>176</v>
      </c>
      <c r="E190" s="165" t="s">
        <v>1</v>
      </c>
      <c r="F190" s="166" t="s">
        <v>187</v>
      </c>
      <c r="H190" s="167">
        <v>188.12799999999999</v>
      </c>
      <c r="L190" s="164"/>
      <c r="M190" s="168"/>
      <c r="N190" s="169"/>
      <c r="O190" s="169"/>
      <c r="P190" s="169"/>
      <c r="Q190" s="169"/>
      <c r="R190" s="169"/>
      <c r="S190" s="169"/>
      <c r="T190" s="170"/>
      <c r="AT190" s="165" t="s">
        <v>176</v>
      </c>
      <c r="AU190" s="165" t="s">
        <v>83</v>
      </c>
      <c r="AV190" s="13" t="s">
        <v>174</v>
      </c>
      <c r="AW190" s="13" t="s">
        <v>28</v>
      </c>
      <c r="AX190" s="13" t="s">
        <v>81</v>
      </c>
      <c r="AY190" s="165" t="s">
        <v>167</v>
      </c>
    </row>
    <row r="191" spans="2:65" s="1" customFormat="1" ht="24" customHeight="1">
      <c r="B191" s="143"/>
      <c r="C191" s="144" t="s">
        <v>292</v>
      </c>
      <c r="D191" s="144" t="s">
        <v>169</v>
      </c>
      <c r="E191" s="145" t="s">
        <v>511</v>
      </c>
      <c r="F191" s="146" t="s">
        <v>512</v>
      </c>
      <c r="G191" s="147" t="s">
        <v>249</v>
      </c>
      <c r="H191" s="148">
        <v>188.12799999999999</v>
      </c>
      <c r="I191" s="149">
        <v>0</v>
      </c>
      <c r="J191" s="149">
        <f>ROUND(I191*H191,2)</f>
        <v>0</v>
      </c>
      <c r="K191" s="146" t="s">
        <v>173</v>
      </c>
      <c r="L191" s="30"/>
      <c r="M191" s="150" t="s">
        <v>1</v>
      </c>
      <c r="N191" s="151" t="s">
        <v>39</v>
      </c>
      <c r="O191" s="152">
        <v>0.47</v>
      </c>
      <c r="P191" s="152">
        <f>O191*H191</f>
        <v>88.420159999999981</v>
      </c>
      <c r="Q191" s="152">
        <v>1.8380000000000001E-2</v>
      </c>
      <c r="R191" s="152">
        <f>Q191*H191</f>
        <v>3.4577926399999996</v>
      </c>
      <c r="S191" s="152">
        <v>0</v>
      </c>
      <c r="T191" s="153">
        <f>S191*H191</f>
        <v>0</v>
      </c>
      <c r="AR191" s="154" t="s">
        <v>174</v>
      </c>
      <c r="AT191" s="154" t="s">
        <v>169</v>
      </c>
      <c r="AU191" s="154" t="s">
        <v>83</v>
      </c>
      <c r="AY191" s="16" t="s">
        <v>167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6" t="s">
        <v>81</v>
      </c>
      <c r="BK191" s="155">
        <f>ROUND(I191*H191,2)</f>
        <v>0</v>
      </c>
      <c r="BL191" s="16" t="s">
        <v>174</v>
      </c>
      <c r="BM191" s="154" t="s">
        <v>1998</v>
      </c>
    </row>
    <row r="192" spans="2:65" s="1" customFormat="1" ht="24" customHeight="1">
      <c r="B192" s="143"/>
      <c r="C192" s="144" t="s">
        <v>7</v>
      </c>
      <c r="D192" s="144" t="s">
        <v>169</v>
      </c>
      <c r="E192" s="145" t="s">
        <v>1999</v>
      </c>
      <c r="F192" s="146" t="s">
        <v>2000</v>
      </c>
      <c r="G192" s="147" t="s">
        <v>249</v>
      </c>
      <c r="H192" s="148">
        <v>1.901</v>
      </c>
      <c r="I192" s="149">
        <v>0</v>
      </c>
      <c r="J192" s="149">
        <f>ROUND(I192*H192,2)</f>
        <v>0</v>
      </c>
      <c r="K192" s="146" t="s">
        <v>173</v>
      </c>
      <c r="L192" s="30"/>
      <c r="M192" s="150" t="s">
        <v>1</v>
      </c>
      <c r="N192" s="151" t="s">
        <v>39</v>
      </c>
      <c r="O192" s="152">
        <v>1.355</v>
      </c>
      <c r="P192" s="152">
        <f>O192*H192</f>
        <v>2.5758549999999998</v>
      </c>
      <c r="Q192" s="152">
        <v>3.3579999999999999E-2</v>
      </c>
      <c r="R192" s="152">
        <f>Q192*H192</f>
        <v>6.3835580000000003E-2</v>
      </c>
      <c r="S192" s="152">
        <v>0</v>
      </c>
      <c r="T192" s="153">
        <f>S192*H192</f>
        <v>0</v>
      </c>
      <c r="AR192" s="154" t="s">
        <v>174</v>
      </c>
      <c r="AT192" s="154" t="s">
        <v>169</v>
      </c>
      <c r="AU192" s="154" t="s">
        <v>83</v>
      </c>
      <c r="AY192" s="16" t="s">
        <v>167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6" t="s">
        <v>81</v>
      </c>
      <c r="BK192" s="155">
        <f>ROUND(I192*H192,2)</f>
        <v>0</v>
      </c>
      <c r="BL192" s="16" t="s">
        <v>174</v>
      </c>
      <c r="BM192" s="154" t="s">
        <v>2001</v>
      </c>
    </row>
    <row r="193" spans="2:65" s="12" customFormat="1" ht="11.25">
      <c r="B193" s="156"/>
      <c r="D193" s="157" t="s">
        <v>176</v>
      </c>
      <c r="E193" s="158" t="s">
        <v>1</v>
      </c>
      <c r="F193" s="159" t="s">
        <v>2002</v>
      </c>
      <c r="H193" s="160">
        <v>1.901</v>
      </c>
      <c r="L193" s="156"/>
      <c r="M193" s="161"/>
      <c r="N193" s="162"/>
      <c r="O193" s="162"/>
      <c r="P193" s="162"/>
      <c r="Q193" s="162"/>
      <c r="R193" s="162"/>
      <c r="S193" s="162"/>
      <c r="T193" s="163"/>
      <c r="AT193" s="158" t="s">
        <v>176</v>
      </c>
      <c r="AU193" s="158" t="s">
        <v>83</v>
      </c>
      <c r="AV193" s="12" t="s">
        <v>83</v>
      </c>
      <c r="AW193" s="12" t="s">
        <v>28</v>
      </c>
      <c r="AX193" s="12" t="s">
        <v>74</v>
      </c>
      <c r="AY193" s="158" t="s">
        <v>167</v>
      </c>
    </row>
    <row r="194" spans="2:65" s="13" customFormat="1" ht="11.25">
      <c r="B194" s="164"/>
      <c r="D194" s="157" t="s">
        <v>176</v>
      </c>
      <c r="E194" s="165" t="s">
        <v>1</v>
      </c>
      <c r="F194" s="166" t="s">
        <v>187</v>
      </c>
      <c r="H194" s="167">
        <v>1.901</v>
      </c>
      <c r="L194" s="164"/>
      <c r="M194" s="168"/>
      <c r="N194" s="169"/>
      <c r="O194" s="169"/>
      <c r="P194" s="169"/>
      <c r="Q194" s="169"/>
      <c r="R194" s="169"/>
      <c r="S194" s="169"/>
      <c r="T194" s="170"/>
      <c r="AT194" s="165" t="s">
        <v>176</v>
      </c>
      <c r="AU194" s="165" t="s">
        <v>83</v>
      </c>
      <c r="AV194" s="13" t="s">
        <v>174</v>
      </c>
      <c r="AW194" s="13" t="s">
        <v>28</v>
      </c>
      <c r="AX194" s="13" t="s">
        <v>81</v>
      </c>
      <c r="AY194" s="165" t="s">
        <v>167</v>
      </c>
    </row>
    <row r="195" spans="2:65" s="1" customFormat="1" ht="24" customHeight="1">
      <c r="B195" s="143"/>
      <c r="C195" s="144" t="s">
        <v>300</v>
      </c>
      <c r="D195" s="144" t="s">
        <v>169</v>
      </c>
      <c r="E195" s="145" t="s">
        <v>2003</v>
      </c>
      <c r="F195" s="146" t="s">
        <v>2004</v>
      </c>
      <c r="G195" s="147" t="s">
        <v>249</v>
      </c>
      <c r="H195" s="148">
        <v>138.61000000000001</v>
      </c>
      <c r="I195" s="149">
        <v>0</v>
      </c>
      <c r="J195" s="149">
        <f>ROUND(I195*H195,2)</f>
        <v>0</v>
      </c>
      <c r="K195" s="146" t="s">
        <v>173</v>
      </c>
      <c r="L195" s="30"/>
      <c r="M195" s="150" t="s">
        <v>1</v>
      </c>
      <c r="N195" s="151" t="s">
        <v>39</v>
      </c>
      <c r="O195" s="152">
        <v>8.6999999999999994E-2</v>
      </c>
      <c r="P195" s="152">
        <f>O195*H195</f>
        <v>12.05907</v>
      </c>
      <c r="Q195" s="152">
        <v>7.3499999999999998E-3</v>
      </c>
      <c r="R195" s="152">
        <f>Q195*H195</f>
        <v>1.0187835000000001</v>
      </c>
      <c r="S195" s="152">
        <v>0</v>
      </c>
      <c r="T195" s="153">
        <f>S195*H195</f>
        <v>0</v>
      </c>
      <c r="AR195" s="154" t="s">
        <v>174</v>
      </c>
      <c r="AT195" s="154" t="s">
        <v>169</v>
      </c>
      <c r="AU195" s="154" t="s">
        <v>83</v>
      </c>
      <c r="AY195" s="16" t="s">
        <v>167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6" t="s">
        <v>81</v>
      </c>
      <c r="BK195" s="155">
        <f>ROUND(I195*H195,2)</f>
        <v>0</v>
      </c>
      <c r="BL195" s="16" t="s">
        <v>174</v>
      </c>
      <c r="BM195" s="154" t="s">
        <v>2005</v>
      </c>
    </row>
    <row r="196" spans="2:65" s="12" customFormat="1" ht="11.25">
      <c r="B196" s="156"/>
      <c r="D196" s="157" t="s">
        <v>176</v>
      </c>
      <c r="E196" s="158" t="s">
        <v>1</v>
      </c>
      <c r="F196" s="159" t="s">
        <v>2006</v>
      </c>
      <c r="H196" s="160">
        <v>59.472000000000001</v>
      </c>
      <c r="L196" s="156"/>
      <c r="M196" s="161"/>
      <c r="N196" s="162"/>
      <c r="O196" s="162"/>
      <c r="P196" s="162"/>
      <c r="Q196" s="162"/>
      <c r="R196" s="162"/>
      <c r="S196" s="162"/>
      <c r="T196" s="163"/>
      <c r="AT196" s="158" t="s">
        <v>176</v>
      </c>
      <c r="AU196" s="158" t="s">
        <v>83</v>
      </c>
      <c r="AV196" s="12" t="s">
        <v>83</v>
      </c>
      <c r="AW196" s="12" t="s">
        <v>28</v>
      </c>
      <c r="AX196" s="12" t="s">
        <v>74</v>
      </c>
      <c r="AY196" s="158" t="s">
        <v>167</v>
      </c>
    </row>
    <row r="197" spans="2:65" s="12" customFormat="1" ht="11.25">
      <c r="B197" s="156"/>
      <c r="D197" s="157" t="s">
        <v>176</v>
      </c>
      <c r="E197" s="158" t="s">
        <v>1</v>
      </c>
      <c r="F197" s="159" t="s">
        <v>2007</v>
      </c>
      <c r="H197" s="160">
        <v>36.978999999999999</v>
      </c>
      <c r="L197" s="156"/>
      <c r="M197" s="161"/>
      <c r="N197" s="162"/>
      <c r="O197" s="162"/>
      <c r="P197" s="162"/>
      <c r="Q197" s="162"/>
      <c r="R197" s="162"/>
      <c r="S197" s="162"/>
      <c r="T197" s="163"/>
      <c r="AT197" s="158" t="s">
        <v>176</v>
      </c>
      <c r="AU197" s="158" t="s">
        <v>83</v>
      </c>
      <c r="AV197" s="12" t="s">
        <v>83</v>
      </c>
      <c r="AW197" s="12" t="s">
        <v>28</v>
      </c>
      <c r="AX197" s="12" t="s">
        <v>74</v>
      </c>
      <c r="AY197" s="158" t="s">
        <v>167</v>
      </c>
    </row>
    <row r="198" spans="2:65" s="12" customFormat="1" ht="11.25">
      <c r="B198" s="156"/>
      <c r="D198" s="157" t="s">
        <v>176</v>
      </c>
      <c r="E198" s="158" t="s">
        <v>1</v>
      </c>
      <c r="F198" s="159" t="s">
        <v>2008</v>
      </c>
      <c r="H198" s="160">
        <v>20.222999999999999</v>
      </c>
      <c r="L198" s="156"/>
      <c r="M198" s="161"/>
      <c r="N198" s="162"/>
      <c r="O198" s="162"/>
      <c r="P198" s="162"/>
      <c r="Q198" s="162"/>
      <c r="R198" s="162"/>
      <c r="S198" s="162"/>
      <c r="T198" s="163"/>
      <c r="AT198" s="158" t="s">
        <v>176</v>
      </c>
      <c r="AU198" s="158" t="s">
        <v>83</v>
      </c>
      <c r="AV198" s="12" t="s">
        <v>83</v>
      </c>
      <c r="AW198" s="12" t="s">
        <v>28</v>
      </c>
      <c r="AX198" s="12" t="s">
        <v>74</v>
      </c>
      <c r="AY198" s="158" t="s">
        <v>167</v>
      </c>
    </row>
    <row r="199" spans="2:65" s="12" customFormat="1" ht="11.25">
      <c r="B199" s="156"/>
      <c r="D199" s="157" t="s">
        <v>176</v>
      </c>
      <c r="E199" s="158" t="s">
        <v>1</v>
      </c>
      <c r="F199" s="159" t="s">
        <v>2009</v>
      </c>
      <c r="H199" s="160">
        <v>13.507</v>
      </c>
      <c r="L199" s="156"/>
      <c r="M199" s="161"/>
      <c r="N199" s="162"/>
      <c r="O199" s="162"/>
      <c r="P199" s="162"/>
      <c r="Q199" s="162"/>
      <c r="R199" s="162"/>
      <c r="S199" s="162"/>
      <c r="T199" s="163"/>
      <c r="AT199" s="158" t="s">
        <v>176</v>
      </c>
      <c r="AU199" s="158" t="s">
        <v>83</v>
      </c>
      <c r="AV199" s="12" t="s">
        <v>83</v>
      </c>
      <c r="AW199" s="12" t="s">
        <v>28</v>
      </c>
      <c r="AX199" s="12" t="s">
        <v>74</v>
      </c>
      <c r="AY199" s="158" t="s">
        <v>167</v>
      </c>
    </row>
    <row r="200" spans="2:65" s="12" customFormat="1" ht="11.25">
      <c r="B200" s="156"/>
      <c r="D200" s="157" t="s">
        <v>176</v>
      </c>
      <c r="E200" s="158" t="s">
        <v>1</v>
      </c>
      <c r="F200" s="159" t="s">
        <v>2010</v>
      </c>
      <c r="H200" s="160">
        <v>-0.15</v>
      </c>
      <c r="L200" s="156"/>
      <c r="M200" s="161"/>
      <c r="N200" s="162"/>
      <c r="O200" s="162"/>
      <c r="P200" s="162"/>
      <c r="Q200" s="162"/>
      <c r="R200" s="162"/>
      <c r="S200" s="162"/>
      <c r="T200" s="163"/>
      <c r="AT200" s="158" t="s">
        <v>176</v>
      </c>
      <c r="AU200" s="158" t="s">
        <v>83</v>
      </c>
      <c r="AV200" s="12" t="s">
        <v>83</v>
      </c>
      <c r="AW200" s="12" t="s">
        <v>28</v>
      </c>
      <c r="AX200" s="12" t="s">
        <v>74</v>
      </c>
      <c r="AY200" s="158" t="s">
        <v>167</v>
      </c>
    </row>
    <row r="201" spans="2:65" s="12" customFormat="1" ht="11.25">
      <c r="B201" s="156"/>
      <c r="D201" s="157" t="s">
        <v>176</v>
      </c>
      <c r="E201" s="158" t="s">
        <v>1</v>
      </c>
      <c r="F201" s="159" t="s">
        <v>2011</v>
      </c>
      <c r="H201" s="160">
        <v>-0.36</v>
      </c>
      <c r="L201" s="156"/>
      <c r="M201" s="161"/>
      <c r="N201" s="162"/>
      <c r="O201" s="162"/>
      <c r="P201" s="162"/>
      <c r="Q201" s="162"/>
      <c r="R201" s="162"/>
      <c r="S201" s="162"/>
      <c r="T201" s="163"/>
      <c r="AT201" s="158" t="s">
        <v>176</v>
      </c>
      <c r="AU201" s="158" t="s">
        <v>83</v>
      </c>
      <c r="AV201" s="12" t="s">
        <v>83</v>
      </c>
      <c r="AW201" s="12" t="s">
        <v>28</v>
      </c>
      <c r="AX201" s="12" t="s">
        <v>74</v>
      </c>
      <c r="AY201" s="158" t="s">
        <v>167</v>
      </c>
    </row>
    <row r="202" spans="2:65" s="12" customFormat="1" ht="11.25">
      <c r="B202" s="156"/>
      <c r="D202" s="157" t="s">
        <v>176</v>
      </c>
      <c r="E202" s="158" t="s">
        <v>1</v>
      </c>
      <c r="F202" s="159" t="s">
        <v>2012</v>
      </c>
      <c r="H202" s="160">
        <v>-0.33900000000000002</v>
      </c>
      <c r="L202" s="156"/>
      <c r="M202" s="161"/>
      <c r="N202" s="162"/>
      <c r="O202" s="162"/>
      <c r="P202" s="162"/>
      <c r="Q202" s="162"/>
      <c r="R202" s="162"/>
      <c r="S202" s="162"/>
      <c r="T202" s="163"/>
      <c r="AT202" s="158" t="s">
        <v>176</v>
      </c>
      <c r="AU202" s="158" t="s">
        <v>83</v>
      </c>
      <c r="AV202" s="12" t="s">
        <v>83</v>
      </c>
      <c r="AW202" s="12" t="s">
        <v>28</v>
      </c>
      <c r="AX202" s="12" t="s">
        <v>74</v>
      </c>
      <c r="AY202" s="158" t="s">
        <v>167</v>
      </c>
    </row>
    <row r="203" spans="2:65" s="12" customFormat="1" ht="11.25">
      <c r="B203" s="156"/>
      <c r="D203" s="157" t="s">
        <v>176</v>
      </c>
      <c r="E203" s="158" t="s">
        <v>1</v>
      </c>
      <c r="F203" s="159" t="s">
        <v>2013</v>
      </c>
      <c r="H203" s="160">
        <v>-1.425</v>
      </c>
      <c r="L203" s="156"/>
      <c r="M203" s="161"/>
      <c r="N203" s="162"/>
      <c r="O203" s="162"/>
      <c r="P203" s="162"/>
      <c r="Q203" s="162"/>
      <c r="R203" s="162"/>
      <c r="S203" s="162"/>
      <c r="T203" s="163"/>
      <c r="AT203" s="158" t="s">
        <v>176</v>
      </c>
      <c r="AU203" s="158" t="s">
        <v>83</v>
      </c>
      <c r="AV203" s="12" t="s">
        <v>83</v>
      </c>
      <c r="AW203" s="12" t="s">
        <v>28</v>
      </c>
      <c r="AX203" s="12" t="s">
        <v>74</v>
      </c>
      <c r="AY203" s="158" t="s">
        <v>167</v>
      </c>
    </row>
    <row r="204" spans="2:65" s="12" customFormat="1" ht="11.25">
      <c r="B204" s="156"/>
      <c r="D204" s="157" t="s">
        <v>176</v>
      </c>
      <c r="E204" s="158" t="s">
        <v>1</v>
      </c>
      <c r="F204" s="159" t="s">
        <v>2014</v>
      </c>
      <c r="H204" s="160">
        <v>4.867</v>
      </c>
      <c r="L204" s="156"/>
      <c r="M204" s="161"/>
      <c r="N204" s="162"/>
      <c r="O204" s="162"/>
      <c r="P204" s="162"/>
      <c r="Q204" s="162"/>
      <c r="R204" s="162"/>
      <c r="S204" s="162"/>
      <c r="T204" s="163"/>
      <c r="AT204" s="158" t="s">
        <v>176</v>
      </c>
      <c r="AU204" s="158" t="s">
        <v>83</v>
      </c>
      <c r="AV204" s="12" t="s">
        <v>83</v>
      </c>
      <c r="AW204" s="12" t="s">
        <v>28</v>
      </c>
      <c r="AX204" s="12" t="s">
        <v>74</v>
      </c>
      <c r="AY204" s="158" t="s">
        <v>167</v>
      </c>
    </row>
    <row r="205" spans="2:65" s="12" customFormat="1" ht="11.25">
      <c r="B205" s="156"/>
      <c r="D205" s="157" t="s">
        <v>176</v>
      </c>
      <c r="E205" s="158" t="s">
        <v>1</v>
      </c>
      <c r="F205" s="159" t="s">
        <v>2015</v>
      </c>
      <c r="H205" s="160">
        <v>7.5460000000000003</v>
      </c>
      <c r="L205" s="156"/>
      <c r="M205" s="161"/>
      <c r="N205" s="162"/>
      <c r="O205" s="162"/>
      <c r="P205" s="162"/>
      <c r="Q205" s="162"/>
      <c r="R205" s="162"/>
      <c r="S205" s="162"/>
      <c r="T205" s="163"/>
      <c r="AT205" s="158" t="s">
        <v>176</v>
      </c>
      <c r="AU205" s="158" t="s">
        <v>83</v>
      </c>
      <c r="AV205" s="12" t="s">
        <v>83</v>
      </c>
      <c r="AW205" s="12" t="s">
        <v>28</v>
      </c>
      <c r="AX205" s="12" t="s">
        <v>74</v>
      </c>
      <c r="AY205" s="158" t="s">
        <v>167</v>
      </c>
    </row>
    <row r="206" spans="2:65" s="12" customFormat="1" ht="11.25">
      <c r="B206" s="156"/>
      <c r="D206" s="157" t="s">
        <v>176</v>
      </c>
      <c r="E206" s="158" t="s">
        <v>1</v>
      </c>
      <c r="F206" s="159" t="s">
        <v>2016</v>
      </c>
      <c r="H206" s="160">
        <v>-1.71</v>
      </c>
      <c r="L206" s="156"/>
      <c r="M206" s="161"/>
      <c r="N206" s="162"/>
      <c r="O206" s="162"/>
      <c r="P206" s="162"/>
      <c r="Q206" s="162"/>
      <c r="R206" s="162"/>
      <c r="S206" s="162"/>
      <c r="T206" s="163"/>
      <c r="AT206" s="158" t="s">
        <v>176</v>
      </c>
      <c r="AU206" s="158" t="s">
        <v>83</v>
      </c>
      <c r="AV206" s="12" t="s">
        <v>83</v>
      </c>
      <c r="AW206" s="12" t="s">
        <v>28</v>
      </c>
      <c r="AX206" s="12" t="s">
        <v>74</v>
      </c>
      <c r="AY206" s="158" t="s">
        <v>167</v>
      </c>
    </row>
    <row r="207" spans="2:65" s="13" customFormat="1" ht="11.25">
      <c r="B207" s="164"/>
      <c r="D207" s="157" t="s">
        <v>176</v>
      </c>
      <c r="E207" s="165" t="s">
        <v>1</v>
      </c>
      <c r="F207" s="166" t="s">
        <v>187</v>
      </c>
      <c r="H207" s="167">
        <v>138.61000000000001</v>
      </c>
      <c r="L207" s="164"/>
      <c r="M207" s="168"/>
      <c r="N207" s="169"/>
      <c r="O207" s="169"/>
      <c r="P207" s="169"/>
      <c r="Q207" s="169"/>
      <c r="R207" s="169"/>
      <c r="S207" s="169"/>
      <c r="T207" s="170"/>
      <c r="AT207" s="165" t="s">
        <v>176</v>
      </c>
      <c r="AU207" s="165" t="s">
        <v>83</v>
      </c>
      <c r="AV207" s="13" t="s">
        <v>174</v>
      </c>
      <c r="AW207" s="13" t="s">
        <v>28</v>
      </c>
      <c r="AX207" s="13" t="s">
        <v>81</v>
      </c>
      <c r="AY207" s="165" t="s">
        <v>167</v>
      </c>
    </row>
    <row r="208" spans="2:65" s="1" customFormat="1" ht="24" customHeight="1">
      <c r="B208" s="143"/>
      <c r="C208" s="144" t="s">
        <v>304</v>
      </c>
      <c r="D208" s="144" t="s">
        <v>169</v>
      </c>
      <c r="E208" s="145" t="s">
        <v>2017</v>
      </c>
      <c r="F208" s="146" t="s">
        <v>2018</v>
      </c>
      <c r="G208" s="147" t="s">
        <v>249</v>
      </c>
      <c r="H208" s="148">
        <v>138.61000000000001</v>
      </c>
      <c r="I208" s="149">
        <v>0</v>
      </c>
      <c r="J208" s="149">
        <f>ROUND(I208*H208,2)</f>
        <v>0</v>
      </c>
      <c r="K208" s="146" t="s">
        <v>173</v>
      </c>
      <c r="L208" s="30"/>
      <c r="M208" s="150" t="s">
        <v>1</v>
      </c>
      <c r="N208" s="151" t="s">
        <v>39</v>
      </c>
      <c r="O208" s="152">
        <v>0.46</v>
      </c>
      <c r="P208" s="152">
        <f>O208*H208</f>
        <v>63.760600000000011</v>
      </c>
      <c r="Q208" s="152">
        <v>2.6360000000000001E-2</v>
      </c>
      <c r="R208" s="152">
        <f>Q208*H208</f>
        <v>3.6537596000000008</v>
      </c>
      <c r="S208" s="152">
        <v>0</v>
      </c>
      <c r="T208" s="153">
        <f>S208*H208</f>
        <v>0</v>
      </c>
      <c r="AR208" s="154" t="s">
        <v>174</v>
      </c>
      <c r="AT208" s="154" t="s">
        <v>169</v>
      </c>
      <c r="AU208" s="154" t="s">
        <v>83</v>
      </c>
      <c r="AY208" s="16" t="s">
        <v>167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6" t="s">
        <v>81</v>
      </c>
      <c r="BK208" s="155">
        <f>ROUND(I208*H208,2)</f>
        <v>0</v>
      </c>
      <c r="BL208" s="16" t="s">
        <v>174</v>
      </c>
      <c r="BM208" s="154" t="s">
        <v>2019</v>
      </c>
    </row>
    <row r="209" spans="2:65" s="1" customFormat="1" ht="16.5" customHeight="1">
      <c r="B209" s="143"/>
      <c r="C209" s="144" t="s">
        <v>309</v>
      </c>
      <c r="D209" s="144" t="s">
        <v>169</v>
      </c>
      <c r="E209" s="145" t="s">
        <v>538</v>
      </c>
      <c r="F209" s="146" t="s">
        <v>2020</v>
      </c>
      <c r="G209" s="147" t="s">
        <v>249</v>
      </c>
      <c r="H209" s="148">
        <v>306.80799999999999</v>
      </c>
      <c r="I209" s="149">
        <v>0</v>
      </c>
      <c r="J209" s="149">
        <f>ROUND(I209*H209,2)</f>
        <v>0</v>
      </c>
      <c r="K209" s="146" t="s">
        <v>173</v>
      </c>
      <c r="L209" s="30"/>
      <c r="M209" s="150" t="s">
        <v>1</v>
      </c>
      <c r="N209" s="151" t="s">
        <v>39</v>
      </c>
      <c r="O209" s="152">
        <v>0.14000000000000001</v>
      </c>
      <c r="P209" s="152">
        <f>O209*H209</f>
        <v>42.953120000000006</v>
      </c>
      <c r="Q209" s="152">
        <v>0</v>
      </c>
      <c r="R209" s="152">
        <f>Q209*H209</f>
        <v>0</v>
      </c>
      <c r="S209" s="152">
        <v>0</v>
      </c>
      <c r="T209" s="153">
        <f>S209*H209</f>
        <v>0</v>
      </c>
      <c r="AR209" s="154" t="s">
        <v>174</v>
      </c>
      <c r="AT209" s="154" t="s">
        <v>169</v>
      </c>
      <c r="AU209" s="154" t="s">
        <v>83</v>
      </c>
      <c r="AY209" s="16" t="s">
        <v>167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6" t="s">
        <v>81</v>
      </c>
      <c r="BK209" s="155">
        <f>ROUND(I209*H209,2)</f>
        <v>0</v>
      </c>
      <c r="BL209" s="16" t="s">
        <v>174</v>
      </c>
      <c r="BM209" s="154" t="s">
        <v>2021</v>
      </c>
    </row>
    <row r="210" spans="2:65" s="12" customFormat="1" ht="11.25">
      <c r="B210" s="156"/>
      <c r="D210" s="157" t="s">
        <v>176</v>
      </c>
      <c r="E210" s="158" t="s">
        <v>1</v>
      </c>
      <c r="F210" s="159" t="s">
        <v>2022</v>
      </c>
      <c r="H210" s="160">
        <v>168.19800000000001</v>
      </c>
      <c r="L210" s="156"/>
      <c r="M210" s="161"/>
      <c r="N210" s="162"/>
      <c r="O210" s="162"/>
      <c r="P210" s="162"/>
      <c r="Q210" s="162"/>
      <c r="R210" s="162"/>
      <c r="S210" s="162"/>
      <c r="T210" s="163"/>
      <c r="AT210" s="158" t="s">
        <v>176</v>
      </c>
      <c r="AU210" s="158" t="s">
        <v>83</v>
      </c>
      <c r="AV210" s="12" t="s">
        <v>83</v>
      </c>
      <c r="AW210" s="12" t="s">
        <v>28</v>
      </c>
      <c r="AX210" s="12" t="s">
        <v>74</v>
      </c>
      <c r="AY210" s="158" t="s">
        <v>167</v>
      </c>
    </row>
    <row r="211" spans="2:65" s="12" customFormat="1" ht="11.25">
      <c r="B211" s="156"/>
      <c r="D211" s="157" t="s">
        <v>176</v>
      </c>
      <c r="E211" s="158" t="s">
        <v>1</v>
      </c>
      <c r="F211" s="159" t="s">
        <v>2023</v>
      </c>
      <c r="H211" s="160">
        <v>138.61000000000001</v>
      </c>
      <c r="L211" s="156"/>
      <c r="M211" s="161"/>
      <c r="N211" s="162"/>
      <c r="O211" s="162"/>
      <c r="P211" s="162"/>
      <c r="Q211" s="162"/>
      <c r="R211" s="162"/>
      <c r="S211" s="162"/>
      <c r="T211" s="163"/>
      <c r="AT211" s="158" t="s">
        <v>176</v>
      </c>
      <c r="AU211" s="158" t="s">
        <v>83</v>
      </c>
      <c r="AV211" s="12" t="s">
        <v>83</v>
      </c>
      <c r="AW211" s="12" t="s">
        <v>28</v>
      </c>
      <c r="AX211" s="12" t="s">
        <v>74</v>
      </c>
      <c r="AY211" s="158" t="s">
        <v>167</v>
      </c>
    </row>
    <row r="212" spans="2:65" s="13" customFormat="1" ht="11.25">
      <c r="B212" s="164"/>
      <c r="D212" s="157" t="s">
        <v>176</v>
      </c>
      <c r="E212" s="165" t="s">
        <v>1</v>
      </c>
      <c r="F212" s="166" t="s">
        <v>187</v>
      </c>
      <c r="H212" s="167">
        <v>306.80799999999999</v>
      </c>
      <c r="L212" s="164"/>
      <c r="M212" s="168"/>
      <c r="N212" s="169"/>
      <c r="O212" s="169"/>
      <c r="P212" s="169"/>
      <c r="Q212" s="169"/>
      <c r="R212" s="169"/>
      <c r="S212" s="169"/>
      <c r="T212" s="170"/>
      <c r="AT212" s="165" t="s">
        <v>176</v>
      </c>
      <c r="AU212" s="165" t="s">
        <v>83</v>
      </c>
      <c r="AV212" s="13" t="s">
        <v>174</v>
      </c>
      <c r="AW212" s="13" t="s">
        <v>28</v>
      </c>
      <c r="AX212" s="13" t="s">
        <v>81</v>
      </c>
      <c r="AY212" s="165" t="s">
        <v>167</v>
      </c>
    </row>
    <row r="213" spans="2:65" s="1" customFormat="1" ht="24" customHeight="1">
      <c r="B213" s="143"/>
      <c r="C213" s="144" t="s">
        <v>313</v>
      </c>
      <c r="D213" s="144" t="s">
        <v>169</v>
      </c>
      <c r="E213" s="145" t="s">
        <v>2024</v>
      </c>
      <c r="F213" s="146" t="s">
        <v>2025</v>
      </c>
      <c r="G213" s="147" t="s">
        <v>249</v>
      </c>
      <c r="H213" s="148">
        <v>0.93100000000000005</v>
      </c>
      <c r="I213" s="149">
        <v>0</v>
      </c>
      <c r="J213" s="149">
        <f>ROUND(I213*H213,2)</f>
        <v>0</v>
      </c>
      <c r="K213" s="146" t="s">
        <v>173</v>
      </c>
      <c r="L213" s="30"/>
      <c r="M213" s="150" t="s">
        <v>1</v>
      </c>
      <c r="N213" s="151" t="s">
        <v>39</v>
      </c>
      <c r="O213" s="152">
        <v>0.63</v>
      </c>
      <c r="P213" s="152">
        <f>O213*H213</f>
        <v>0.58653</v>
      </c>
      <c r="Q213" s="152">
        <v>0.105</v>
      </c>
      <c r="R213" s="152">
        <f>Q213*H213</f>
        <v>9.7754999999999995E-2</v>
      </c>
      <c r="S213" s="152">
        <v>0</v>
      </c>
      <c r="T213" s="153">
        <f>S213*H213</f>
        <v>0</v>
      </c>
      <c r="AR213" s="154" t="s">
        <v>174</v>
      </c>
      <c r="AT213" s="154" t="s">
        <v>169</v>
      </c>
      <c r="AU213" s="154" t="s">
        <v>83</v>
      </c>
      <c r="AY213" s="16" t="s">
        <v>167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6" t="s">
        <v>81</v>
      </c>
      <c r="BK213" s="155">
        <f>ROUND(I213*H213,2)</f>
        <v>0</v>
      </c>
      <c r="BL213" s="16" t="s">
        <v>174</v>
      </c>
      <c r="BM213" s="154" t="s">
        <v>2026</v>
      </c>
    </row>
    <row r="214" spans="2:65" s="12" customFormat="1" ht="11.25">
      <c r="B214" s="156"/>
      <c r="D214" s="157" t="s">
        <v>176</v>
      </c>
      <c r="E214" s="158" t="s">
        <v>1</v>
      </c>
      <c r="F214" s="159" t="s">
        <v>2027</v>
      </c>
      <c r="H214" s="160">
        <v>0.93100000000000005</v>
      </c>
      <c r="L214" s="156"/>
      <c r="M214" s="161"/>
      <c r="N214" s="162"/>
      <c r="O214" s="162"/>
      <c r="P214" s="162"/>
      <c r="Q214" s="162"/>
      <c r="R214" s="162"/>
      <c r="S214" s="162"/>
      <c r="T214" s="163"/>
      <c r="AT214" s="158" t="s">
        <v>176</v>
      </c>
      <c r="AU214" s="158" t="s">
        <v>83</v>
      </c>
      <c r="AV214" s="12" t="s">
        <v>83</v>
      </c>
      <c r="AW214" s="12" t="s">
        <v>28</v>
      </c>
      <c r="AX214" s="12" t="s">
        <v>74</v>
      </c>
      <c r="AY214" s="158" t="s">
        <v>167</v>
      </c>
    </row>
    <row r="215" spans="2:65" s="13" customFormat="1" ht="11.25">
      <c r="B215" s="164"/>
      <c r="D215" s="157" t="s">
        <v>176</v>
      </c>
      <c r="E215" s="165" t="s">
        <v>1</v>
      </c>
      <c r="F215" s="166" t="s">
        <v>187</v>
      </c>
      <c r="H215" s="167">
        <v>0.93100000000000005</v>
      </c>
      <c r="L215" s="164"/>
      <c r="M215" s="168"/>
      <c r="N215" s="169"/>
      <c r="O215" s="169"/>
      <c r="P215" s="169"/>
      <c r="Q215" s="169"/>
      <c r="R215" s="169"/>
      <c r="S215" s="169"/>
      <c r="T215" s="170"/>
      <c r="AT215" s="165" t="s">
        <v>176</v>
      </c>
      <c r="AU215" s="165" t="s">
        <v>83</v>
      </c>
      <c r="AV215" s="13" t="s">
        <v>174</v>
      </c>
      <c r="AW215" s="13" t="s">
        <v>28</v>
      </c>
      <c r="AX215" s="13" t="s">
        <v>81</v>
      </c>
      <c r="AY215" s="165" t="s">
        <v>167</v>
      </c>
    </row>
    <row r="216" spans="2:65" s="1" customFormat="1" ht="16.5" customHeight="1">
      <c r="B216" s="143"/>
      <c r="C216" s="144" t="s">
        <v>318</v>
      </c>
      <c r="D216" s="144" t="s">
        <v>169</v>
      </c>
      <c r="E216" s="145" t="s">
        <v>2028</v>
      </c>
      <c r="F216" s="146" t="s">
        <v>2029</v>
      </c>
      <c r="G216" s="147" t="s">
        <v>172</v>
      </c>
      <c r="H216" s="148">
        <v>28.71</v>
      </c>
      <c r="I216" s="149">
        <v>0</v>
      </c>
      <c r="J216" s="149">
        <f>ROUND(I216*H216,2)</f>
        <v>0</v>
      </c>
      <c r="K216" s="146" t="s">
        <v>173</v>
      </c>
      <c r="L216" s="30"/>
      <c r="M216" s="150" t="s">
        <v>1</v>
      </c>
      <c r="N216" s="151" t="s">
        <v>39</v>
      </c>
      <c r="O216" s="152">
        <v>2.048</v>
      </c>
      <c r="P216" s="152">
        <f>O216*H216</f>
        <v>58.798080000000006</v>
      </c>
      <c r="Q216" s="152">
        <v>1.98</v>
      </c>
      <c r="R216" s="152">
        <f>Q216*H216</f>
        <v>56.845800000000004</v>
      </c>
      <c r="S216" s="152">
        <v>0</v>
      </c>
      <c r="T216" s="153">
        <f>S216*H216</f>
        <v>0</v>
      </c>
      <c r="AR216" s="154" t="s">
        <v>174</v>
      </c>
      <c r="AT216" s="154" t="s">
        <v>169</v>
      </c>
      <c r="AU216" s="154" t="s">
        <v>83</v>
      </c>
      <c r="AY216" s="16" t="s">
        <v>167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6" t="s">
        <v>81</v>
      </c>
      <c r="BK216" s="155">
        <f>ROUND(I216*H216,2)</f>
        <v>0</v>
      </c>
      <c r="BL216" s="16" t="s">
        <v>174</v>
      </c>
      <c r="BM216" s="154" t="s">
        <v>2030</v>
      </c>
    </row>
    <row r="217" spans="2:65" s="12" customFormat="1" ht="11.25">
      <c r="B217" s="156"/>
      <c r="D217" s="157" t="s">
        <v>176</v>
      </c>
      <c r="E217" s="158" t="s">
        <v>1</v>
      </c>
      <c r="F217" s="159" t="s">
        <v>2031</v>
      </c>
      <c r="H217" s="160">
        <v>28.71</v>
      </c>
      <c r="L217" s="156"/>
      <c r="M217" s="161"/>
      <c r="N217" s="162"/>
      <c r="O217" s="162"/>
      <c r="P217" s="162"/>
      <c r="Q217" s="162"/>
      <c r="R217" s="162"/>
      <c r="S217" s="162"/>
      <c r="T217" s="163"/>
      <c r="AT217" s="158" t="s">
        <v>176</v>
      </c>
      <c r="AU217" s="158" t="s">
        <v>83</v>
      </c>
      <c r="AV217" s="12" t="s">
        <v>83</v>
      </c>
      <c r="AW217" s="12" t="s">
        <v>28</v>
      </c>
      <c r="AX217" s="12" t="s">
        <v>74</v>
      </c>
      <c r="AY217" s="158" t="s">
        <v>167</v>
      </c>
    </row>
    <row r="218" spans="2:65" s="13" customFormat="1" ht="11.25">
      <c r="B218" s="164"/>
      <c r="D218" s="157" t="s">
        <v>176</v>
      </c>
      <c r="E218" s="165" t="s">
        <v>1</v>
      </c>
      <c r="F218" s="166" t="s">
        <v>187</v>
      </c>
      <c r="H218" s="167">
        <v>28.71</v>
      </c>
      <c r="L218" s="164"/>
      <c r="M218" s="168"/>
      <c r="N218" s="169"/>
      <c r="O218" s="169"/>
      <c r="P218" s="169"/>
      <c r="Q218" s="169"/>
      <c r="R218" s="169"/>
      <c r="S218" s="169"/>
      <c r="T218" s="170"/>
      <c r="AT218" s="165" t="s">
        <v>176</v>
      </c>
      <c r="AU218" s="165" t="s">
        <v>83</v>
      </c>
      <c r="AV218" s="13" t="s">
        <v>174</v>
      </c>
      <c r="AW218" s="13" t="s">
        <v>28</v>
      </c>
      <c r="AX218" s="13" t="s">
        <v>81</v>
      </c>
      <c r="AY218" s="165" t="s">
        <v>167</v>
      </c>
    </row>
    <row r="219" spans="2:65" s="11" customFormat="1" ht="22.9" customHeight="1">
      <c r="B219" s="131"/>
      <c r="D219" s="132" t="s">
        <v>73</v>
      </c>
      <c r="E219" s="141" t="s">
        <v>213</v>
      </c>
      <c r="F219" s="141" t="s">
        <v>607</v>
      </c>
      <c r="J219" s="142">
        <f>BK219</f>
        <v>0</v>
      </c>
      <c r="L219" s="131"/>
      <c r="M219" s="135"/>
      <c r="N219" s="136"/>
      <c r="O219" s="136"/>
      <c r="P219" s="137">
        <f>SUM(P220:P221)</f>
        <v>2.262</v>
      </c>
      <c r="Q219" s="136"/>
      <c r="R219" s="137">
        <f>SUM(R220:R221)</f>
        <v>2.2000000000000001E-3</v>
      </c>
      <c r="S219" s="136"/>
      <c r="T219" s="138">
        <f>SUM(T220:T221)</f>
        <v>0</v>
      </c>
      <c r="AR219" s="132" t="s">
        <v>81</v>
      </c>
      <c r="AT219" s="139" t="s">
        <v>73</v>
      </c>
      <c r="AU219" s="139" t="s">
        <v>81</v>
      </c>
      <c r="AY219" s="132" t="s">
        <v>167</v>
      </c>
      <c r="BK219" s="140">
        <f>SUM(BK220:BK221)</f>
        <v>0</v>
      </c>
    </row>
    <row r="220" spans="2:65" s="1" customFormat="1" ht="24" customHeight="1">
      <c r="B220" s="143"/>
      <c r="C220" s="144" t="s">
        <v>323</v>
      </c>
      <c r="D220" s="144" t="s">
        <v>169</v>
      </c>
      <c r="E220" s="145" t="s">
        <v>2032</v>
      </c>
      <c r="F220" s="146" t="s">
        <v>2033</v>
      </c>
      <c r="G220" s="147" t="s">
        <v>295</v>
      </c>
      <c r="H220" s="148">
        <v>2</v>
      </c>
      <c r="I220" s="149">
        <v>0</v>
      </c>
      <c r="J220" s="149">
        <f>ROUND(I220*H220,2)</f>
        <v>0</v>
      </c>
      <c r="K220" s="146" t="s">
        <v>173</v>
      </c>
      <c r="L220" s="30"/>
      <c r="M220" s="150" t="s">
        <v>1</v>
      </c>
      <c r="N220" s="151" t="s">
        <v>39</v>
      </c>
      <c r="O220" s="152">
        <v>0.55900000000000005</v>
      </c>
      <c r="P220" s="152">
        <f>O220*H220</f>
        <v>1.1180000000000001</v>
      </c>
      <c r="Q220" s="152">
        <v>1.1000000000000001E-3</v>
      </c>
      <c r="R220" s="152">
        <f>Q220*H220</f>
        <v>2.2000000000000001E-3</v>
      </c>
      <c r="S220" s="152">
        <v>0</v>
      </c>
      <c r="T220" s="153">
        <f>S220*H220</f>
        <v>0</v>
      </c>
      <c r="AR220" s="154" t="s">
        <v>258</v>
      </c>
      <c r="AT220" s="154" t="s">
        <v>169</v>
      </c>
      <c r="AU220" s="154" t="s">
        <v>83</v>
      </c>
      <c r="AY220" s="16" t="s">
        <v>167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6" t="s">
        <v>81</v>
      </c>
      <c r="BK220" s="155">
        <f>ROUND(I220*H220,2)</f>
        <v>0</v>
      </c>
      <c r="BL220" s="16" t="s">
        <v>258</v>
      </c>
      <c r="BM220" s="154" t="s">
        <v>2034</v>
      </c>
    </row>
    <row r="221" spans="2:65" s="1" customFormat="1" ht="24" customHeight="1">
      <c r="B221" s="143"/>
      <c r="C221" s="144" t="s">
        <v>345</v>
      </c>
      <c r="D221" s="144" t="s">
        <v>169</v>
      </c>
      <c r="E221" s="145" t="s">
        <v>2035</v>
      </c>
      <c r="F221" s="146" t="s">
        <v>2036</v>
      </c>
      <c r="G221" s="147" t="s">
        <v>295</v>
      </c>
      <c r="H221" s="148">
        <v>2</v>
      </c>
      <c r="I221" s="149">
        <v>0</v>
      </c>
      <c r="J221" s="149">
        <f>ROUND(I221*H221,2)</f>
        <v>0</v>
      </c>
      <c r="K221" s="146" t="s">
        <v>173</v>
      </c>
      <c r="L221" s="30"/>
      <c r="M221" s="150" t="s">
        <v>1</v>
      </c>
      <c r="N221" s="151" t="s">
        <v>39</v>
      </c>
      <c r="O221" s="152">
        <v>0.57199999999999995</v>
      </c>
      <c r="P221" s="152">
        <f>O221*H221</f>
        <v>1.1439999999999999</v>
      </c>
      <c r="Q221" s="152">
        <v>0</v>
      </c>
      <c r="R221" s="152">
        <f>Q221*H221</f>
        <v>0</v>
      </c>
      <c r="S221" s="152">
        <v>0</v>
      </c>
      <c r="T221" s="153">
        <f>S221*H221</f>
        <v>0</v>
      </c>
      <c r="AR221" s="154" t="s">
        <v>174</v>
      </c>
      <c r="AT221" s="154" t="s">
        <v>169</v>
      </c>
      <c r="AU221" s="154" t="s">
        <v>83</v>
      </c>
      <c r="AY221" s="16" t="s">
        <v>167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6" t="s">
        <v>81</v>
      </c>
      <c r="BK221" s="155">
        <f>ROUND(I221*H221,2)</f>
        <v>0</v>
      </c>
      <c r="BL221" s="16" t="s">
        <v>174</v>
      </c>
      <c r="BM221" s="154" t="s">
        <v>2037</v>
      </c>
    </row>
    <row r="222" spans="2:65" s="11" customFormat="1" ht="22.9" customHeight="1">
      <c r="B222" s="131"/>
      <c r="D222" s="132" t="s">
        <v>73</v>
      </c>
      <c r="E222" s="141" t="s">
        <v>218</v>
      </c>
      <c r="F222" s="141" t="s">
        <v>618</v>
      </c>
      <c r="J222" s="142">
        <f>BK222</f>
        <v>0</v>
      </c>
      <c r="L222" s="131"/>
      <c r="M222" s="135"/>
      <c r="N222" s="136"/>
      <c r="O222" s="136"/>
      <c r="P222" s="137">
        <f>SUM(P223:P267)</f>
        <v>188.98462400000003</v>
      </c>
      <c r="Q222" s="136"/>
      <c r="R222" s="137">
        <f>SUM(R223:R267)</f>
        <v>1.6268999999999999E-2</v>
      </c>
      <c r="S222" s="136"/>
      <c r="T222" s="138">
        <f>SUM(T223:T267)</f>
        <v>55.553249000000008</v>
      </c>
      <c r="AR222" s="132" t="s">
        <v>81</v>
      </c>
      <c r="AT222" s="139" t="s">
        <v>73</v>
      </c>
      <c r="AU222" s="139" t="s">
        <v>81</v>
      </c>
      <c r="AY222" s="132" t="s">
        <v>167</v>
      </c>
      <c r="BK222" s="140">
        <f>SUM(BK223:BK267)</f>
        <v>0</v>
      </c>
    </row>
    <row r="223" spans="2:65" s="1" customFormat="1" ht="24" customHeight="1">
      <c r="B223" s="143"/>
      <c r="C223" s="144" t="s">
        <v>354</v>
      </c>
      <c r="D223" s="144" t="s">
        <v>169</v>
      </c>
      <c r="E223" s="145" t="s">
        <v>2038</v>
      </c>
      <c r="F223" s="146" t="s">
        <v>2039</v>
      </c>
      <c r="G223" s="147" t="s">
        <v>249</v>
      </c>
      <c r="H223" s="148">
        <v>142.59399999999999</v>
      </c>
      <c r="I223" s="149">
        <v>0</v>
      </c>
      <c r="J223" s="149">
        <f>ROUND(I223*H223,2)</f>
        <v>0</v>
      </c>
      <c r="K223" s="146" t="s">
        <v>173</v>
      </c>
      <c r="L223" s="30"/>
      <c r="M223" s="150" t="s">
        <v>1</v>
      </c>
      <c r="N223" s="151" t="s">
        <v>39</v>
      </c>
      <c r="O223" s="152">
        <v>0.154</v>
      </c>
      <c r="P223" s="152">
        <f>O223*H223</f>
        <v>21.959475999999999</v>
      </c>
      <c r="Q223" s="152">
        <v>0</v>
      </c>
      <c r="R223" s="152">
        <f>Q223*H223</f>
        <v>0</v>
      </c>
      <c r="S223" s="152">
        <v>0</v>
      </c>
      <c r="T223" s="153">
        <f>S223*H223</f>
        <v>0</v>
      </c>
      <c r="AR223" s="154" t="s">
        <v>174</v>
      </c>
      <c r="AT223" s="154" t="s">
        <v>169</v>
      </c>
      <c r="AU223" s="154" t="s">
        <v>83</v>
      </c>
      <c r="AY223" s="16" t="s">
        <v>167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6" t="s">
        <v>81</v>
      </c>
      <c r="BK223" s="155">
        <f>ROUND(I223*H223,2)</f>
        <v>0</v>
      </c>
      <c r="BL223" s="16" t="s">
        <v>174</v>
      </c>
      <c r="BM223" s="154" t="s">
        <v>2040</v>
      </c>
    </row>
    <row r="224" spans="2:65" s="12" customFormat="1" ht="11.25">
      <c r="B224" s="156"/>
      <c r="D224" s="157" t="s">
        <v>176</v>
      </c>
      <c r="E224" s="158" t="s">
        <v>1</v>
      </c>
      <c r="F224" s="159" t="s">
        <v>2006</v>
      </c>
      <c r="H224" s="160">
        <v>59.472000000000001</v>
      </c>
      <c r="L224" s="156"/>
      <c r="M224" s="161"/>
      <c r="N224" s="162"/>
      <c r="O224" s="162"/>
      <c r="P224" s="162"/>
      <c r="Q224" s="162"/>
      <c r="R224" s="162"/>
      <c r="S224" s="162"/>
      <c r="T224" s="163"/>
      <c r="AT224" s="158" t="s">
        <v>176</v>
      </c>
      <c r="AU224" s="158" t="s">
        <v>83</v>
      </c>
      <c r="AV224" s="12" t="s">
        <v>83</v>
      </c>
      <c r="AW224" s="12" t="s">
        <v>28</v>
      </c>
      <c r="AX224" s="12" t="s">
        <v>74</v>
      </c>
      <c r="AY224" s="158" t="s">
        <v>167</v>
      </c>
    </row>
    <row r="225" spans="2:65" s="12" customFormat="1" ht="11.25">
      <c r="B225" s="156"/>
      <c r="D225" s="157" t="s">
        <v>176</v>
      </c>
      <c r="E225" s="158" t="s">
        <v>1</v>
      </c>
      <c r="F225" s="159" t="s">
        <v>2007</v>
      </c>
      <c r="H225" s="160">
        <v>36.978999999999999</v>
      </c>
      <c r="L225" s="156"/>
      <c r="M225" s="161"/>
      <c r="N225" s="162"/>
      <c r="O225" s="162"/>
      <c r="P225" s="162"/>
      <c r="Q225" s="162"/>
      <c r="R225" s="162"/>
      <c r="S225" s="162"/>
      <c r="T225" s="163"/>
      <c r="AT225" s="158" t="s">
        <v>176</v>
      </c>
      <c r="AU225" s="158" t="s">
        <v>83</v>
      </c>
      <c r="AV225" s="12" t="s">
        <v>83</v>
      </c>
      <c r="AW225" s="12" t="s">
        <v>28</v>
      </c>
      <c r="AX225" s="12" t="s">
        <v>74</v>
      </c>
      <c r="AY225" s="158" t="s">
        <v>167</v>
      </c>
    </row>
    <row r="226" spans="2:65" s="12" customFormat="1" ht="11.25">
      <c r="B226" s="156"/>
      <c r="D226" s="157" t="s">
        <v>176</v>
      </c>
      <c r="E226" s="158" t="s">
        <v>1</v>
      </c>
      <c r="F226" s="159" t="s">
        <v>2008</v>
      </c>
      <c r="H226" s="160">
        <v>20.222999999999999</v>
      </c>
      <c r="L226" s="156"/>
      <c r="M226" s="161"/>
      <c r="N226" s="162"/>
      <c r="O226" s="162"/>
      <c r="P226" s="162"/>
      <c r="Q226" s="162"/>
      <c r="R226" s="162"/>
      <c r="S226" s="162"/>
      <c r="T226" s="163"/>
      <c r="AT226" s="158" t="s">
        <v>176</v>
      </c>
      <c r="AU226" s="158" t="s">
        <v>83</v>
      </c>
      <c r="AV226" s="12" t="s">
        <v>83</v>
      </c>
      <c r="AW226" s="12" t="s">
        <v>28</v>
      </c>
      <c r="AX226" s="12" t="s">
        <v>74</v>
      </c>
      <c r="AY226" s="158" t="s">
        <v>167</v>
      </c>
    </row>
    <row r="227" spans="2:65" s="12" customFormat="1" ht="11.25">
      <c r="B227" s="156"/>
      <c r="D227" s="157" t="s">
        <v>176</v>
      </c>
      <c r="E227" s="158" t="s">
        <v>1</v>
      </c>
      <c r="F227" s="159" t="s">
        <v>2014</v>
      </c>
      <c r="H227" s="160">
        <v>4.867</v>
      </c>
      <c r="L227" s="156"/>
      <c r="M227" s="161"/>
      <c r="N227" s="162"/>
      <c r="O227" s="162"/>
      <c r="P227" s="162"/>
      <c r="Q227" s="162"/>
      <c r="R227" s="162"/>
      <c r="S227" s="162"/>
      <c r="T227" s="163"/>
      <c r="AT227" s="158" t="s">
        <v>176</v>
      </c>
      <c r="AU227" s="158" t="s">
        <v>83</v>
      </c>
      <c r="AV227" s="12" t="s">
        <v>83</v>
      </c>
      <c r="AW227" s="12" t="s">
        <v>28</v>
      </c>
      <c r="AX227" s="12" t="s">
        <v>74</v>
      </c>
      <c r="AY227" s="158" t="s">
        <v>167</v>
      </c>
    </row>
    <row r="228" spans="2:65" s="12" customFormat="1" ht="11.25">
      <c r="B228" s="156"/>
      <c r="D228" s="157" t="s">
        <v>176</v>
      </c>
      <c r="E228" s="158" t="s">
        <v>1</v>
      </c>
      <c r="F228" s="159" t="s">
        <v>2015</v>
      </c>
      <c r="H228" s="160">
        <v>7.5460000000000003</v>
      </c>
      <c r="L228" s="156"/>
      <c r="M228" s="161"/>
      <c r="N228" s="162"/>
      <c r="O228" s="162"/>
      <c r="P228" s="162"/>
      <c r="Q228" s="162"/>
      <c r="R228" s="162"/>
      <c r="S228" s="162"/>
      <c r="T228" s="163"/>
      <c r="AT228" s="158" t="s">
        <v>176</v>
      </c>
      <c r="AU228" s="158" t="s">
        <v>83</v>
      </c>
      <c r="AV228" s="12" t="s">
        <v>83</v>
      </c>
      <c r="AW228" s="12" t="s">
        <v>28</v>
      </c>
      <c r="AX228" s="12" t="s">
        <v>74</v>
      </c>
      <c r="AY228" s="158" t="s">
        <v>167</v>
      </c>
    </row>
    <row r="229" spans="2:65" s="12" customFormat="1" ht="11.25">
      <c r="B229" s="156"/>
      <c r="D229" s="157" t="s">
        <v>176</v>
      </c>
      <c r="E229" s="158" t="s">
        <v>1</v>
      </c>
      <c r="F229" s="159" t="s">
        <v>2009</v>
      </c>
      <c r="H229" s="160">
        <v>13.507</v>
      </c>
      <c r="L229" s="156"/>
      <c r="M229" s="161"/>
      <c r="N229" s="162"/>
      <c r="O229" s="162"/>
      <c r="P229" s="162"/>
      <c r="Q229" s="162"/>
      <c r="R229" s="162"/>
      <c r="S229" s="162"/>
      <c r="T229" s="163"/>
      <c r="AT229" s="158" t="s">
        <v>176</v>
      </c>
      <c r="AU229" s="158" t="s">
        <v>83</v>
      </c>
      <c r="AV229" s="12" t="s">
        <v>83</v>
      </c>
      <c r="AW229" s="12" t="s">
        <v>28</v>
      </c>
      <c r="AX229" s="12" t="s">
        <v>74</v>
      </c>
      <c r="AY229" s="158" t="s">
        <v>167</v>
      </c>
    </row>
    <row r="230" spans="2:65" s="13" customFormat="1" ht="11.25">
      <c r="B230" s="164"/>
      <c r="D230" s="157" t="s">
        <v>176</v>
      </c>
      <c r="E230" s="165" t="s">
        <v>1</v>
      </c>
      <c r="F230" s="166" t="s">
        <v>187</v>
      </c>
      <c r="H230" s="167">
        <v>142.59399999999999</v>
      </c>
      <c r="L230" s="164"/>
      <c r="M230" s="168"/>
      <c r="N230" s="169"/>
      <c r="O230" s="169"/>
      <c r="P230" s="169"/>
      <c r="Q230" s="169"/>
      <c r="R230" s="169"/>
      <c r="S230" s="169"/>
      <c r="T230" s="170"/>
      <c r="AT230" s="165" t="s">
        <v>176</v>
      </c>
      <c r="AU230" s="165" t="s">
        <v>83</v>
      </c>
      <c r="AV230" s="13" t="s">
        <v>174</v>
      </c>
      <c r="AW230" s="13" t="s">
        <v>28</v>
      </c>
      <c r="AX230" s="13" t="s">
        <v>81</v>
      </c>
      <c r="AY230" s="165" t="s">
        <v>167</v>
      </c>
    </row>
    <row r="231" spans="2:65" s="1" customFormat="1" ht="24" customHeight="1">
      <c r="B231" s="143"/>
      <c r="C231" s="144" t="s">
        <v>369</v>
      </c>
      <c r="D231" s="144" t="s">
        <v>169</v>
      </c>
      <c r="E231" s="145" t="s">
        <v>2041</v>
      </c>
      <c r="F231" s="146" t="s">
        <v>2042</v>
      </c>
      <c r="G231" s="147" t="s">
        <v>249</v>
      </c>
      <c r="H231" s="148">
        <v>4277.82</v>
      </c>
      <c r="I231" s="149">
        <v>0</v>
      </c>
      <c r="J231" s="149">
        <f>ROUND(I231*H231,2)</f>
        <v>0</v>
      </c>
      <c r="K231" s="146" t="s">
        <v>173</v>
      </c>
      <c r="L231" s="30"/>
      <c r="M231" s="150" t="s">
        <v>1</v>
      </c>
      <c r="N231" s="151" t="s">
        <v>39</v>
      </c>
      <c r="O231" s="152">
        <v>0</v>
      </c>
      <c r="P231" s="152">
        <f>O231*H231</f>
        <v>0</v>
      </c>
      <c r="Q231" s="152">
        <v>0</v>
      </c>
      <c r="R231" s="152">
        <f>Q231*H231</f>
        <v>0</v>
      </c>
      <c r="S231" s="152">
        <v>0</v>
      </c>
      <c r="T231" s="153">
        <f>S231*H231</f>
        <v>0</v>
      </c>
      <c r="AR231" s="154" t="s">
        <v>174</v>
      </c>
      <c r="AT231" s="154" t="s">
        <v>169</v>
      </c>
      <c r="AU231" s="154" t="s">
        <v>83</v>
      </c>
      <c r="AY231" s="16" t="s">
        <v>167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6" t="s">
        <v>81</v>
      </c>
      <c r="BK231" s="155">
        <f>ROUND(I231*H231,2)</f>
        <v>0</v>
      </c>
      <c r="BL231" s="16" t="s">
        <v>174</v>
      </c>
      <c r="BM231" s="154" t="s">
        <v>2043</v>
      </c>
    </row>
    <row r="232" spans="2:65" s="12" customFormat="1" ht="11.25">
      <c r="B232" s="156"/>
      <c r="D232" s="157" t="s">
        <v>176</v>
      </c>
      <c r="F232" s="159" t="s">
        <v>2044</v>
      </c>
      <c r="H232" s="160">
        <v>4277.82</v>
      </c>
      <c r="L232" s="156"/>
      <c r="M232" s="161"/>
      <c r="N232" s="162"/>
      <c r="O232" s="162"/>
      <c r="P232" s="162"/>
      <c r="Q232" s="162"/>
      <c r="R232" s="162"/>
      <c r="S232" s="162"/>
      <c r="T232" s="163"/>
      <c r="AT232" s="158" t="s">
        <v>176</v>
      </c>
      <c r="AU232" s="158" t="s">
        <v>83</v>
      </c>
      <c r="AV232" s="12" t="s">
        <v>83</v>
      </c>
      <c r="AW232" s="12" t="s">
        <v>3</v>
      </c>
      <c r="AX232" s="12" t="s">
        <v>81</v>
      </c>
      <c r="AY232" s="158" t="s">
        <v>167</v>
      </c>
    </row>
    <row r="233" spans="2:65" s="1" customFormat="1" ht="24" customHeight="1">
      <c r="B233" s="143"/>
      <c r="C233" s="144" t="s">
        <v>375</v>
      </c>
      <c r="D233" s="144" t="s">
        <v>169</v>
      </c>
      <c r="E233" s="145" t="s">
        <v>2045</v>
      </c>
      <c r="F233" s="146" t="s">
        <v>2046</v>
      </c>
      <c r="G233" s="147" t="s">
        <v>249</v>
      </c>
      <c r="H233" s="148">
        <v>142.59399999999999</v>
      </c>
      <c r="I233" s="149">
        <v>0</v>
      </c>
      <c r="J233" s="149">
        <f>ROUND(I233*H233,2)</f>
        <v>0</v>
      </c>
      <c r="K233" s="146" t="s">
        <v>173</v>
      </c>
      <c r="L233" s="30"/>
      <c r="M233" s="150" t="s">
        <v>1</v>
      </c>
      <c r="N233" s="151" t="s">
        <v>39</v>
      </c>
      <c r="O233" s="152">
        <v>9.7000000000000003E-2</v>
      </c>
      <c r="P233" s="152">
        <f>O233*H233</f>
        <v>13.831618000000001</v>
      </c>
      <c r="Q233" s="152">
        <v>0</v>
      </c>
      <c r="R233" s="152">
        <f>Q233*H233</f>
        <v>0</v>
      </c>
      <c r="S233" s="152">
        <v>0</v>
      </c>
      <c r="T233" s="153">
        <f>S233*H233</f>
        <v>0</v>
      </c>
      <c r="AR233" s="154" t="s">
        <v>174</v>
      </c>
      <c r="AT233" s="154" t="s">
        <v>169</v>
      </c>
      <c r="AU233" s="154" t="s">
        <v>83</v>
      </c>
      <c r="AY233" s="16" t="s">
        <v>167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6" t="s">
        <v>81</v>
      </c>
      <c r="BK233" s="155">
        <f>ROUND(I233*H233,2)</f>
        <v>0</v>
      </c>
      <c r="BL233" s="16" t="s">
        <v>174</v>
      </c>
      <c r="BM233" s="154" t="s">
        <v>2047</v>
      </c>
    </row>
    <row r="234" spans="2:65" s="1" customFormat="1" ht="24" customHeight="1">
      <c r="B234" s="143"/>
      <c r="C234" s="144" t="s">
        <v>380</v>
      </c>
      <c r="D234" s="144" t="s">
        <v>169</v>
      </c>
      <c r="E234" s="145" t="s">
        <v>644</v>
      </c>
      <c r="F234" s="146" t="s">
        <v>645</v>
      </c>
      <c r="G234" s="147" t="s">
        <v>249</v>
      </c>
      <c r="H234" s="148">
        <v>95.7</v>
      </c>
      <c r="I234" s="149">
        <v>0</v>
      </c>
      <c r="J234" s="149">
        <f>ROUND(I234*H234,2)</f>
        <v>0</v>
      </c>
      <c r="K234" s="146" t="s">
        <v>173</v>
      </c>
      <c r="L234" s="30"/>
      <c r="M234" s="150" t="s">
        <v>1</v>
      </c>
      <c r="N234" s="151" t="s">
        <v>39</v>
      </c>
      <c r="O234" s="152">
        <v>0.105</v>
      </c>
      <c r="P234" s="152">
        <f>O234*H234</f>
        <v>10.048500000000001</v>
      </c>
      <c r="Q234" s="152">
        <v>1.2999999999999999E-4</v>
      </c>
      <c r="R234" s="152">
        <f>Q234*H234</f>
        <v>1.2440999999999999E-2</v>
      </c>
      <c r="S234" s="152">
        <v>0</v>
      </c>
      <c r="T234" s="153">
        <f>S234*H234</f>
        <v>0</v>
      </c>
      <c r="AR234" s="154" t="s">
        <v>174</v>
      </c>
      <c r="AT234" s="154" t="s">
        <v>169</v>
      </c>
      <c r="AU234" s="154" t="s">
        <v>83</v>
      </c>
      <c r="AY234" s="16" t="s">
        <v>167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6" t="s">
        <v>81</v>
      </c>
      <c r="BK234" s="155">
        <f>ROUND(I234*H234,2)</f>
        <v>0</v>
      </c>
      <c r="BL234" s="16" t="s">
        <v>174</v>
      </c>
      <c r="BM234" s="154" t="s">
        <v>2048</v>
      </c>
    </row>
    <row r="235" spans="2:65" s="1" customFormat="1" ht="24" customHeight="1">
      <c r="B235" s="143"/>
      <c r="C235" s="144" t="s">
        <v>384</v>
      </c>
      <c r="D235" s="144" t="s">
        <v>169</v>
      </c>
      <c r="E235" s="145" t="s">
        <v>649</v>
      </c>
      <c r="F235" s="146" t="s">
        <v>650</v>
      </c>
      <c r="G235" s="147" t="s">
        <v>249</v>
      </c>
      <c r="H235" s="148">
        <v>95.7</v>
      </c>
      <c r="I235" s="149">
        <v>0</v>
      </c>
      <c r="J235" s="149">
        <f>ROUND(I235*H235,2)</f>
        <v>0</v>
      </c>
      <c r="K235" s="146" t="s">
        <v>173</v>
      </c>
      <c r="L235" s="30"/>
      <c r="M235" s="150" t="s">
        <v>1</v>
      </c>
      <c r="N235" s="151" t="s">
        <v>39</v>
      </c>
      <c r="O235" s="152">
        <v>0.308</v>
      </c>
      <c r="P235" s="152">
        <f>O235*H235</f>
        <v>29.4756</v>
      </c>
      <c r="Q235" s="152">
        <v>4.0000000000000003E-5</v>
      </c>
      <c r="R235" s="152">
        <f>Q235*H235</f>
        <v>3.8280000000000002E-3</v>
      </c>
      <c r="S235" s="152">
        <v>0</v>
      </c>
      <c r="T235" s="153">
        <f>S235*H235</f>
        <v>0</v>
      </c>
      <c r="AR235" s="154" t="s">
        <v>174</v>
      </c>
      <c r="AT235" s="154" t="s">
        <v>169</v>
      </c>
      <c r="AU235" s="154" t="s">
        <v>83</v>
      </c>
      <c r="AY235" s="16" t="s">
        <v>167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6" t="s">
        <v>81</v>
      </c>
      <c r="BK235" s="155">
        <f>ROUND(I235*H235,2)</f>
        <v>0</v>
      </c>
      <c r="BL235" s="16" t="s">
        <v>174</v>
      </c>
      <c r="BM235" s="154" t="s">
        <v>2049</v>
      </c>
    </row>
    <row r="236" spans="2:65" s="1" customFormat="1" ht="16.5" customHeight="1">
      <c r="B236" s="143"/>
      <c r="C236" s="144" t="s">
        <v>388</v>
      </c>
      <c r="D236" s="144" t="s">
        <v>169</v>
      </c>
      <c r="E236" s="145" t="s">
        <v>662</v>
      </c>
      <c r="F236" s="146" t="s">
        <v>663</v>
      </c>
      <c r="G236" s="147" t="s">
        <v>249</v>
      </c>
      <c r="H236" s="148">
        <v>19.25</v>
      </c>
      <c r="I236" s="149">
        <v>0</v>
      </c>
      <c r="J236" s="149">
        <f>ROUND(I236*H236,2)</f>
        <v>0</v>
      </c>
      <c r="K236" s="146" t="s">
        <v>173</v>
      </c>
      <c r="L236" s="30"/>
      <c r="M236" s="150" t="s">
        <v>1</v>
      </c>
      <c r="N236" s="151" t="s">
        <v>39</v>
      </c>
      <c r="O236" s="152">
        <v>0.28399999999999997</v>
      </c>
      <c r="P236" s="152">
        <f>O236*H236</f>
        <v>5.4669999999999996</v>
      </c>
      <c r="Q236" s="152">
        <v>0</v>
      </c>
      <c r="R236" s="152">
        <f>Q236*H236</f>
        <v>0</v>
      </c>
      <c r="S236" s="152">
        <v>0.26100000000000001</v>
      </c>
      <c r="T236" s="153">
        <f>S236*H236</f>
        <v>5.0242500000000003</v>
      </c>
      <c r="AR236" s="154" t="s">
        <v>174</v>
      </c>
      <c r="AT236" s="154" t="s">
        <v>169</v>
      </c>
      <c r="AU236" s="154" t="s">
        <v>83</v>
      </c>
      <c r="AY236" s="16" t="s">
        <v>167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6" t="s">
        <v>81</v>
      </c>
      <c r="BK236" s="155">
        <f>ROUND(I236*H236,2)</f>
        <v>0</v>
      </c>
      <c r="BL236" s="16" t="s">
        <v>174</v>
      </c>
      <c r="BM236" s="154" t="s">
        <v>2050</v>
      </c>
    </row>
    <row r="237" spans="2:65" s="12" customFormat="1" ht="11.25">
      <c r="B237" s="156"/>
      <c r="D237" s="157" t="s">
        <v>176</v>
      </c>
      <c r="E237" s="158" t="s">
        <v>1</v>
      </c>
      <c r="F237" s="159" t="s">
        <v>2051</v>
      </c>
      <c r="H237" s="160">
        <v>11.5</v>
      </c>
      <c r="L237" s="156"/>
      <c r="M237" s="161"/>
      <c r="N237" s="162"/>
      <c r="O237" s="162"/>
      <c r="P237" s="162"/>
      <c r="Q237" s="162"/>
      <c r="R237" s="162"/>
      <c r="S237" s="162"/>
      <c r="T237" s="163"/>
      <c r="AT237" s="158" t="s">
        <v>176</v>
      </c>
      <c r="AU237" s="158" t="s">
        <v>83</v>
      </c>
      <c r="AV237" s="12" t="s">
        <v>83</v>
      </c>
      <c r="AW237" s="12" t="s">
        <v>28</v>
      </c>
      <c r="AX237" s="12" t="s">
        <v>74</v>
      </c>
      <c r="AY237" s="158" t="s">
        <v>167</v>
      </c>
    </row>
    <row r="238" spans="2:65" s="12" customFormat="1" ht="11.25">
      <c r="B238" s="156"/>
      <c r="D238" s="157" t="s">
        <v>176</v>
      </c>
      <c r="E238" s="158" t="s">
        <v>1</v>
      </c>
      <c r="F238" s="159" t="s">
        <v>2052</v>
      </c>
      <c r="H238" s="160">
        <v>7.75</v>
      </c>
      <c r="L238" s="156"/>
      <c r="M238" s="161"/>
      <c r="N238" s="162"/>
      <c r="O238" s="162"/>
      <c r="P238" s="162"/>
      <c r="Q238" s="162"/>
      <c r="R238" s="162"/>
      <c r="S238" s="162"/>
      <c r="T238" s="163"/>
      <c r="AT238" s="158" t="s">
        <v>176</v>
      </c>
      <c r="AU238" s="158" t="s">
        <v>83</v>
      </c>
      <c r="AV238" s="12" t="s">
        <v>83</v>
      </c>
      <c r="AW238" s="12" t="s">
        <v>28</v>
      </c>
      <c r="AX238" s="12" t="s">
        <v>74</v>
      </c>
      <c r="AY238" s="158" t="s">
        <v>167</v>
      </c>
    </row>
    <row r="239" spans="2:65" s="13" customFormat="1" ht="11.25">
      <c r="B239" s="164"/>
      <c r="D239" s="157" t="s">
        <v>176</v>
      </c>
      <c r="E239" s="165" t="s">
        <v>1</v>
      </c>
      <c r="F239" s="166" t="s">
        <v>187</v>
      </c>
      <c r="H239" s="167">
        <v>19.25</v>
      </c>
      <c r="L239" s="164"/>
      <c r="M239" s="168"/>
      <c r="N239" s="169"/>
      <c r="O239" s="169"/>
      <c r="P239" s="169"/>
      <c r="Q239" s="169"/>
      <c r="R239" s="169"/>
      <c r="S239" s="169"/>
      <c r="T239" s="170"/>
      <c r="AT239" s="165" t="s">
        <v>176</v>
      </c>
      <c r="AU239" s="165" t="s">
        <v>83</v>
      </c>
      <c r="AV239" s="13" t="s">
        <v>174</v>
      </c>
      <c r="AW239" s="13" t="s">
        <v>28</v>
      </c>
      <c r="AX239" s="13" t="s">
        <v>81</v>
      </c>
      <c r="AY239" s="165" t="s">
        <v>167</v>
      </c>
    </row>
    <row r="240" spans="2:65" s="1" customFormat="1" ht="24" customHeight="1">
      <c r="B240" s="143"/>
      <c r="C240" s="144" t="s">
        <v>392</v>
      </c>
      <c r="D240" s="144" t="s">
        <v>169</v>
      </c>
      <c r="E240" s="145" t="s">
        <v>669</v>
      </c>
      <c r="F240" s="146" t="s">
        <v>670</v>
      </c>
      <c r="G240" s="147" t="s">
        <v>172</v>
      </c>
      <c r="H240" s="148">
        <v>16.954999999999998</v>
      </c>
      <c r="I240" s="149">
        <v>0</v>
      </c>
      <c r="J240" s="149">
        <f>ROUND(I240*H240,2)</f>
        <v>0</v>
      </c>
      <c r="K240" s="146" t="s">
        <v>173</v>
      </c>
      <c r="L240" s="30"/>
      <c r="M240" s="150" t="s">
        <v>1</v>
      </c>
      <c r="N240" s="151" t="s">
        <v>39</v>
      </c>
      <c r="O240" s="152">
        <v>1.52</v>
      </c>
      <c r="P240" s="152">
        <f>O240*H240</f>
        <v>25.771599999999999</v>
      </c>
      <c r="Q240" s="152">
        <v>0</v>
      </c>
      <c r="R240" s="152">
        <f>Q240*H240</f>
        <v>0</v>
      </c>
      <c r="S240" s="152">
        <v>1.8</v>
      </c>
      <c r="T240" s="153">
        <f>S240*H240</f>
        <v>30.518999999999998</v>
      </c>
      <c r="AR240" s="154" t="s">
        <v>174</v>
      </c>
      <c r="AT240" s="154" t="s">
        <v>169</v>
      </c>
      <c r="AU240" s="154" t="s">
        <v>83</v>
      </c>
      <c r="AY240" s="16" t="s">
        <v>167</v>
      </c>
      <c r="BE240" s="155">
        <f>IF(N240="základní",J240,0)</f>
        <v>0</v>
      </c>
      <c r="BF240" s="155">
        <f>IF(N240="snížená",J240,0)</f>
        <v>0</v>
      </c>
      <c r="BG240" s="155">
        <f>IF(N240="zákl. přenesená",J240,0)</f>
        <v>0</v>
      </c>
      <c r="BH240" s="155">
        <f>IF(N240="sníž. přenesená",J240,0)</f>
        <v>0</v>
      </c>
      <c r="BI240" s="155">
        <f>IF(N240="nulová",J240,0)</f>
        <v>0</v>
      </c>
      <c r="BJ240" s="16" t="s">
        <v>81</v>
      </c>
      <c r="BK240" s="155">
        <f>ROUND(I240*H240,2)</f>
        <v>0</v>
      </c>
      <c r="BL240" s="16" t="s">
        <v>174</v>
      </c>
      <c r="BM240" s="154" t="s">
        <v>2053</v>
      </c>
    </row>
    <row r="241" spans="2:65" s="12" customFormat="1" ht="11.25">
      <c r="B241" s="156"/>
      <c r="D241" s="157" t="s">
        <v>176</v>
      </c>
      <c r="E241" s="158" t="s">
        <v>1</v>
      </c>
      <c r="F241" s="159" t="s">
        <v>2054</v>
      </c>
      <c r="H241" s="160">
        <v>5.1639999999999997</v>
      </c>
      <c r="L241" s="156"/>
      <c r="M241" s="161"/>
      <c r="N241" s="162"/>
      <c r="O241" s="162"/>
      <c r="P241" s="162"/>
      <c r="Q241" s="162"/>
      <c r="R241" s="162"/>
      <c r="S241" s="162"/>
      <c r="T241" s="163"/>
      <c r="AT241" s="158" t="s">
        <v>176</v>
      </c>
      <c r="AU241" s="158" t="s">
        <v>83</v>
      </c>
      <c r="AV241" s="12" t="s">
        <v>83</v>
      </c>
      <c r="AW241" s="12" t="s">
        <v>28</v>
      </c>
      <c r="AX241" s="12" t="s">
        <v>74</v>
      </c>
      <c r="AY241" s="158" t="s">
        <v>167</v>
      </c>
    </row>
    <row r="242" spans="2:65" s="12" customFormat="1" ht="11.25">
      <c r="B242" s="156"/>
      <c r="D242" s="157" t="s">
        <v>176</v>
      </c>
      <c r="E242" s="158" t="s">
        <v>1</v>
      </c>
      <c r="F242" s="159" t="s">
        <v>2055</v>
      </c>
      <c r="H242" s="160">
        <v>3.15</v>
      </c>
      <c r="L242" s="156"/>
      <c r="M242" s="161"/>
      <c r="N242" s="162"/>
      <c r="O242" s="162"/>
      <c r="P242" s="162"/>
      <c r="Q242" s="162"/>
      <c r="R242" s="162"/>
      <c r="S242" s="162"/>
      <c r="T242" s="163"/>
      <c r="AT242" s="158" t="s">
        <v>176</v>
      </c>
      <c r="AU242" s="158" t="s">
        <v>83</v>
      </c>
      <c r="AV242" s="12" t="s">
        <v>83</v>
      </c>
      <c r="AW242" s="12" t="s">
        <v>28</v>
      </c>
      <c r="AX242" s="12" t="s">
        <v>74</v>
      </c>
      <c r="AY242" s="158" t="s">
        <v>167</v>
      </c>
    </row>
    <row r="243" spans="2:65" s="12" customFormat="1" ht="11.25">
      <c r="B243" s="156"/>
      <c r="D243" s="157" t="s">
        <v>176</v>
      </c>
      <c r="E243" s="158" t="s">
        <v>1</v>
      </c>
      <c r="F243" s="159" t="s">
        <v>2056</v>
      </c>
      <c r="H243" s="160">
        <v>0.33800000000000002</v>
      </c>
      <c r="L243" s="156"/>
      <c r="M243" s="161"/>
      <c r="N243" s="162"/>
      <c r="O243" s="162"/>
      <c r="P243" s="162"/>
      <c r="Q243" s="162"/>
      <c r="R243" s="162"/>
      <c r="S243" s="162"/>
      <c r="T243" s="163"/>
      <c r="AT243" s="158" t="s">
        <v>176</v>
      </c>
      <c r="AU243" s="158" t="s">
        <v>83</v>
      </c>
      <c r="AV243" s="12" t="s">
        <v>83</v>
      </c>
      <c r="AW243" s="12" t="s">
        <v>28</v>
      </c>
      <c r="AX243" s="12" t="s">
        <v>74</v>
      </c>
      <c r="AY243" s="158" t="s">
        <v>167</v>
      </c>
    </row>
    <row r="244" spans="2:65" s="12" customFormat="1" ht="11.25">
      <c r="B244" s="156"/>
      <c r="D244" s="157" t="s">
        <v>176</v>
      </c>
      <c r="E244" s="158" t="s">
        <v>1</v>
      </c>
      <c r="F244" s="159" t="s">
        <v>2057</v>
      </c>
      <c r="H244" s="160">
        <v>4.4059999999999997</v>
      </c>
      <c r="L244" s="156"/>
      <c r="M244" s="161"/>
      <c r="N244" s="162"/>
      <c r="O244" s="162"/>
      <c r="P244" s="162"/>
      <c r="Q244" s="162"/>
      <c r="R244" s="162"/>
      <c r="S244" s="162"/>
      <c r="T244" s="163"/>
      <c r="AT244" s="158" t="s">
        <v>176</v>
      </c>
      <c r="AU244" s="158" t="s">
        <v>83</v>
      </c>
      <c r="AV244" s="12" t="s">
        <v>83</v>
      </c>
      <c r="AW244" s="12" t="s">
        <v>28</v>
      </c>
      <c r="AX244" s="12" t="s">
        <v>74</v>
      </c>
      <c r="AY244" s="158" t="s">
        <v>167</v>
      </c>
    </row>
    <row r="245" spans="2:65" s="12" customFormat="1" ht="11.25">
      <c r="B245" s="156"/>
      <c r="D245" s="157" t="s">
        <v>176</v>
      </c>
      <c r="E245" s="158" t="s">
        <v>1</v>
      </c>
      <c r="F245" s="159" t="s">
        <v>2058</v>
      </c>
      <c r="H245" s="160">
        <v>3.8969999999999998</v>
      </c>
      <c r="L245" s="156"/>
      <c r="M245" s="161"/>
      <c r="N245" s="162"/>
      <c r="O245" s="162"/>
      <c r="P245" s="162"/>
      <c r="Q245" s="162"/>
      <c r="R245" s="162"/>
      <c r="S245" s="162"/>
      <c r="T245" s="163"/>
      <c r="AT245" s="158" t="s">
        <v>176</v>
      </c>
      <c r="AU245" s="158" t="s">
        <v>83</v>
      </c>
      <c r="AV245" s="12" t="s">
        <v>83</v>
      </c>
      <c r="AW245" s="12" t="s">
        <v>28</v>
      </c>
      <c r="AX245" s="12" t="s">
        <v>74</v>
      </c>
      <c r="AY245" s="158" t="s">
        <v>167</v>
      </c>
    </row>
    <row r="246" spans="2:65" s="13" customFormat="1" ht="11.25">
      <c r="B246" s="164"/>
      <c r="D246" s="157" t="s">
        <v>176</v>
      </c>
      <c r="E246" s="165" t="s">
        <v>1</v>
      </c>
      <c r="F246" s="166" t="s">
        <v>187</v>
      </c>
      <c r="H246" s="167">
        <v>16.954999999999998</v>
      </c>
      <c r="L246" s="164"/>
      <c r="M246" s="168"/>
      <c r="N246" s="169"/>
      <c r="O246" s="169"/>
      <c r="P246" s="169"/>
      <c r="Q246" s="169"/>
      <c r="R246" s="169"/>
      <c r="S246" s="169"/>
      <c r="T246" s="170"/>
      <c r="AT246" s="165" t="s">
        <v>176</v>
      </c>
      <c r="AU246" s="165" t="s">
        <v>83</v>
      </c>
      <c r="AV246" s="13" t="s">
        <v>174</v>
      </c>
      <c r="AW246" s="13" t="s">
        <v>28</v>
      </c>
      <c r="AX246" s="13" t="s">
        <v>81</v>
      </c>
      <c r="AY246" s="165" t="s">
        <v>167</v>
      </c>
    </row>
    <row r="247" spans="2:65" s="1" customFormat="1" ht="16.5" customHeight="1">
      <c r="B247" s="143"/>
      <c r="C247" s="144" t="s">
        <v>396</v>
      </c>
      <c r="D247" s="144" t="s">
        <v>169</v>
      </c>
      <c r="E247" s="145" t="s">
        <v>2059</v>
      </c>
      <c r="F247" s="146" t="s">
        <v>2060</v>
      </c>
      <c r="G247" s="147" t="s">
        <v>249</v>
      </c>
      <c r="H247" s="148">
        <v>95.7</v>
      </c>
      <c r="I247" s="149">
        <v>0</v>
      </c>
      <c r="J247" s="149">
        <f>ROUND(I247*H247,2)</f>
        <v>0</v>
      </c>
      <c r="K247" s="146" t="s">
        <v>173</v>
      </c>
      <c r="L247" s="30"/>
      <c r="M247" s="150" t="s">
        <v>1</v>
      </c>
      <c r="N247" s="151" t="s">
        <v>39</v>
      </c>
      <c r="O247" s="152">
        <v>0.375</v>
      </c>
      <c r="P247" s="152">
        <f>O247*H247</f>
        <v>35.887500000000003</v>
      </c>
      <c r="Q247" s="152">
        <v>0</v>
      </c>
      <c r="R247" s="152">
        <f>Q247*H247</f>
        <v>0</v>
      </c>
      <c r="S247" s="152">
        <v>0.12</v>
      </c>
      <c r="T247" s="153">
        <f>S247*H247</f>
        <v>11.484</v>
      </c>
      <c r="AR247" s="154" t="s">
        <v>174</v>
      </c>
      <c r="AT247" s="154" t="s">
        <v>169</v>
      </c>
      <c r="AU247" s="154" t="s">
        <v>83</v>
      </c>
      <c r="AY247" s="16" t="s">
        <v>167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6" t="s">
        <v>81</v>
      </c>
      <c r="BK247" s="155">
        <f>ROUND(I247*H247,2)</f>
        <v>0</v>
      </c>
      <c r="BL247" s="16" t="s">
        <v>174</v>
      </c>
      <c r="BM247" s="154" t="s">
        <v>2061</v>
      </c>
    </row>
    <row r="248" spans="2:65" s="12" customFormat="1" ht="11.25">
      <c r="B248" s="156"/>
      <c r="D248" s="157" t="s">
        <v>176</v>
      </c>
      <c r="E248" s="158" t="s">
        <v>1</v>
      </c>
      <c r="F248" s="159" t="s">
        <v>2062</v>
      </c>
      <c r="H248" s="160">
        <v>95.7</v>
      </c>
      <c r="L248" s="156"/>
      <c r="M248" s="161"/>
      <c r="N248" s="162"/>
      <c r="O248" s="162"/>
      <c r="P248" s="162"/>
      <c r="Q248" s="162"/>
      <c r="R248" s="162"/>
      <c r="S248" s="162"/>
      <c r="T248" s="163"/>
      <c r="AT248" s="158" t="s">
        <v>176</v>
      </c>
      <c r="AU248" s="158" t="s">
        <v>83</v>
      </c>
      <c r="AV248" s="12" t="s">
        <v>83</v>
      </c>
      <c r="AW248" s="12" t="s">
        <v>28</v>
      </c>
      <c r="AX248" s="12" t="s">
        <v>74</v>
      </c>
      <c r="AY248" s="158" t="s">
        <v>167</v>
      </c>
    </row>
    <row r="249" spans="2:65" s="13" customFormat="1" ht="11.25">
      <c r="B249" s="164"/>
      <c r="D249" s="157" t="s">
        <v>176</v>
      </c>
      <c r="E249" s="165" t="s">
        <v>1</v>
      </c>
      <c r="F249" s="166" t="s">
        <v>187</v>
      </c>
      <c r="H249" s="167">
        <v>95.7</v>
      </c>
      <c r="L249" s="164"/>
      <c r="M249" s="168"/>
      <c r="N249" s="169"/>
      <c r="O249" s="169"/>
      <c r="P249" s="169"/>
      <c r="Q249" s="169"/>
      <c r="R249" s="169"/>
      <c r="S249" s="169"/>
      <c r="T249" s="170"/>
      <c r="AT249" s="165" t="s">
        <v>176</v>
      </c>
      <c r="AU249" s="165" t="s">
        <v>83</v>
      </c>
      <c r="AV249" s="13" t="s">
        <v>174</v>
      </c>
      <c r="AW249" s="13" t="s">
        <v>28</v>
      </c>
      <c r="AX249" s="13" t="s">
        <v>81</v>
      </c>
      <c r="AY249" s="165" t="s">
        <v>167</v>
      </c>
    </row>
    <row r="250" spans="2:65" s="1" customFormat="1" ht="24" customHeight="1">
      <c r="B250" s="143"/>
      <c r="C250" s="144" t="s">
        <v>402</v>
      </c>
      <c r="D250" s="144" t="s">
        <v>169</v>
      </c>
      <c r="E250" s="145" t="s">
        <v>2063</v>
      </c>
      <c r="F250" s="146" t="s">
        <v>2064</v>
      </c>
      <c r="G250" s="147" t="s">
        <v>249</v>
      </c>
      <c r="H250" s="148">
        <v>0.84899999999999998</v>
      </c>
      <c r="I250" s="149">
        <v>0</v>
      </c>
      <c r="J250" s="149">
        <f>ROUND(I250*H250,2)</f>
        <v>0</v>
      </c>
      <c r="K250" s="146" t="s">
        <v>173</v>
      </c>
      <c r="L250" s="30"/>
      <c r="M250" s="150" t="s">
        <v>1</v>
      </c>
      <c r="N250" s="151" t="s">
        <v>39</v>
      </c>
      <c r="O250" s="152">
        <v>0.67</v>
      </c>
      <c r="P250" s="152">
        <f>O250*H250</f>
        <v>0.56883000000000006</v>
      </c>
      <c r="Q250" s="152">
        <v>0</v>
      </c>
      <c r="R250" s="152">
        <f>Q250*H250</f>
        <v>0</v>
      </c>
      <c r="S250" s="152">
        <v>4.1000000000000002E-2</v>
      </c>
      <c r="T250" s="153">
        <f>S250*H250</f>
        <v>3.4809E-2</v>
      </c>
      <c r="AR250" s="154" t="s">
        <v>174</v>
      </c>
      <c r="AT250" s="154" t="s">
        <v>169</v>
      </c>
      <c r="AU250" s="154" t="s">
        <v>83</v>
      </c>
      <c r="AY250" s="16" t="s">
        <v>167</v>
      </c>
      <c r="BE250" s="155">
        <f>IF(N250="základní",J250,0)</f>
        <v>0</v>
      </c>
      <c r="BF250" s="155">
        <f>IF(N250="snížená",J250,0)</f>
        <v>0</v>
      </c>
      <c r="BG250" s="155">
        <f>IF(N250="zákl. přenesená",J250,0)</f>
        <v>0</v>
      </c>
      <c r="BH250" s="155">
        <f>IF(N250="sníž. přenesená",J250,0)</f>
        <v>0</v>
      </c>
      <c r="BI250" s="155">
        <f>IF(N250="nulová",J250,0)</f>
        <v>0</v>
      </c>
      <c r="BJ250" s="16" t="s">
        <v>81</v>
      </c>
      <c r="BK250" s="155">
        <f>ROUND(I250*H250,2)</f>
        <v>0</v>
      </c>
      <c r="BL250" s="16" t="s">
        <v>174</v>
      </c>
      <c r="BM250" s="154" t="s">
        <v>2065</v>
      </c>
    </row>
    <row r="251" spans="2:65" s="12" customFormat="1" ht="11.25">
      <c r="B251" s="156"/>
      <c r="D251" s="157" t="s">
        <v>176</v>
      </c>
      <c r="E251" s="158" t="s">
        <v>1</v>
      </c>
      <c r="F251" s="159" t="s">
        <v>2066</v>
      </c>
      <c r="H251" s="160">
        <v>0.33900000000000002</v>
      </c>
      <c r="L251" s="156"/>
      <c r="M251" s="161"/>
      <c r="N251" s="162"/>
      <c r="O251" s="162"/>
      <c r="P251" s="162"/>
      <c r="Q251" s="162"/>
      <c r="R251" s="162"/>
      <c r="S251" s="162"/>
      <c r="T251" s="163"/>
      <c r="AT251" s="158" t="s">
        <v>176</v>
      </c>
      <c r="AU251" s="158" t="s">
        <v>83</v>
      </c>
      <c r="AV251" s="12" t="s">
        <v>83</v>
      </c>
      <c r="AW251" s="12" t="s">
        <v>28</v>
      </c>
      <c r="AX251" s="12" t="s">
        <v>74</v>
      </c>
      <c r="AY251" s="158" t="s">
        <v>167</v>
      </c>
    </row>
    <row r="252" spans="2:65" s="12" customFormat="1" ht="11.25">
      <c r="B252" s="156"/>
      <c r="D252" s="157" t="s">
        <v>176</v>
      </c>
      <c r="E252" s="158" t="s">
        <v>1</v>
      </c>
      <c r="F252" s="159" t="s">
        <v>2067</v>
      </c>
      <c r="H252" s="160">
        <v>0.15</v>
      </c>
      <c r="L252" s="156"/>
      <c r="M252" s="161"/>
      <c r="N252" s="162"/>
      <c r="O252" s="162"/>
      <c r="P252" s="162"/>
      <c r="Q252" s="162"/>
      <c r="R252" s="162"/>
      <c r="S252" s="162"/>
      <c r="T252" s="163"/>
      <c r="AT252" s="158" t="s">
        <v>176</v>
      </c>
      <c r="AU252" s="158" t="s">
        <v>83</v>
      </c>
      <c r="AV252" s="12" t="s">
        <v>83</v>
      </c>
      <c r="AW252" s="12" t="s">
        <v>28</v>
      </c>
      <c r="AX252" s="12" t="s">
        <v>74</v>
      </c>
      <c r="AY252" s="158" t="s">
        <v>167</v>
      </c>
    </row>
    <row r="253" spans="2:65" s="12" customFormat="1" ht="11.25">
      <c r="B253" s="156"/>
      <c r="D253" s="157" t="s">
        <v>176</v>
      </c>
      <c r="E253" s="158" t="s">
        <v>1</v>
      </c>
      <c r="F253" s="159" t="s">
        <v>2068</v>
      </c>
      <c r="H253" s="160">
        <v>0.36</v>
      </c>
      <c r="L253" s="156"/>
      <c r="M253" s="161"/>
      <c r="N253" s="162"/>
      <c r="O253" s="162"/>
      <c r="P253" s="162"/>
      <c r="Q253" s="162"/>
      <c r="R253" s="162"/>
      <c r="S253" s="162"/>
      <c r="T253" s="163"/>
      <c r="AT253" s="158" t="s">
        <v>176</v>
      </c>
      <c r="AU253" s="158" t="s">
        <v>83</v>
      </c>
      <c r="AV253" s="12" t="s">
        <v>83</v>
      </c>
      <c r="AW253" s="12" t="s">
        <v>28</v>
      </c>
      <c r="AX253" s="12" t="s">
        <v>74</v>
      </c>
      <c r="AY253" s="158" t="s">
        <v>167</v>
      </c>
    </row>
    <row r="254" spans="2:65" s="13" customFormat="1" ht="11.25">
      <c r="B254" s="164"/>
      <c r="D254" s="157" t="s">
        <v>176</v>
      </c>
      <c r="E254" s="165" t="s">
        <v>1</v>
      </c>
      <c r="F254" s="166" t="s">
        <v>187</v>
      </c>
      <c r="H254" s="167">
        <v>0.84899999999999998</v>
      </c>
      <c r="L254" s="164"/>
      <c r="M254" s="168"/>
      <c r="N254" s="169"/>
      <c r="O254" s="169"/>
      <c r="P254" s="169"/>
      <c r="Q254" s="169"/>
      <c r="R254" s="169"/>
      <c r="S254" s="169"/>
      <c r="T254" s="170"/>
      <c r="AT254" s="165" t="s">
        <v>176</v>
      </c>
      <c r="AU254" s="165" t="s">
        <v>83</v>
      </c>
      <c r="AV254" s="13" t="s">
        <v>174</v>
      </c>
      <c r="AW254" s="13" t="s">
        <v>28</v>
      </c>
      <c r="AX254" s="13" t="s">
        <v>81</v>
      </c>
      <c r="AY254" s="165" t="s">
        <v>167</v>
      </c>
    </row>
    <row r="255" spans="2:65" s="1" customFormat="1" ht="16.5" customHeight="1">
      <c r="B255" s="143"/>
      <c r="C255" s="144" t="s">
        <v>409</v>
      </c>
      <c r="D255" s="144" t="s">
        <v>169</v>
      </c>
      <c r="E255" s="145" t="s">
        <v>2069</v>
      </c>
      <c r="F255" s="146" t="s">
        <v>2070</v>
      </c>
      <c r="G255" s="147" t="s">
        <v>249</v>
      </c>
      <c r="H255" s="148">
        <v>3.1349999999999998</v>
      </c>
      <c r="I255" s="149">
        <v>0</v>
      </c>
      <c r="J255" s="149">
        <f>ROUND(I255*H255,2)</f>
        <v>0</v>
      </c>
      <c r="K255" s="146" t="s">
        <v>173</v>
      </c>
      <c r="L255" s="30"/>
      <c r="M255" s="150" t="s">
        <v>1</v>
      </c>
      <c r="N255" s="151" t="s">
        <v>39</v>
      </c>
      <c r="O255" s="152">
        <v>0.61599999999999999</v>
      </c>
      <c r="P255" s="152">
        <f>O255*H255</f>
        <v>1.9311599999999998</v>
      </c>
      <c r="Q255" s="152">
        <v>0</v>
      </c>
      <c r="R255" s="152">
        <f>Q255*H255</f>
        <v>0</v>
      </c>
      <c r="S255" s="152">
        <v>8.7999999999999995E-2</v>
      </c>
      <c r="T255" s="153">
        <f>S255*H255</f>
        <v>0.27587999999999996</v>
      </c>
      <c r="AR255" s="154" t="s">
        <v>174</v>
      </c>
      <c r="AT255" s="154" t="s">
        <v>169</v>
      </c>
      <c r="AU255" s="154" t="s">
        <v>83</v>
      </c>
      <c r="AY255" s="16" t="s">
        <v>167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6" t="s">
        <v>81</v>
      </c>
      <c r="BK255" s="155">
        <f>ROUND(I255*H255,2)</f>
        <v>0</v>
      </c>
      <c r="BL255" s="16" t="s">
        <v>174</v>
      </c>
      <c r="BM255" s="154" t="s">
        <v>2071</v>
      </c>
    </row>
    <row r="256" spans="2:65" s="12" customFormat="1" ht="11.25">
      <c r="B256" s="156"/>
      <c r="D256" s="157" t="s">
        <v>176</v>
      </c>
      <c r="E256" s="158" t="s">
        <v>1</v>
      </c>
      <c r="F256" s="159" t="s">
        <v>2072</v>
      </c>
      <c r="H256" s="160">
        <v>1.425</v>
      </c>
      <c r="L256" s="156"/>
      <c r="M256" s="161"/>
      <c r="N256" s="162"/>
      <c r="O256" s="162"/>
      <c r="P256" s="162"/>
      <c r="Q256" s="162"/>
      <c r="R256" s="162"/>
      <c r="S256" s="162"/>
      <c r="T256" s="163"/>
      <c r="AT256" s="158" t="s">
        <v>176</v>
      </c>
      <c r="AU256" s="158" t="s">
        <v>83</v>
      </c>
      <c r="AV256" s="12" t="s">
        <v>83</v>
      </c>
      <c r="AW256" s="12" t="s">
        <v>28</v>
      </c>
      <c r="AX256" s="12" t="s">
        <v>74</v>
      </c>
      <c r="AY256" s="158" t="s">
        <v>167</v>
      </c>
    </row>
    <row r="257" spans="2:65" s="12" customFormat="1" ht="11.25">
      <c r="B257" s="156"/>
      <c r="D257" s="157" t="s">
        <v>176</v>
      </c>
      <c r="E257" s="158" t="s">
        <v>1</v>
      </c>
      <c r="F257" s="159" t="s">
        <v>2073</v>
      </c>
      <c r="H257" s="160">
        <v>1.71</v>
      </c>
      <c r="L257" s="156"/>
      <c r="M257" s="161"/>
      <c r="N257" s="162"/>
      <c r="O257" s="162"/>
      <c r="P257" s="162"/>
      <c r="Q257" s="162"/>
      <c r="R257" s="162"/>
      <c r="S257" s="162"/>
      <c r="T257" s="163"/>
      <c r="AT257" s="158" t="s">
        <v>176</v>
      </c>
      <c r="AU257" s="158" t="s">
        <v>83</v>
      </c>
      <c r="AV257" s="12" t="s">
        <v>83</v>
      </c>
      <c r="AW257" s="12" t="s">
        <v>28</v>
      </c>
      <c r="AX257" s="12" t="s">
        <v>74</v>
      </c>
      <c r="AY257" s="158" t="s">
        <v>167</v>
      </c>
    </row>
    <row r="258" spans="2:65" s="13" customFormat="1" ht="11.25">
      <c r="B258" s="164"/>
      <c r="D258" s="157" t="s">
        <v>176</v>
      </c>
      <c r="E258" s="165" t="s">
        <v>1</v>
      </c>
      <c r="F258" s="166" t="s">
        <v>187</v>
      </c>
      <c r="H258" s="167">
        <v>3.1349999999999998</v>
      </c>
      <c r="L258" s="164"/>
      <c r="M258" s="168"/>
      <c r="N258" s="169"/>
      <c r="O258" s="169"/>
      <c r="P258" s="169"/>
      <c r="Q258" s="169"/>
      <c r="R258" s="169"/>
      <c r="S258" s="169"/>
      <c r="T258" s="170"/>
      <c r="AT258" s="165" t="s">
        <v>176</v>
      </c>
      <c r="AU258" s="165" t="s">
        <v>83</v>
      </c>
      <c r="AV258" s="13" t="s">
        <v>174</v>
      </c>
      <c r="AW258" s="13" t="s">
        <v>28</v>
      </c>
      <c r="AX258" s="13" t="s">
        <v>81</v>
      </c>
      <c r="AY258" s="165" t="s">
        <v>167</v>
      </c>
    </row>
    <row r="259" spans="2:65" s="1" customFormat="1" ht="24" customHeight="1">
      <c r="B259" s="143"/>
      <c r="C259" s="144" t="s">
        <v>414</v>
      </c>
      <c r="D259" s="144" t="s">
        <v>169</v>
      </c>
      <c r="E259" s="145" t="s">
        <v>2074</v>
      </c>
      <c r="F259" s="146" t="s">
        <v>2075</v>
      </c>
      <c r="G259" s="147" t="s">
        <v>249</v>
      </c>
      <c r="H259" s="148">
        <v>168.19800000000001</v>
      </c>
      <c r="I259" s="149">
        <v>0</v>
      </c>
      <c r="J259" s="149">
        <f>ROUND(I259*H259,2)</f>
        <v>0</v>
      </c>
      <c r="K259" s="146" t="s">
        <v>173</v>
      </c>
      <c r="L259" s="30"/>
      <c r="M259" s="150" t="s">
        <v>1</v>
      </c>
      <c r="N259" s="151" t="s">
        <v>39</v>
      </c>
      <c r="O259" s="152">
        <v>0.13</v>
      </c>
      <c r="P259" s="152">
        <f>O259*H259</f>
        <v>21.865740000000002</v>
      </c>
      <c r="Q259" s="152">
        <v>0</v>
      </c>
      <c r="R259" s="152">
        <f>Q259*H259</f>
        <v>0</v>
      </c>
      <c r="S259" s="152">
        <v>0.02</v>
      </c>
      <c r="T259" s="153">
        <f>S259*H259</f>
        <v>3.3639600000000001</v>
      </c>
      <c r="AR259" s="154" t="s">
        <v>174</v>
      </c>
      <c r="AT259" s="154" t="s">
        <v>169</v>
      </c>
      <c r="AU259" s="154" t="s">
        <v>83</v>
      </c>
      <c r="AY259" s="16" t="s">
        <v>167</v>
      </c>
      <c r="BE259" s="155">
        <f>IF(N259="základní",J259,0)</f>
        <v>0</v>
      </c>
      <c r="BF259" s="155">
        <f>IF(N259="snížená",J259,0)</f>
        <v>0</v>
      </c>
      <c r="BG259" s="155">
        <f>IF(N259="zákl. přenesená",J259,0)</f>
        <v>0</v>
      </c>
      <c r="BH259" s="155">
        <f>IF(N259="sníž. přenesená",J259,0)</f>
        <v>0</v>
      </c>
      <c r="BI259" s="155">
        <f>IF(N259="nulová",J259,0)</f>
        <v>0</v>
      </c>
      <c r="BJ259" s="16" t="s">
        <v>81</v>
      </c>
      <c r="BK259" s="155">
        <f>ROUND(I259*H259,2)</f>
        <v>0</v>
      </c>
      <c r="BL259" s="16" t="s">
        <v>174</v>
      </c>
      <c r="BM259" s="154" t="s">
        <v>2076</v>
      </c>
    </row>
    <row r="260" spans="2:65" s="12" customFormat="1" ht="11.25">
      <c r="B260" s="156"/>
      <c r="D260" s="157" t="s">
        <v>176</v>
      </c>
      <c r="E260" s="158" t="s">
        <v>1</v>
      </c>
      <c r="F260" s="159" t="s">
        <v>2077</v>
      </c>
      <c r="H260" s="160">
        <v>48.557000000000002</v>
      </c>
      <c r="L260" s="156"/>
      <c r="M260" s="161"/>
      <c r="N260" s="162"/>
      <c r="O260" s="162"/>
      <c r="P260" s="162"/>
      <c r="Q260" s="162"/>
      <c r="R260" s="162"/>
      <c r="S260" s="162"/>
      <c r="T260" s="163"/>
      <c r="AT260" s="158" t="s">
        <v>176</v>
      </c>
      <c r="AU260" s="158" t="s">
        <v>83</v>
      </c>
      <c r="AV260" s="12" t="s">
        <v>83</v>
      </c>
      <c r="AW260" s="12" t="s">
        <v>28</v>
      </c>
      <c r="AX260" s="12" t="s">
        <v>74</v>
      </c>
      <c r="AY260" s="158" t="s">
        <v>167</v>
      </c>
    </row>
    <row r="261" spans="2:65" s="12" customFormat="1" ht="11.25">
      <c r="B261" s="156"/>
      <c r="D261" s="157" t="s">
        <v>176</v>
      </c>
      <c r="E261" s="158" t="s">
        <v>1</v>
      </c>
      <c r="F261" s="159" t="s">
        <v>2078</v>
      </c>
      <c r="H261" s="160">
        <v>36.402999999999999</v>
      </c>
      <c r="L261" s="156"/>
      <c r="M261" s="161"/>
      <c r="N261" s="162"/>
      <c r="O261" s="162"/>
      <c r="P261" s="162"/>
      <c r="Q261" s="162"/>
      <c r="R261" s="162"/>
      <c r="S261" s="162"/>
      <c r="T261" s="163"/>
      <c r="AT261" s="158" t="s">
        <v>176</v>
      </c>
      <c r="AU261" s="158" t="s">
        <v>83</v>
      </c>
      <c r="AV261" s="12" t="s">
        <v>83</v>
      </c>
      <c r="AW261" s="12" t="s">
        <v>28</v>
      </c>
      <c r="AX261" s="12" t="s">
        <v>74</v>
      </c>
      <c r="AY261" s="158" t="s">
        <v>167</v>
      </c>
    </row>
    <row r="262" spans="2:65" s="12" customFormat="1" ht="11.25">
      <c r="B262" s="156"/>
      <c r="D262" s="157" t="s">
        <v>176</v>
      </c>
      <c r="E262" s="158" t="s">
        <v>1</v>
      </c>
      <c r="F262" s="159" t="s">
        <v>2079</v>
      </c>
      <c r="H262" s="160">
        <v>55.642000000000003</v>
      </c>
      <c r="L262" s="156"/>
      <c r="M262" s="161"/>
      <c r="N262" s="162"/>
      <c r="O262" s="162"/>
      <c r="P262" s="162"/>
      <c r="Q262" s="162"/>
      <c r="R262" s="162"/>
      <c r="S262" s="162"/>
      <c r="T262" s="163"/>
      <c r="AT262" s="158" t="s">
        <v>176</v>
      </c>
      <c r="AU262" s="158" t="s">
        <v>83</v>
      </c>
      <c r="AV262" s="12" t="s">
        <v>83</v>
      </c>
      <c r="AW262" s="12" t="s">
        <v>28</v>
      </c>
      <c r="AX262" s="12" t="s">
        <v>74</v>
      </c>
      <c r="AY262" s="158" t="s">
        <v>167</v>
      </c>
    </row>
    <row r="263" spans="2:65" s="12" customFormat="1" ht="11.25">
      <c r="B263" s="156"/>
      <c r="D263" s="157" t="s">
        <v>176</v>
      </c>
      <c r="E263" s="158" t="s">
        <v>1</v>
      </c>
      <c r="F263" s="159" t="s">
        <v>2080</v>
      </c>
      <c r="H263" s="160">
        <v>7.3730000000000002</v>
      </c>
      <c r="L263" s="156"/>
      <c r="M263" s="161"/>
      <c r="N263" s="162"/>
      <c r="O263" s="162"/>
      <c r="P263" s="162"/>
      <c r="Q263" s="162"/>
      <c r="R263" s="162"/>
      <c r="S263" s="162"/>
      <c r="T263" s="163"/>
      <c r="AT263" s="158" t="s">
        <v>176</v>
      </c>
      <c r="AU263" s="158" t="s">
        <v>83</v>
      </c>
      <c r="AV263" s="12" t="s">
        <v>83</v>
      </c>
      <c r="AW263" s="12" t="s">
        <v>28</v>
      </c>
      <c r="AX263" s="12" t="s">
        <v>74</v>
      </c>
      <c r="AY263" s="158" t="s">
        <v>167</v>
      </c>
    </row>
    <row r="264" spans="2:65" s="12" customFormat="1" ht="11.25">
      <c r="B264" s="156"/>
      <c r="D264" s="157" t="s">
        <v>176</v>
      </c>
      <c r="E264" s="158" t="s">
        <v>1</v>
      </c>
      <c r="F264" s="159" t="s">
        <v>2008</v>
      </c>
      <c r="H264" s="160">
        <v>20.222999999999999</v>
      </c>
      <c r="L264" s="156"/>
      <c r="M264" s="161"/>
      <c r="N264" s="162"/>
      <c r="O264" s="162"/>
      <c r="P264" s="162"/>
      <c r="Q264" s="162"/>
      <c r="R264" s="162"/>
      <c r="S264" s="162"/>
      <c r="T264" s="163"/>
      <c r="AT264" s="158" t="s">
        <v>176</v>
      </c>
      <c r="AU264" s="158" t="s">
        <v>83</v>
      </c>
      <c r="AV264" s="12" t="s">
        <v>83</v>
      </c>
      <c r="AW264" s="12" t="s">
        <v>28</v>
      </c>
      <c r="AX264" s="12" t="s">
        <v>74</v>
      </c>
      <c r="AY264" s="158" t="s">
        <v>167</v>
      </c>
    </row>
    <row r="265" spans="2:65" s="14" customFormat="1" ht="11.25">
      <c r="B265" s="171"/>
      <c r="D265" s="157" t="s">
        <v>176</v>
      </c>
      <c r="E265" s="172" t="s">
        <v>1</v>
      </c>
      <c r="F265" s="173" t="s">
        <v>271</v>
      </c>
      <c r="H265" s="174">
        <v>168.19800000000001</v>
      </c>
      <c r="L265" s="171"/>
      <c r="M265" s="175"/>
      <c r="N265" s="176"/>
      <c r="O265" s="176"/>
      <c r="P265" s="176"/>
      <c r="Q265" s="176"/>
      <c r="R265" s="176"/>
      <c r="S265" s="176"/>
      <c r="T265" s="177"/>
      <c r="AT265" s="172" t="s">
        <v>176</v>
      </c>
      <c r="AU265" s="172" t="s">
        <v>83</v>
      </c>
      <c r="AV265" s="14" t="s">
        <v>191</v>
      </c>
      <c r="AW265" s="14" t="s">
        <v>28</v>
      </c>
      <c r="AX265" s="14" t="s">
        <v>74</v>
      </c>
      <c r="AY265" s="172" t="s">
        <v>167</v>
      </c>
    </row>
    <row r="266" spans="2:65" s="13" customFormat="1" ht="11.25">
      <c r="B266" s="164"/>
      <c r="D266" s="157" t="s">
        <v>176</v>
      </c>
      <c r="E266" s="165" t="s">
        <v>1</v>
      </c>
      <c r="F266" s="166" t="s">
        <v>187</v>
      </c>
      <c r="H266" s="167">
        <v>168.19800000000001</v>
      </c>
      <c r="L266" s="164"/>
      <c r="M266" s="168"/>
      <c r="N266" s="169"/>
      <c r="O266" s="169"/>
      <c r="P266" s="169"/>
      <c r="Q266" s="169"/>
      <c r="R266" s="169"/>
      <c r="S266" s="169"/>
      <c r="T266" s="170"/>
      <c r="AT266" s="165" t="s">
        <v>176</v>
      </c>
      <c r="AU266" s="165" t="s">
        <v>83</v>
      </c>
      <c r="AV266" s="13" t="s">
        <v>174</v>
      </c>
      <c r="AW266" s="13" t="s">
        <v>28</v>
      </c>
      <c r="AX266" s="13" t="s">
        <v>81</v>
      </c>
      <c r="AY266" s="165" t="s">
        <v>167</v>
      </c>
    </row>
    <row r="267" spans="2:65" s="1" customFormat="1" ht="36" customHeight="1">
      <c r="B267" s="143"/>
      <c r="C267" s="144" t="s">
        <v>418</v>
      </c>
      <c r="D267" s="144" t="s">
        <v>169</v>
      </c>
      <c r="E267" s="145" t="s">
        <v>2081</v>
      </c>
      <c r="F267" s="146" t="s">
        <v>2082</v>
      </c>
      <c r="G267" s="147" t="s">
        <v>249</v>
      </c>
      <c r="H267" s="148">
        <v>138.61000000000001</v>
      </c>
      <c r="I267" s="149">
        <v>0</v>
      </c>
      <c r="J267" s="149">
        <f>ROUND(I267*H267,2)</f>
        <v>0</v>
      </c>
      <c r="K267" s="146" t="s">
        <v>173</v>
      </c>
      <c r="L267" s="30"/>
      <c r="M267" s="150" t="s">
        <v>1</v>
      </c>
      <c r="N267" s="151" t="s">
        <v>39</v>
      </c>
      <c r="O267" s="152">
        <v>0.16</v>
      </c>
      <c r="P267" s="152">
        <f>O267*H267</f>
        <v>22.177600000000002</v>
      </c>
      <c r="Q267" s="152">
        <v>0</v>
      </c>
      <c r="R267" s="152">
        <f>Q267*H267</f>
        <v>0</v>
      </c>
      <c r="S267" s="152">
        <v>3.5000000000000003E-2</v>
      </c>
      <c r="T267" s="153">
        <f>S267*H267</f>
        <v>4.8513500000000009</v>
      </c>
      <c r="AR267" s="154" t="s">
        <v>174</v>
      </c>
      <c r="AT267" s="154" t="s">
        <v>169</v>
      </c>
      <c r="AU267" s="154" t="s">
        <v>83</v>
      </c>
      <c r="AY267" s="16" t="s">
        <v>167</v>
      </c>
      <c r="BE267" s="155">
        <f>IF(N267="základní",J267,0)</f>
        <v>0</v>
      </c>
      <c r="BF267" s="155">
        <f>IF(N267="snížená",J267,0)</f>
        <v>0</v>
      </c>
      <c r="BG267" s="155">
        <f>IF(N267="zákl. přenesená",J267,0)</f>
        <v>0</v>
      </c>
      <c r="BH267" s="155">
        <f>IF(N267="sníž. přenesená",J267,0)</f>
        <v>0</v>
      </c>
      <c r="BI267" s="155">
        <f>IF(N267="nulová",J267,0)</f>
        <v>0</v>
      </c>
      <c r="BJ267" s="16" t="s">
        <v>81</v>
      </c>
      <c r="BK267" s="155">
        <f>ROUND(I267*H267,2)</f>
        <v>0</v>
      </c>
      <c r="BL267" s="16" t="s">
        <v>174</v>
      </c>
      <c r="BM267" s="154" t="s">
        <v>2083</v>
      </c>
    </row>
    <row r="268" spans="2:65" s="11" customFormat="1" ht="22.9" customHeight="1">
      <c r="B268" s="131"/>
      <c r="D268" s="132" t="s">
        <v>73</v>
      </c>
      <c r="E268" s="141" t="s">
        <v>740</v>
      </c>
      <c r="F268" s="141" t="s">
        <v>741</v>
      </c>
      <c r="J268" s="142">
        <f>BK268</f>
        <v>0</v>
      </c>
      <c r="L268" s="131"/>
      <c r="M268" s="135"/>
      <c r="N268" s="136"/>
      <c r="O268" s="136"/>
      <c r="P268" s="137">
        <f>SUM(P269:P270)</f>
        <v>118.59781999999998</v>
      </c>
      <c r="Q268" s="136"/>
      <c r="R268" s="137">
        <f>SUM(R269:R270)</f>
        <v>0</v>
      </c>
      <c r="S268" s="136"/>
      <c r="T268" s="138">
        <f>SUM(T269:T270)</f>
        <v>0</v>
      </c>
      <c r="AR268" s="132" t="s">
        <v>81</v>
      </c>
      <c r="AT268" s="139" t="s">
        <v>73</v>
      </c>
      <c r="AU268" s="139" t="s">
        <v>81</v>
      </c>
      <c r="AY268" s="132" t="s">
        <v>167</v>
      </c>
      <c r="BK268" s="140">
        <f>SUM(BK269:BK270)</f>
        <v>0</v>
      </c>
    </row>
    <row r="269" spans="2:65" s="1" customFormat="1" ht="24" customHeight="1">
      <c r="B269" s="143"/>
      <c r="C269" s="144" t="s">
        <v>432</v>
      </c>
      <c r="D269" s="144" t="s">
        <v>169</v>
      </c>
      <c r="E269" s="145" t="s">
        <v>2084</v>
      </c>
      <c r="F269" s="146" t="s">
        <v>2085</v>
      </c>
      <c r="G269" s="147" t="s">
        <v>399</v>
      </c>
      <c r="H269" s="148">
        <v>74.355999999999995</v>
      </c>
      <c r="I269" s="149">
        <v>0</v>
      </c>
      <c r="J269" s="149">
        <f>ROUND(I269*H269,2)</f>
        <v>0</v>
      </c>
      <c r="K269" s="146" t="s">
        <v>173</v>
      </c>
      <c r="L269" s="30"/>
      <c r="M269" s="150" t="s">
        <v>1</v>
      </c>
      <c r="N269" s="151" t="s">
        <v>39</v>
      </c>
      <c r="O269" s="152">
        <v>1.47</v>
      </c>
      <c r="P269" s="152">
        <f>O269*H269</f>
        <v>109.30331999999999</v>
      </c>
      <c r="Q269" s="152">
        <v>0</v>
      </c>
      <c r="R269" s="152">
        <f>Q269*H269</f>
        <v>0</v>
      </c>
      <c r="S269" s="152">
        <v>0</v>
      </c>
      <c r="T269" s="153">
        <f>S269*H269</f>
        <v>0</v>
      </c>
      <c r="AR269" s="154" t="s">
        <v>174</v>
      </c>
      <c r="AT269" s="154" t="s">
        <v>169</v>
      </c>
      <c r="AU269" s="154" t="s">
        <v>83</v>
      </c>
      <c r="AY269" s="16" t="s">
        <v>167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6" t="s">
        <v>81</v>
      </c>
      <c r="BK269" s="155">
        <f>ROUND(I269*H269,2)</f>
        <v>0</v>
      </c>
      <c r="BL269" s="16" t="s">
        <v>174</v>
      </c>
      <c r="BM269" s="154" t="s">
        <v>2086</v>
      </c>
    </row>
    <row r="270" spans="2:65" s="1" customFormat="1" ht="24" customHeight="1">
      <c r="B270" s="143"/>
      <c r="C270" s="144" t="s">
        <v>437</v>
      </c>
      <c r="D270" s="144" t="s">
        <v>169</v>
      </c>
      <c r="E270" s="145" t="s">
        <v>747</v>
      </c>
      <c r="F270" s="146" t="s">
        <v>748</v>
      </c>
      <c r="G270" s="147" t="s">
        <v>399</v>
      </c>
      <c r="H270" s="148">
        <v>74.355999999999995</v>
      </c>
      <c r="I270" s="149">
        <v>0</v>
      </c>
      <c r="J270" s="149">
        <f>ROUND(I270*H270,2)</f>
        <v>0</v>
      </c>
      <c r="K270" s="146" t="s">
        <v>173</v>
      </c>
      <c r="L270" s="30"/>
      <c r="M270" s="150" t="s">
        <v>1</v>
      </c>
      <c r="N270" s="151" t="s">
        <v>39</v>
      </c>
      <c r="O270" s="152">
        <v>0.125</v>
      </c>
      <c r="P270" s="152">
        <f>O270*H270</f>
        <v>9.2944999999999993</v>
      </c>
      <c r="Q270" s="152">
        <v>0</v>
      </c>
      <c r="R270" s="152">
        <f>Q270*H270</f>
        <v>0</v>
      </c>
      <c r="S270" s="152">
        <v>0</v>
      </c>
      <c r="T270" s="153">
        <f>S270*H270</f>
        <v>0</v>
      </c>
      <c r="AR270" s="154" t="s">
        <v>174</v>
      </c>
      <c r="AT270" s="154" t="s">
        <v>169</v>
      </c>
      <c r="AU270" s="154" t="s">
        <v>83</v>
      </c>
      <c r="AY270" s="16" t="s">
        <v>167</v>
      </c>
      <c r="BE270" s="155">
        <f>IF(N270="základní",J270,0)</f>
        <v>0</v>
      </c>
      <c r="BF270" s="155">
        <f>IF(N270="snížená",J270,0)</f>
        <v>0</v>
      </c>
      <c r="BG270" s="155">
        <f>IF(N270="zákl. přenesená",J270,0)</f>
        <v>0</v>
      </c>
      <c r="BH270" s="155">
        <f>IF(N270="sníž. přenesená",J270,0)</f>
        <v>0</v>
      </c>
      <c r="BI270" s="155">
        <f>IF(N270="nulová",J270,0)</f>
        <v>0</v>
      </c>
      <c r="BJ270" s="16" t="s">
        <v>81</v>
      </c>
      <c r="BK270" s="155">
        <f>ROUND(I270*H270,2)</f>
        <v>0</v>
      </c>
      <c r="BL270" s="16" t="s">
        <v>174</v>
      </c>
      <c r="BM270" s="154" t="s">
        <v>2087</v>
      </c>
    </row>
    <row r="271" spans="2:65" s="11" customFormat="1" ht="22.9" customHeight="1">
      <c r="B271" s="131"/>
      <c r="D271" s="132" t="s">
        <v>73</v>
      </c>
      <c r="E271" s="141" t="s">
        <v>754</v>
      </c>
      <c r="F271" s="141" t="s">
        <v>755</v>
      </c>
      <c r="J271" s="142">
        <f>BK271</f>
        <v>0</v>
      </c>
      <c r="L271" s="131"/>
      <c r="M271" s="135"/>
      <c r="N271" s="136"/>
      <c r="O271" s="136"/>
      <c r="P271" s="137">
        <f>P272</f>
        <v>96.583805999999996</v>
      </c>
      <c r="Q271" s="136"/>
      <c r="R271" s="137">
        <f>R272</f>
        <v>0</v>
      </c>
      <c r="S271" s="136"/>
      <c r="T271" s="138">
        <f>T272</f>
        <v>0</v>
      </c>
      <c r="AR271" s="132" t="s">
        <v>81</v>
      </c>
      <c r="AT271" s="139" t="s">
        <v>73</v>
      </c>
      <c r="AU271" s="139" t="s">
        <v>81</v>
      </c>
      <c r="AY271" s="132" t="s">
        <v>167</v>
      </c>
      <c r="BK271" s="140">
        <f>BK272</f>
        <v>0</v>
      </c>
    </row>
    <row r="272" spans="2:65" s="1" customFormat="1" ht="16.5" customHeight="1">
      <c r="B272" s="143"/>
      <c r="C272" s="144" t="s">
        <v>442</v>
      </c>
      <c r="D272" s="144" t="s">
        <v>169</v>
      </c>
      <c r="E272" s="145" t="s">
        <v>2088</v>
      </c>
      <c r="F272" s="146" t="s">
        <v>2089</v>
      </c>
      <c r="G272" s="147" t="s">
        <v>399</v>
      </c>
      <c r="H272" s="148">
        <v>116.226</v>
      </c>
      <c r="I272" s="149">
        <v>0</v>
      </c>
      <c r="J272" s="149">
        <f>ROUND(I272*H272,2)</f>
        <v>0</v>
      </c>
      <c r="K272" s="146" t="s">
        <v>173</v>
      </c>
      <c r="L272" s="30"/>
      <c r="M272" s="150" t="s">
        <v>1</v>
      </c>
      <c r="N272" s="151" t="s">
        <v>39</v>
      </c>
      <c r="O272" s="152">
        <v>0.83099999999999996</v>
      </c>
      <c r="P272" s="152">
        <f>O272*H272</f>
        <v>96.583805999999996</v>
      </c>
      <c r="Q272" s="152">
        <v>0</v>
      </c>
      <c r="R272" s="152">
        <f>Q272*H272</f>
        <v>0</v>
      </c>
      <c r="S272" s="152">
        <v>0</v>
      </c>
      <c r="T272" s="153">
        <f>S272*H272</f>
        <v>0</v>
      </c>
      <c r="AR272" s="154" t="s">
        <v>174</v>
      </c>
      <c r="AT272" s="154" t="s">
        <v>169</v>
      </c>
      <c r="AU272" s="154" t="s">
        <v>83</v>
      </c>
      <c r="AY272" s="16" t="s">
        <v>167</v>
      </c>
      <c r="BE272" s="155">
        <f>IF(N272="základní",J272,0)</f>
        <v>0</v>
      </c>
      <c r="BF272" s="155">
        <f>IF(N272="snížená",J272,0)</f>
        <v>0</v>
      </c>
      <c r="BG272" s="155">
        <f>IF(N272="zákl. přenesená",J272,0)</f>
        <v>0</v>
      </c>
      <c r="BH272" s="155">
        <f>IF(N272="sníž. přenesená",J272,0)</f>
        <v>0</v>
      </c>
      <c r="BI272" s="155">
        <f>IF(N272="nulová",J272,0)</f>
        <v>0</v>
      </c>
      <c r="BJ272" s="16" t="s">
        <v>81</v>
      </c>
      <c r="BK272" s="155">
        <f>ROUND(I272*H272,2)</f>
        <v>0</v>
      </c>
      <c r="BL272" s="16" t="s">
        <v>174</v>
      </c>
      <c r="BM272" s="154" t="s">
        <v>2090</v>
      </c>
    </row>
    <row r="273" spans="2:65" s="11" customFormat="1" ht="25.9" customHeight="1">
      <c r="B273" s="131"/>
      <c r="D273" s="132" t="s">
        <v>73</v>
      </c>
      <c r="E273" s="133" t="s">
        <v>760</v>
      </c>
      <c r="F273" s="133" t="s">
        <v>761</v>
      </c>
      <c r="J273" s="134">
        <f>BK273</f>
        <v>0</v>
      </c>
      <c r="L273" s="131"/>
      <c r="M273" s="135"/>
      <c r="N273" s="136"/>
      <c r="O273" s="136"/>
      <c r="P273" s="137">
        <f>P274+P284+P312+P371+P383+P400+P409+P416</f>
        <v>758.58371900000009</v>
      </c>
      <c r="Q273" s="136"/>
      <c r="R273" s="137">
        <f>R274+R284+R312+R371+R383+R400+R409+R416</f>
        <v>21.94780016</v>
      </c>
      <c r="S273" s="136"/>
      <c r="T273" s="138">
        <f>T274+T284+T312+T371+T383+T400+T409+T416</f>
        <v>18.803044499999999</v>
      </c>
      <c r="AR273" s="132" t="s">
        <v>83</v>
      </c>
      <c r="AT273" s="139" t="s">
        <v>73</v>
      </c>
      <c r="AU273" s="139" t="s">
        <v>74</v>
      </c>
      <c r="AY273" s="132" t="s">
        <v>167</v>
      </c>
      <c r="BK273" s="140">
        <f>BK274+BK284+BK312+BK371+BK383+BK400+BK409+BK416</f>
        <v>0</v>
      </c>
    </row>
    <row r="274" spans="2:65" s="11" customFormat="1" ht="22.9" customHeight="1">
      <c r="B274" s="131"/>
      <c r="D274" s="132" t="s">
        <v>73</v>
      </c>
      <c r="E274" s="141" t="s">
        <v>762</v>
      </c>
      <c r="F274" s="141" t="s">
        <v>763</v>
      </c>
      <c r="J274" s="142">
        <f>BK274</f>
        <v>0</v>
      </c>
      <c r="L274" s="131"/>
      <c r="M274" s="135"/>
      <c r="N274" s="136"/>
      <c r="O274" s="136"/>
      <c r="P274" s="137">
        <f>SUM(P275:P283)</f>
        <v>1.0542990000000001</v>
      </c>
      <c r="Q274" s="136"/>
      <c r="R274" s="137">
        <f>SUM(R275:R283)</f>
        <v>2.1187800000000003E-2</v>
      </c>
      <c r="S274" s="136"/>
      <c r="T274" s="138">
        <f>SUM(T275:T283)</f>
        <v>0</v>
      </c>
      <c r="AR274" s="132" t="s">
        <v>83</v>
      </c>
      <c r="AT274" s="139" t="s">
        <v>73</v>
      </c>
      <c r="AU274" s="139" t="s">
        <v>81</v>
      </c>
      <c r="AY274" s="132" t="s">
        <v>167</v>
      </c>
      <c r="BK274" s="140">
        <f>SUM(BK275:BK283)</f>
        <v>0</v>
      </c>
    </row>
    <row r="275" spans="2:65" s="1" customFormat="1" ht="24" customHeight="1">
      <c r="B275" s="143"/>
      <c r="C275" s="144" t="s">
        <v>449</v>
      </c>
      <c r="D275" s="144" t="s">
        <v>169</v>
      </c>
      <c r="E275" s="145" t="s">
        <v>765</v>
      </c>
      <c r="F275" s="146" t="s">
        <v>766</v>
      </c>
      <c r="G275" s="147" t="s">
        <v>249</v>
      </c>
      <c r="H275" s="148">
        <v>4.1520000000000001</v>
      </c>
      <c r="I275" s="149">
        <v>0</v>
      </c>
      <c r="J275" s="149">
        <f>ROUND(I275*H275,2)</f>
        <v>0</v>
      </c>
      <c r="K275" s="146" t="s">
        <v>173</v>
      </c>
      <c r="L275" s="30"/>
      <c r="M275" s="150" t="s">
        <v>1</v>
      </c>
      <c r="N275" s="151" t="s">
        <v>39</v>
      </c>
      <c r="O275" s="152">
        <v>2.4E-2</v>
      </c>
      <c r="P275" s="152">
        <f>O275*H275</f>
        <v>9.9648E-2</v>
      </c>
      <c r="Q275" s="152">
        <v>0</v>
      </c>
      <c r="R275" s="152">
        <f>Q275*H275</f>
        <v>0</v>
      </c>
      <c r="S275" s="152">
        <v>0</v>
      </c>
      <c r="T275" s="153">
        <f>S275*H275</f>
        <v>0</v>
      </c>
      <c r="AR275" s="154" t="s">
        <v>258</v>
      </c>
      <c r="AT275" s="154" t="s">
        <v>169</v>
      </c>
      <c r="AU275" s="154" t="s">
        <v>83</v>
      </c>
      <c r="AY275" s="16" t="s">
        <v>167</v>
      </c>
      <c r="BE275" s="155">
        <f>IF(N275="základní",J275,0)</f>
        <v>0</v>
      </c>
      <c r="BF275" s="155">
        <f>IF(N275="snížená",J275,0)</f>
        <v>0</v>
      </c>
      <c r="BG275" s="155">
        <f>IF(N275="zákl. přenesená",J275,0)</f>
        <v>0</v>
      </c>
      <c r="BH275" s="155">
        <f>IF(N275="sníž. přenesená",J275,0)</f>
        <v>0</v>
      </c>
      <c r="BI275" s="155">
        <f>IF(N275="nulová",J275,0)</f>
        <v>0</v>
      </c>
      <c r="BJ275" s="16" t="s">
        <v>81</v>
      </c>
      <c r="BK275" s="155">
        <f>ROUND(I275*H275,2)</f>
        <v>0</v>
      </c>
      <c r="BL275" s="16" t="s">
        <v>258</v>
      </c>
      <c r="BM275" s="154" t="s">
        <v>2091</v>
      </c>
    </row>
    <row r="276" spans="2:65" s="12" customFormat="1" ht="11.25">
      <c r="B276" s="156"/>
      <c r="D276" s="157" t="s">
        <v>176</v>
      </c>
      <c r="E276" s="158" t="s">
        <v>1</v>
      </c>
      <c r="F276" s="159" t="s">
        <v>2092</v>
      </c>
      <c r="H276" s="160">
        <v>4.1520000000000001</v>
      </c>
      <c r="L276" s="156"/>
      <c r="M276" s="161"/>
      <c r="N276" s="162"/>
      <c r="O276" s="162"/>
      <c r="P276" s="162"/>
      <c r="Q276" s="162"/>
      <c r="R276" s="162"/>
      <c r="S276" s="162"/>
      <c r="T276" s="163"/>
      <c r="AT276" s="158" t="s">
        <v>176</v>
      </c>
      <c r="AU276" s="158" t="s">
        <v>83</v>
      </c>
      <c r="AV276" s="12" t="s">
        <v>83</v>
      </c>
      <c r="AW276" s="12" t="s">
        <v>28</v>
      </c>
      <c r="AX276" s="12" t="s">
        <v>74</v>
      </c>
      <c r="AY276" s="158" t="s">
        <v>167</v>
      </c>
    </row>
    <row r="277" spans="2:65" s="13" customFormat="1" ht="11.25">
      <c r="B277" s="164"/>
      <c r="D277" s="157" t="s">
        <v>176</v>
      </c>
      <c r="E277" s="165" t="s">
        <v>1</v>
      </c>
      <c r="F277" s="166" t="s">
        <v>187</v>
      </c>
      <c r="H277" s="167">
        <v>4.1520000000000001</v>
      </c>
      <c r="L277" s="164"/>
      <c r="M277" s="168"/>
      <c r="N277" s="169"/>
      <c r="O277" s="169"/>
      <c r="P277" s="169"/>
      <c r="Q277" s="169"/>
      <c r="R277" s="169"/>
      <c r="S277" s="169"/>
      <c r="T277" s="170"/>
      <c r="AT277" s="165" t="s">
        <v>176</v>
      </c>
      <c r="AU277" s="165" t="s">
        <v>83</v>
      </c>
      <c r="AV277" s="13" t="s">
        <v>174</v>
      </c>
      <c r="AW277" s="13" t="s">
        <v>28</v>
      </c>
      <c r="AX277" s="13" t="s">
        <v>81</v>
      </c>
      <c r="AY277" s="165" t="s">
        <v>167</v>
      </c>
    </row>
    <row r="278" spans="2:65" s="1" customFormat="1" ht="16.5" customHeight="1">
      <c r="B278" s="143"/>
      <c r="C278" s="178" t="s">
        <v>454</v>
      </c>
      <c r="D278" s="178" t="s">
        <v>410</v>
      </c>
      <c r="E278" s="179" t="s">
        <v>770</v>
      </c>
      <c r="F278" s="180" t="s">
        <v>771</v>
      </c>
      <c r="G278" s="181" t="s">
        <v>399</v>
      </c>
      <c r="H278" s="182">
        <v>1E-3</v>
      </c>
      <c r="I278" s="183">
        <v>0</v>
      </c>
      <c r="J278" s="183">
        <f>ROUND(I278*H278,2)</f>
        <v>0</v>
      </c>
      <c r="K278" s="180" t="s">
        <v>173</v>
      </c>
      <c r="L278" s="184"/>
      <c r="M278" s="185" t="s">
        <v>1</v>
      </c>
      <c r="N278" s="186" t="s">
        <v>39</v>
      </c>
      <c r="O278" s="152">
        <v>0</v>
      </c>
      <c r="P278" s="152">
        <f>O278*H278</f>
        <v>0</v>
      </c>
      <c r="Q278" s="152">
        <v>1</v>
      </c>
      <c r="R278" s="152">
        <f>Q278*H278</f>
        <v>1E-3</v>
      </c>
      <c r="S278" s="152">
        <v>0</v>
      </c>
      <c r="T278" s="153">
        <f>S278*H278</f>
        <v>0</v>
      </c>
      <c r="AR278" s="154" t="s">
        <v>380</v>
      </c>
      <c r="AT278" s="154" t="s">
        <v>410</v>
      </c>
      <c r="AU278" s="154" t="s">
        <v>83</v>
      </c>
      <c r="AY278" s="16" t="s">
        <v>167</v>
      </c>
      <c r="BE278" s="155">
        <f>IF(N278="základní",J278,0)</f>
        <v>0</v>
      </c>
      <c r="BF278" s="155">
        <f>IF(N278="snížená",J278,0)</f>
        <v>0</v>
      </c>
      <c r="BG278" s="155">
        <f>IF(N278="zákl. přenesená",J278,0)</f>
        <v>0</v>
      </c>
      <c r="BH278" s="155">
        <f>IF(N278="sníž. přenesená",J278,0)</f>
        <v>0</v>
      </c>
      <c r="BI278" s="155">
        <f>IF(N278="nulová",J278,0)</f>
        <v>0</v>
      </c>
      <c r="BJ278" s="16" t="s">
        <v>81</v>
      </c>
      <c r="BK278" s="155">
        <f>ROUND(I278*H278,2)</f>
        <v>0</v>
      </c>
      <c r="BL278" s="16" t="s">
        <v>258</v>
      </c>
      <c r="BM278" s="154" t="s">
        <v>2093</v>
      </c>
    </row>
    <row r="279" spans="2:65" s="12" customFormat="1" ht="11.25">
      <c r="B279" s="156"/>
      <c r="D279" s="157" t="s">
        <v>176</v>
      </c>
      <c r="F279" s="159" t="s">
        <v>2094</v>
      </c>
      <c r="H279" s="160">
        <v>1E-3</v>
      </c>
      <c r="L279" s="156"/>
      <c r="M279" s="161"/>
      <c r="N279" s="162"/>
      <c r="O279" s="162"/>
      <c r="P279" s="162"/>
      <c r="Q279" s="162"/>
      <c r="R279" s="162"/>
      <c r="S279" s="162"/>
      <c r="T279" s="163"/>
      <c r="AT279" s="158" t="s">
        <v>176</v>
      </c>
      <c r="AU279" s="158" t="s">
        <v>83</v>
      </c>
      <c r="AV279" s="12" t="s">
        <v>83</v>
      </c>
      <c r="AW279" s="12" t="s">
        <v>3</v>
      </c>
      <c r="AX279" s="12" t="s">
        <v>81</v>
      </c>
      <c r="AY279" s="158" t="s">
        <v>167</v>
      </c>
    </row>
    <row r="280" spans="2:65" s="1" customFormat="1" ht="24" customHeight="1">
      <c r="B280" s="143"/>
      <c r="C280" s="144" t="s">
        <v>458</v>
      </c>
      <c r="D280" s="144" t="s">
        <v>169</v>
      </c>
      <c r="E280" s="145" t="s">
        <v>775</v>
      </c>
      <c r="F280" s="146" t="s">
        <v>776</v>
      </c>
      <c r="G280" s="147" t="s">
        <v>249</v>
      </c>
      <c r="H280" s="148">
        <v>4.1520000000000001</v>
      </c>
      <c r="I280" s="149">
        <v>0</v>
      </c>
      <c r="J280" s="149">
        <f>ROUND(I280*H280,2)</f>
        <v>0</v>
      </c>
      <c r="K280" s="146" t="s">
        <v>173</v>
      </c>
      <c r="L280" s="30"/>
      <c r="M280" s="150" t="s">
        <v>1</v>
      </c>
      <c r="N280" s="151" t="s">
        <v>39</v>
      </c>
      <c r="O280" s="152">
        <v>0.222</v>
      </c>
      <c r="P280" s="152">
        <f>O280*H280</f>
        <v>0.92174400000000001</v>
      </c>
      <c r="Q280" s="152">
        <v>4.0000000000000002E-4</v>
      </c>
      <c r="R280" s="152">
        <f>Q280*H280</f>
        <v>1.6608E-3</v>
      </c>
      <c r="S280" s="152">
        <v>0</v>
      </c>
      <c r="T280" s="153">
        <f>S280*H280</f>
        <v>0</v>
      </c>
      <c r="AR280" s="154" t="s">
        <v>258</v>
      </c>
      <c r="AT280" s="154" t="s">
        <v>169</v>
      </c>
      <c r="AU280" s="154" t="s">
        <v>83</v>
      </c>
      <c r="AY280" s="16" t="s">
        <v>167</v>
      </c>
      <c r="BE280" s="155">
        <f>IF(N280="základní",J280,0)</f>
        <v>0</v>
      </c>
      <c r="BF280" s="155">
        <f>IF(N280="snížená",J280,0)</f>
        <v>0</v>
      </c>
      <c r="BG280" s="155">
        <f>IF(N280="zákl. přenesená",J280,0)</f>
        <v>0</v>
      </c>
      <c r="BH280" s="155">
        <f>IF(N280="sníž. přenesená",J280,0)</f>
        <v>0</v>
      </c>
      <c r="BI280" s="155">
        <f>IF(N280="nulová",J280,0)</f>
        <v>0</v>
      </c>
      <c r="BJ280" s="16" t="s">
        <v>81</v>
      </c>
      <c r="BK280" s="155">
        <f>ROUND(I280*H280,2)</f>
        <v>0</v>
      </c>
      <c r="BL280" s="16" t="s">
        <v>258</v>
      </c>
      <c r="BM280" s="154" t="s">
        <v>2095</v>
      </c>
    </row>
    <row r="281" spans="2:65" s="1" customFormat="1" ht="36" customHeight="1">
      <c r="B281" s="143"/>
      <c r="C281" s="178" t="s">
        <v>465</v>
      </c>
      <c r="D281" s="178" t="s">
        <v>410</v>
      </c>
      <c r="E281" s="179" t="s">
        <v>2096</v>
      </c>
      <c r="F281" s="180" t="s">
        <v>2097</v>
      </c>
      <c r="G281" s="181" t="s">
        <v>249</v>
      </c>
      <c r="H281" s="182">
        <v>4.7750000000000004</v>
      </c>
      <c r="I281" s="183">
        <v>0</v>
      </c>
      <c r="J281" s="183">
        <f>ROUND(I281*H281,2)</f>
        <v>0</v>
      </c>
      <c r="K281" s="180" t="s">
        <v>173</v>
      </c>
      <c r="L281" s="184"/>
      <c r="M281" s="185" t="s">
        <v>1</v>
      </c>
      <c r="N281" s="186" t="s">
        <v>39</v>
      </c>
      <c r="O281" s="152">
        <v>0</v>
      </c>
      <c r="P281" s="152">
        <f>O281*H281</f>
        <v>0</v>
      </c>
      <c r="Q281" s="152">
        <v>3.8800000000000002E-3</v>
      </c>
      <c r="R281" s="152">
        <f>Q281*H281</f>
        <v>1.8527000000000002E-2</v>
      </c>
      <c r="S281" s="152">
        <v>0</v>
      </c>
      <c r="T281" s="153">
        <f>S281*H281</f>
        <v>0</v>
      </c>
      <c r="AR281" s="154" t="s">
        <v>380</v>
      </c>
      <c r="AT281" s="154" t="s">
        <v>410</v>
      </c>
      <c r="AU281" s="154" t="s">
        <v>83</v>
      </c>
      <c r="AY281" s="16" t="s">
        <v>167</v>
      </c>
      <c r="BE281" s="155">
        <f>IF(N281="základní",J281,0)</f>
        <v>0</v>
      </c>
      <c r="BF281" s="155">
        <f>IF(N281="snížená",J281,0)</f>
        <v>0</v>
      </c>
      <c r="BG281" s="155">
        <f>IF(N281="zákl. přenesená",J281,0)</f>
        <v>0</v>
      </c>
      <c r="BH281" s="155">
        <f>IF(N281="sníž. přenesená",J281,0)</f>
        <v>0</v>
      </c>
      <c r="BI281" s="155">
        <f>IF(N281="nulová",J281,0)</f>
        <v>0</v>
      </c>
      <c r="BJ281" s="16" t="s">
        <v>81</v>
      </c>
      <c r="BK281" s="155">
        <f>ROUND(I281*H281,2)</f>
        <v>0</v>
      </c>
      <c r="BL281" s="16" t="s">
        <v>258</v>
      </c>
      <c r="BM281" s="154" t="s">
        <v>2098</v>
      </c>
    </row>
    <row r="282" spans="2:65" s="12" customFormat="1" ht="11.25">
      <c r="B282" s="156"/>
      <c r="D282" s="157" t="s">
        <v>176</v>
      </c>
      <c r="F282" s="159" t="s">
        <v>2099</v>
      </c>
      <c r="H282" s="160">
        <v>4.7750000000000004</v>
      </c>
      <c r="L282" s="156"/>
      <c r="M282" s="161"/>
      <c r="N282" s="162"/>
      <c r="O282" s="162"/>
      <c r="P282" s="162"/>
      <c r="Q282" s="162"/>
      <c r="R282" s="162"/>
      <c r="S282" s="162"/>
      <c r="T282" s="163"/>
      <c r="AT282" s="158" t="s">
        <v>176</v>
      </c>
      <c r="AU282" s="158" t="s">
        <v>83</v>
      </c>
      <c r="AV282" s="12" t="s">
        <v>83</v>
      </c>
      <c r="AW282" s="12" t="s">
        <v>3</v>
      </c>
      <c r="AX282" s="12" t="s">
        <v>81</v>
      </c>
      <c r="AY282" s="158" t="s">
        <v>167</v>
      </c>
    </row>
    <row r="283" spans="2:65" s="1" customFormat="1" ht="24" customHeight="1">
      <c r="B283" s="143"/>
      <c r="C283" s="144" t="s">
        <v>470</v>
      </c>
      <c r="D283" s="144" t="s">
        <v>169</v>
      </c>
      <c r="E283" s="145" t="s">
        <v>2100</v>
      </c>
      <c r="F283" s="146" t="s">
        <v>2101</v>
      </c>
      <c r="G283" s="147" t="s">
        <v>399</v>
      </c>
      <c r="H283" s="148">
        <v>2.1000000000000001E-2</v>
      </c>
      <c r="I283" s="149">
        <v>0</v>
      </c>
      <c r="J283" s="149">
        <f>ROUND(I283*H283,2)</f>
        <v>0</v>
      </c>
      <c r="K283" s="146" t="s">
        <v>173</v>
      </c>
      <c r="L283" s="30"/>
      <c r="M283" s="150" t="s">
        <v>1</v>
      </c>
      <c r="N283" s="151" t="s">
        <v>39</v>
      </c>
      <c r="O283" s="152">
        <v>1.5669999999999999</v>
      </c>
      <c r="P283" s="152">
        <f>O283*H283</f>
        <v>3.2906999999999999E-2</v>
      </c>
      <c r="Q283" s="152">
        <v>0</v>
      </c>
      <c r="R283" s="152">
        <f>Q283*H283</f>
        <v>0</v>
      </c>
      <c r="S283" s="152">
        <v>0</v>
      </c>
      <c r="T283" s="153">
        <f>S283*H283</f>
        <v>0</v>
      </c>
      <c r="AR283" s="154" t="s">
        <v>258</v>
      </c>
      <c r="AT283" s="154" t="s">
        <v>169</v>
      </c>
      <c r="AU283" s="154" t="s">
        <v>83</v>
      </c>
      <c r="AY283" s="16" t="s">
        <v>167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6" t="s">
        <v>81</v>
      </c>
      <c r="BK283" s="155">
        <f>ROUND(I283*H283,2)</f>
        <v>0</v>
      </c>
      <c r="BL283" s="16" t="s">
        <v>258</v>
      </c>
      <c r="BM283" s="154" t="s">
        <v>2102</v>
      </c>
    </row>
    <row r="284" spans="2:65" s="11" customFormat="1" ht="22.9" customHeight="1">
      <c r="B284" s="131"/>
      <c r="D284" s="132" t="s">
        <v>73</v>
      </c>
      <c r="E284" s="141" t="s">
        <v>1102</v>
      </c>
      <c r="F284" s="141" t="s">
        <v>1103</v>
      </c>
      <c r="J284" s="142">
        <f>BK284</f>
        <v>0</v>
      </c>
      <c r="L284" s="131"/>
      <c r="M284" s="135"/>
      <c r="N284" s="136"/>
      <c r="O284" s="136"/>
      <c r="P284" s="137">
        <f>SUM(P285:P311)</f>
        <v>37.494759999999999</v>
      </c>
      <c r="Q284" s="136"/>
      <c r="R284" s="137">
        <f>SUM(R285:R311)</f>
        <v>5.6639999999999989E-2</v>
      </c>
      <c r="S284" s="136"/>
      <c r="T284" s="138">
        <f>SUM(T285:T311)</f>
        <v>0</v>
      </c>
      <c r="AR284" s="132" t="s">
        <v>83</v>
      </c>
      <c r="AT284" s="139" t="s">
        <v>73</v>
      </c>
      <c r="AU284" s="139" t="s">
        <v>81</v>
      </c>
      <c r="AY284" s="132" t="s">
        <v>167</v>
      </c>
      <c r="BK284" s="140">
        <f>SUM(BK285:BK311)</f>
        <v>0</v>
      </c>
    </row>
    <row r="285" spans="2:65" s="1" customFormat="1" ht="24" customHeight="1">
      <c r="B285" s="143"/>
      <c r="C285" s="144" t="s">
        <v>474</v>
      </c>
      <c r="D285" s="144" t="s">
        <v>169</v>
      </c>
      <c r="E285" s="145" t="s">
        <v>1105</v>
      </c>
      <c r="F285" s="146" t="s">
        <v>1106</v>
      </c>
      <c r="G285" s="147" t="s">
        <v>221</v>
      </c>
      <c r="H285" s="148">
        <v>1</v>
      </c>
      <c r="I285" s="149">
        <v>0</v>
      </c>
      <c r="J285" s="149">
        <f>ROUND(I285*H285,2)</f>
        <v>0</v>
      </c>
      <c r="K285" s="146" t="s">
        <v>1</v>
      </c>
      <c r="L285" s="30"/>
      <c r="M285" s="150" t="s">
        <v>1</v>
      </c>
      <c r="N285" s="151" t="s">
        <v>39</v>
      </c>
      <c r="O285" s="152">
        <v>0</v>
      </c>
      <c r="P285" s="152">
        <f>O285*H285</f>
        <v>0</v>
      </c>
      <c r="Q285" s="152">
        <v>0</v>
      </c>
      <c r="R285" s="152">
        <f>Q285*H285</f>
        <v>0</v>
      </c>
      <c r="S285" s="152">
        <v>0</v>
      </c>
      <c r="T285" s="153">
        <f>S285*H285</f>
        <v>0</v>
      </c>
      <c r="AR285" s="154" t="s">
        <v>258</v>
      </c>
      <c r="AT285" s="154" t="s">
        <v>169</v>
      </c>
      <c r="AU285" s="154" t="s">
        <v>83</v>
      </c>
      <c r="AY285" s="16" t="s">
        <v>167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6" t="s">
        <v>81</v>
      </c>
      <c r="BK285" s="155">
        <f>ROUND(I285*H285,2)</f>
        <v>0</v>
      </c>
      <c r="BL285" s="16" t="s">
        <v>258</v>
      </c>
      <c r="BM285" s="154" t="s">
        <v>2103</v>
      </c>
    </row>
    <row r="286" spans="2:65" s="1" customFormat="1" ht="24" customHeight="1">
      <c r="B286" s="143"/>
      <c r="C286" s="144" t="s">
        <v>478</v>
      </c>
      <c r="D286" s="144" t="s">
        <v>169</v>
      </c>
      <c r="E286" s="145" t="s">
        <v>1112</v>
      </c>
      <c r="F286" s="146" t="s">
        <v>1113</v>
      </c>
      <c r="G286" s="147" t="s">
        <v>230</v>
      </c>
      <c r="H286" s="148">
        <v>213</v>
      </c>
      <c r="I286" s="149">
        <v>0</v>
      </c>
      <c r="J286" s="149">
        <f>ROUND(I286*H286,2)</f>
        <v>0</v>
      </c>
      <c r="K286" s="146" t="s">
        <v>173</v>
      </c>
      <c r="L286" s="30"/>
      <c r="M286" s="150" t="s">
        <v>1</v>
      </c>
      <c r="N286" s="151" t="s">
        <v>39</v>
      </c>
      <c r="O286" s="152">
        <v>7.0000000000000007E-2</v>
      </c>
      <c r="P286" s="152">
        <f>O286*H286</f>
        <v>14.910000000000002</v>
      </c>
      <c r="Q286" s="152">
        <v>0</v>
      </c>
      <c r="R286" s="152">
        <f>Q286*H286</f>
        <v>0</v>
      </c>
      <c r="S286" s="152">
        <v>0</v>
      </c>
      <c r="T286" s="153">
        <f>S286*H286</f>
        <v>0</v>
      </c>
      <c r="AR286" s="154" t="s">
        <v>258</v>
      </c>
      <c r="AT286" s="154" t="s">
        <v>169</v>
      </c>
      <c r="AU286" s="154" t="s">
        <v>83</v>
      </c>
      <c r="AY286" s="16" t="s">
        <v>167</v>
      </c>
      <c r="BE286" s="155">
        <f>IF(N286="základní",J286,0)</f>
        <v>0</v>
      </c>
      <c r="BF286" s="155">
        <f>IF(N286="snížená",J286,0)</f>
        <v>0</v>
      </c>
      <c r="BG286" s="155">
        <f>IF(N286="zákl. přenesená",J286,0)</f>
        <v>0</v>
      </c>
      <c r="BH286" s="155">
        <f>IF(N286="sníž. přenesená",J286,0)</f>
        <v>0</v>
      </c>
      <c r="BI286" s="155">
        <f>IF(N286="nulová",J286,0)</f>
        <v>0</v>
      </c>
      <c r="BJ286" s="16" t="s">
        <v>81</v>
      </c>
      <c r="BK286" s="155">
        <f>ROUND(I286*H286,2)</f>
        <v>0</v>
      </c>
      <c r="BL286" s="16" t="s">
        <v>258</v>
      </c>
      <c r="BM286" s="154" t="s">
        <v>2104</v>
      </c>
    </row>
    <row r="287" spans="2:65" s="12" customFormat="1" ht="11.25">
      <c r="B287" s="156"/>
      <c r="D287" s="157" t="s">
        <v>176</v>
      </c>
      <c r="E287" s="158" t="s">
        <v>1</v>
      </c>
      <c r="F287" s="159" t="s">
        <v>2105</v>
      </c>
      <c r="H287" s="160">
        <v>213</v>
      </c>
      <c r="L287" s="156"/>
      <c r="M287" s="161"/>
      <c r="N287" s="162"/>
      <c r="O287" s="162"/>
      <c r="P287" s="162"/>
      <c r="Q287" s="162"/>
      <c r="R287" s="162"/>
      <c r="S287" s="162"/>
      <c r="T287" s="163"/>
      <c r="AT287" s="158" t="s">
        <v>176</v>
      </c>
      <c r="AU287" s="158" t="s">
        <v>83</v>
      </c>
      <c r="AV287" s="12" t="s">
        <v>83</v>
      </c>
      <c r="AW287" s="12" t="s">
        <v>28</v>
      </c>
      <c r="AX287" s="12" t="s">
        <v>74</v>
      </c>
      <c r="AY287" s="158" t="s">
        <v>167</v>
      </c>
    </row>
    <row r="288" spans="2:65" s="13" customFormat="1" ht="11.25">
      <c r="B288" s="164"/>
      <c r="D288" s="157" t="s">
        <v>176</v>
      </c>
      <c r="E288" s="165" t="s">
        <v>1</v>
      </c>
      <c r="F288" s="166" t="s">
        <v>187</v>
      </c>
      <c r="H288" s="167">
        <v>213</v>
      </c>
      <c r="L288" s="164"/>
      <c r="M288" s="168"/>
      <c r="N288" s="169"/>
      <c r="O288" s="169"/>
      <c r="P288" s="169"/>
      <c r="Q288" s="169"/>
      <c r="R288" s="169"/>
      <c r="S288" s="169"/>
      <c r="T288" s="170"/>
      <c r="AT288" s="165" t="s">
        <v>176</v>
      </c>
      <c r="AU288" s="165" t="s">
        <v>83</v>
      </c>
      <c r="AV288" s="13" t="s">
        <v>174</v>
      </c>
      <c r="AW288" s="13" t="s">
        <v>28</v>
      </c>
      <c r="AX288" s="13" t="s">
        <v>81</v>
      </c>
      <c r="AY288" s="165" t="s">
        <v>167</v>
      </c>
    </row>
    <row r="289" spans="2:65" s="1" customFormat="1" ht="24" customHeight="1">
      <c r="B289" s="143"/>
      <c r="C289" s="178" t="s">
        <v>482</v>
      </c>
      <c r="D289" s="178" t="s">
        <v>410</v>
      </c>
      <c r="E289" s="179" t="s">
        <v>1117</v>
      </c>
      <c r="F289" s="180" t="s">
        <v>1118</v>
      </c>
      <c r="G289" s="181" t="s">
        <v>230</v>
      </c>
      <c r="H289" s="182">
        <v>128</v>
      </c>
      <c r="I289" s="183">
        <v>0</v>
      </c>
      <c r="J289" s="183">
        <f>ROUND(I289*H289,2)</f>
        <v>0</v>
      </c>
      <c r="K289" s="180" t="s">
        <v>173</v>
      </c>
      <c r="L289" s="184"/>
      <c r="M289" s="185" t="s">
        <v>1</v>
      </c>
      <c r="N289" s="186" t="s">
        <v>39</v>
      </c>
      <c r="O289" s="152">
        <v>0</v>
      </c>
      <c r="P289" s="152">
        <f>O289*H289</f>
        <v>0</v>
      </c>
      <c r="Q289" s="152">
        <v>2.0000000000000002E-5</v>
      </c>
      <c r="R289" s="152">
        <f>Q289*H289</f>
        <v>2.5600000000000002E-3</v>
      </c>
      <c r="S289" s="152">
        <v>0</v>
      </c>
      <c r="T289" s="153">
        <f>S289*H289</f>
        <v>0</v>
      </c>
      <c r="AR289" s="154" t="s">
        <v>380</v>
      </c>
      <c r="AT289" s="154" t="s">
        <v>410</v>
      </c>
      <c r="AU289" s="154" t="s">
        <v>83</v>
      </c>
      <c r="AY289" s="16" t="s">
        <v>167</v>
      </c>
      <c r="BE289" s="155">
        <f>IF(N289="základní",J289,0)</f>
        <v>0</v>
      </c>
      <c r="BF289" s="155">
        <f>IF(N289="snížená",J289,0)</f>
        <v>0</v>
      </c>
      <c r="BG289" s="155">
        <f>IF(N289="zákl. přenesená",J289,0)</f>
        <v>0</v>
      </c>
      <c r="BH289" s="155">
        <f>IF(N289="sníž. přenesená",J289,0)</f>
        <v>0</v>
      </c>
      <c r="BI289" s="155">
        <f>IF(N289="nulová",J289,0)</f>
        <v>0</v>
      </c>
      <c r="BJ289" s="16" t="s">
        <v>81</v>
      </c>
      <c r="BK289" s="155">
        <f>ROUND(I289*H289,2)</f>
        <v>0</v>
      </c>
      <c r="BL289" s="16" t="s">
        <v>258</v>
      </c>
      <c r="BM289" s="154" t="s">
        <v>2106</v>
      </c>
    </row>
    <row r="290" spans="2:65" s="12" customFormat="1" ht="11.25">
      <c r="B290" s="156"/>
      <c r="D290" s="157" t="s">
        <v>176</v>
      </c>
      <c r="E290" s="158" t="s">
        <v>1</v>
      </c>
      <c r="F290" s="159" t="s">
        <v>921</v>
      </c>
      <c r="H290" s="160">
        <v>128</v>
      </c>
      <c r="L290" s="156"/>
      <c r="M290" s="161"/>
      <c r="N290" s="162"/>
      <c r="O290" s="162"/>
      <c r="P290" s="162"/>
      <c r="Q290" s="162"/>
      <c r="R290" s="162"/>
      <c r="S290" s="162"/>
      <c r="T290" s="163"/>
      <c r="AT290" s="158" t="s">
        <v>176</v>
      </c>
      <c r="AU290" s="158" t="s">
        <v>83</v>
      </c>
      <c r="AV290" s="12" t="s">
        <v>83</v>
      </c>
      <c r="AW290" s="12" t="s">
        <v>28</v>
      </c>
      <c r="AX290" s="12" t="s">
        <v>74</v>
      </c>
      <c r="AY290" s="158" t="s">
        <v>167</v>
      </c>
    </row>
    <row r="291" spans="2:65" s="13" customFormat="1" ht="11.25">
      <c r="B291" s="164"/>
      <c r="D291" s="157" t="s">
        <v>176</v>
      </c>
      <c r="E291" s="165" t="s">
        <v>1</v>
      </c>
      <c r="F291" s="166" t="s">
        <v>187</v>
      </c>
      <c r="H291" s="167">
        <v>128</v>
      </c>
      <c r="L291" s="164"/>
      <c r="M291" s="168"/>
      <c r="N291" s="169"/>
      <c r="O291" s="169"/>
      <c r="P291" s="169"/>
      <c r="Q291" s="169"/>
      <c r="R291" s="169"/>
      <c r="S291" s="169"/>
      <c r="T291" s="170"/>
      <c r="AT291" s="165" t="s">
        <v>176</v>
      </c>
      <c r="AU291" s="165" t="s">
        <v>83</v>
      </c>
      <c r="AV291" s="13" t="s">
        <v>174</v>
      </c>
      <c r="AW291" s="13" t="s">
        <v>28</v>
      </c>
      <c r="AX291" s="13" t="s">
        <v>81</v>
      </c>
      <c r="AY291" s="165" t="s">
        <v>167</v>
      </c>
    </row>
    <row r="292" spans="2:65" s="1" customFormat="1" ht="24" customHeight="1">
      <c r="B292" s="143"/>
      <c r="C292" s="178" t="s">
        <v>487</v>
      </c>
      <c r="D292" s="178" t="s">
        <v>410</v>
      </c>
      <c r="E292" s="179" t="s">
        <v>1121</v>
      </c>
      <c r="F292" s="180" t="s">
        <v>1122</v>
      </c>
      <c r="G292" s="181" t="s">
        <v>230</v>
      </c>
      <c r="H292" s="182">
        <v>85</v>
      </c>
      <c r="I292" s="183">
        <v>0</v>
      </c>
      <c r="J292" s="183">
        <f>ROUND(I292*H292,2)</f>
        <v>0</v>
      </c>
      <c r="K292" s="180" t="s">
        <v>173</v>
      </c>
      <c r="L292" s="184"/>
      <c r="M292" s="185" t="s">
        <v>1</v>
      </c>
      <c r="N292" s="186" t="s">
        <v>39</v>
      </c>
      <c r="O292" s="152">
        <v>0</v>
      </c>
      <c r="P292" s="152">
        <f>O292*H292</f>
        <v>0</v>
      </c>
      <c r="Q292" s="152">
        <v>4.0000000000000003E-5</v>
      </c>
      <c r="R292" s="152">
        <f>Q292*H292</f>
        <v>3.4000000000000002E-3</v>
      </c>
      <c r="S292" s="152">
        <v>0</v>
      </c>
      <c r="T292" s="153">
        <f>S292*H292</f>
        <v>0</v>
      </c>
      <c r="AR292" s="154" t="s">
        <v>380</v>
      </c>
      <c r="AT292" s="154" t="s">
        <v>410</v>
      </c>
      <c r="AU292" s="154" t="s">
        <v>83</v>
      </c>
      <c r="AY292" s="16" t="s">
        <v>167</v>
      </c>
      <c r="BE292" s="155">
        <f>IF(N292="základní",J292,0)</f>
        <v>0</v>
      </c>
      <c r="BF292" s="155">
        <f>IF(N292="snížená",J292,0)</f>
        <v>0</v>
      </c>
      <c r="BG292" s="155">
        <f>IF(N292="zákl. přenesená",J292,0)</f>
        <v>0</v>
      </c>
      <c r="BH292" s="155">
        <f>IF(N292="sníž. přenesená",J292,0)</f>
        <v>0</v>
      </c>
      <c r="BI292" s="155">
        <f>IF(N292="nulová",J292,0)</f>
        <v>0</v>
      </c>
      <c r="BJ292" s="16" t="s">
        <v>81</v>
      </c>
      <c r="BK292" s="155">
        <f>ROUND(I292*H292,2)</f>
        <v>0</v>
      </c>
      <c r="BL292" s="16" t="s">
        <v>258</v>
      </c>
      <c r="BM292" s="154" t="s">
        <v>2107</v>
      </c>
    </row>
    <row r="293" spans="2:65" s="12" customFormat="1" ht="11.25">
      <c r="B293" s="156"/>
      <c r="D293" s="157" t="s">
        <v>176</v>
      </c>
      <c r="E293" s="158" t="s">
        <v>1</v>
      </c>
      <c r="F293" s="159" t="s">
        <v>714</v>
      </c>
      <c r="H293" s="160">
        <v>85</v>
      </c>
      <c r="L293" s="156"/>
      <c r="M293" s="161"/>
      <c r="N293" s="162"/>
      <c r="O293" s="162"/>
      <c r="P293" s="162"/>
      <c r="Q293" s="162"/>
      <c r="R293" s="162"/>
      <c r="S293" s="162"/>
      <c r="T293" s="163"/>
      <c r="AT293" s="158" t="s">
        <v>176</v>
      </c>
      <c r="AU293" s="158" t="s">
        <v>83</v>
      </c>
      <c r="AV293" s="12" t="s">
        <v>83</v>
      </c>
      <c r="AW293" s="12" t="s">
        <v>28</v>
      </c>
      <c r="AX293" s="12" t="s">
        <v>74</v>
      </c>
      <c r="AY293" s="158" t="s">
        <v>167</v>
      </c>
    </row>
    <row r="294" spans="2:65" s="13" customFormat="1" ht="11.25">
      <c r="B294" s="164"/>
      <c r="D294" s="157" t="s">
        <v>176</v>
      </c>
      <c r="E294" s="165" t="s">
        <v>1</v>
      </c>
      <c r="F294" s="166" t="s">
        <v>187</v>
      </c>
      <c r="H294" s="167">
        <v>85</v>
      </c>
      <c r="L294" s="164"/>
      <c r="M294" s="168"/>
      <c r="N294" s="169"/>
      <c r="O294" s="169"/>
      <c r="P294" s="169"/>
      <c r="Q294" s="169"/>
      <c r="R294" s="169"/>
      <c r="S294" s="169"/>
      <c r="T294" s="170"/>
      <c r="AT294" s="165" t="s">
        <v>176</v>
      </c>
      <c r="AU294" s="165" t="s">
        <v>83</v>
      </c>
      <c r="AV294" s="13" t="s">
        <v>174</v>
      </c>
      <c r="AW294" s="13" t="s">
        <v>28</v>
      </c>
      <c r="AX294" s="13" t="s">
        <v>81</v>
      </c>
      <c r="AY294" s="165" t="s">
        <v>167</v>
      </c>
    </row>
    <row r="295" spans="2:65" s="1" customFormat="1" ht="24" customHeight="1">
      <c r="B295" s="143"/>
      <c r="C295" s="144" t="s">
        <v>498</v>
      </c>
      <c r="D295" s="144" t="s">
        <v>169</v>
      </c>
      <c r="E295" s="145" t="s">
        <v>1125</v>
      </c>
      <c r="F295" s="146" t="s">
        <v>1126</v>
      </c>
      <c r="G295" s="147" t="s">
        <v>295</v>
      </c>
      <c r="H295" s="148">
        <v>2</v>
      </c>
      <c r="I295" s="149">
        <v>0</v>
      </c>
      <c r="J295" s="149">
        <f>ROUND(I295*H295,2)</f>
        <v>0</v>
      </c>
      <c r="K295" s="146" t="s">
        <v>173</v>
      </c>
      <c r="L295" s="30"/>
      <c r="M295" s="150" t="s">
        <v>1</v>
      </c>
      <c r="N295" s="151" t="s">
        <v>39</v>
      </c>
      <c r="O295" s="152">
        <v>0.30599999999999999</v>
      </c>
      <c r="P295" s="152">
        <f>O295*H295</f>
        <v>0.61199999999999999</v>
      </c>
      <c r="Q295" s="152">
        <v>0</v>
      </c>
      <c r="R295" s="152">
        <f>Q295*H295</f>
        <v>0</v>
      </c>
      <c r="S295" s="152">
        <v>0</v>
      </c>
      <c r="T295" s="153">
        <f>S295*H295</f>
        <v>0</v>
      </c>
      <c r="AR295" s="154" t="s">
        <v>258</v>
      </c>
      <c r="AT295" s="154" t="s">
        <v>169</v>
      </c>
      <c r="AU295" s="154" t="s">
        <v>83</v>
      </c>
      <c r="AY295" s="16" t="s">
        <v>167</v>
      </c>
      <c r="BE295" s="155">
        <f>IF(N295="základní",J295,0)</f>
        <v>0</v>
      </c>
      <c r="BF295" s="155">
        <f>IF(N295="snížená",J295,0)</f>
        <v>0</v>
      </c>
      <c r="BG295" s="155">
        <f>IF(N295="zákl. přenesená",J295,0)</f>
        <v>0</v>
      </c>
      <c r="BH295" s="155">
        <f>IF(N295="sníž. přenesená",J295,0)</f>
        <v>0</v>
      </c>
      <c r="BI295" s="155">
        <f>IF(N295="nulová",J295,0)</f>
        <v>0</v>
      </c>
      <c r="BJ295" s="16" t="s">
        <v>81</v>
      </c>
      <c r="BK295" s="155">
        <f>ROUND(I295*H295,2)</f>
        <v>0</v>
      </c>
      <c r="BL295" s="16" t="s">
        <v>258</v>
      </c>
      <c r="BM295" s="154" t="s">
        <v>2108</v>
      </c>
    </row>
    <row r="296" spans="2:65" s="1" customFormat="1" ht="16.5" customHeight="1">
      <c r="B296" s="143"/>
      <c r="C296" s="178" t="s">
        <v>505</v>
      </c>
      <c r="D296" s="178" t="s">
        <v>410</v>
      </c>
      <c r="E296" s="179" t="s">
        <v>1129</v>
      </c>
      <c r="F296" s="180" t="s">
        <v>1130</v>
      </c>
      <c r="G296" s="181" t="s">
        <v>295</v>
      </c>
      <c r="H296" s="182">
        <v>2</v>
      </c>
      <c r="I296" s="183">
        <v>0</v>
      </c>
      <c r="J296" s="183">
        <f>ROUND(I296*H296,2)</f>
        <v>0</v>
      </c>
      <c r="K296" s="180" t="s">
        <v>173</v>
      </c>
      <c r="L296" s="184"/>
      <c r="M296" s="185" t="s">
        <v>1</v>
      </c>
      <c r="N296" s="186" t="s">
        <v>39</v>
      </c>
      <c r="O296" s="152">
        <v>0</v>
      </c>
      <c r="P296" s="152">
        <f>O296*H296</f>
        <v>0</v>
      </c>
      <c r="Q296" s="152">
        <v>5.0000000000000002E-5</v>
      </c>
      <c r="R296" s="152">
        <f>Q296*H296</f>
        <v>1E-4</v>
      </c>
      <c r="S296" s="152">
        <v>0</v>
      </c>
      <c r="T296" s="153">
        <f>S296*H296</f>
        <v>0</v>
      </c>
      <c r="AR296" s="154" t="s">
        <v>380</v>
      </c>
      <c r="AT296" s="154" t="s">
        <v>410</v>
      </c>
      <c r="AU296" s="154" t="s">
        <v>83</v>
      </c>
      <c r="AY296" s="16" t="s">
        <v>167</v>
      </c>
      <c r="BE296" s="155">
        <f>IF(N296="základní",J296,0)</f>
        <v>0</v>
      </c>
      <c r="BF296" s="155">
        <f>IF(N296="snížená",J296,0)</f>
        <v>0</v>
      </c>
      <c r="BG296" s="155">
        <f>IF(N296="zákl. přenesená",J296,0)</f>
        <v>0</v>
      </c>
      <c r="BH296" s="155">
        <f>IF(N296="sníž. přenesená",J296,0)</f>
        <v>0</v>
      </c>
      <c r="BI296" s="155">
        <f>IF(N296="nulová",J296,0)</f>
        <v>0</v>
      </c>
      <c r="BJ296" s="16" t="s">
        <v>81</v>
      </c>
      <c r="BK296" s="155">
        <f>ROUND(I296*H296,2)</f>
        <v>0</v>
      </c>
      <c r="BL296" s="16" t="s">
        <v>258</v>
      </c>
      <c r="BM296" s="154" t="s">
        <v>2109</v>
      </c>
    </row>
    <row r="297" spans="2:65" s="12" customFormat="1" ht="11.25">
      <c r="B297" s="156"/>
      <c r="D297" s="157" t="s">
        <v>176</v>
      </c>
      <c r="E297" s="158" t="s">
        <v>1</v>
      </c>
      <c r="F297" s="159" t="s">
        <v>83</v>
      </c>
      <c r="H297" s="160">
        <v>2</v>
      </c>
      <c r="L297" s="156"/>
      <c r="M297" s="161"/>
      <c r="N297" s="162"/>
      <c r="O297" s="162"/>
      <c r="P297" s="162"/>
      <c r="Q297" s="162"/>
      <c r="R297" s="162"/>
      <c r="S297" s="162"/>
      <c r="T297" s="163"/>
      <c r="AT297" s="158" t="s">
        <v>176</v>
      </c>
      <c r="AU297" s="158" t="s">
        <v>83</v>
      </c>
      <c r="AV297" s="12" t="s">
        <v>83</v>
      </c>
      <c r="AW297" s="12" t="s">
        <v>28</v>
      </c>
      <c r="AX297" s="12" t="s">
        <v>74</v>
      </c>
      <c r="AY297" s="158" t="s">
        <v>167</v>
      </c>
    </row>
    <row r="298" spans="2:65" s="13" customFormat="1" ht="11.25">
      <c r="B298" s="164"/>
      <c r="D298" s="157" t="s">
        <v>176</v>
      </c>
      <c r="E298" s="165" t="s">
        <v>1</v>
      </c>
      <c r="F298" s="166" t="s">
        <v>187</v>
      </c>
      <c r="H298" s="167">
        <v>2</v>
      </c>
      <c r="L298" s="164"/>
      <c r="M298" s="168"/>
      <c r="N298" s="169"/>
      <c r="O298" s="169"/>
      <c r="P298" s="169"/>
      <c r="Q298" s="169"/>
      <c r="R298" s="169"/>
      <c r="S298" s="169"/>
      <c r="T298" s="170"/>
      <c r="AT298" s="165" t="s">
        <v>176</v>
      </c>
      <c r="AU298" s="165" t="s">
        <v>83</v>
      </c>
      <c r="AV298" s="13" t="s">
        <v>174</v>
      </c>
      <c r="AW298" s="13" t="s">
        <v>28</v>
      </c>
      <c r="AX298" s="13" t="s">
        <v>81</v>
      </c>
      <c r="AY298" s="165" t="s">
        <v>167</v>
      </c>
    </row>
    <row r="299" spans="2:65" s="1" customFormat="1" ht="24" customHeight="1">
      <c r="B299" s="143"/>
      <c r="C299" s="144" t="s">
        <v>510</v>
      </c>
      <c r="D299" s="144" t="s">
        <v>169</v>
      </c>
      <c r="E299" s="145" t="s">
        <v>1133</v>
      </c>
      <c r="F299" s="146" t="s">
        <v>2110</v>
      </c>
      <c r="G299" s="147" t="s">
        <v>295</v>
      </c>
      <c r="H299" s="148">
        <v>2</v>
      </c>
      <c r="I299" s="149">
        <v>0</v>
      </c>
      <c r="J299" s="149">
        <f t="shared" ref="J299:J311" si="0">ROUND(I299*H299,2)</f>
        <v>0</v>
      </c>
      <c r="K299" s="146" t="s">
        <v>173</v>
      </c>
      <c r="L299" s="30"/>
      <c r="M299" s="150" t="s">
        <v>1</v>
      </c>
      <c r="N299" s="151" t="s">
        <v>39</v>
      </c>
      <c r="O299" s="152">
        <v>0.34799999999999998</v>
      </c>
      <c r="P299" s="152">
        <f t="shared" ref="P299:P311" si="1">O299*H299</f>
        <v>0.69599999999999995</v>
      </c>
      <c r="Q299" s="152">
        <v>0</v>
      </c>
      <c r="R299" s="152">
        <f t="shared" ref="R299:R311" si="2">Q299*H299</f>
        <v>0</v>
      </c>
      <c r="S299" s="152">
        <v>0</v>
      </c>
      <c r="T299" s="153">
        <f t="shared" ref="T299:T311" si="3">S299*H299</f>
        <v>0</v>
      </c>
      <c r="AR299" s="154" t="s">
        <v>258</v>
      </c>
      <c r="AT299" s="154" t="s">
        <v>169</v>
      </c>
      <c r="AU299" s="154" t="s">
        <v>83</v>
      </c>
      <c r="AY299" s="16" t="s">
        <v>167</v>
      </c>
      <c r="BE299" s="155">
        <f t="shared" ref="BE299:BE311" si="4">IF(N299="základní",J299,0)</f>
        <v>0</v>
      </c>
      <c r="BF299" s="155">
        <f t="shared" ref="BF299:BF311" si="5">IF(N299="snížená",J299,0)</f>
        <v>0</v>
      </c>
      <c r="BG299" s="155">
        <f t="shared" ref="BG299:BG311" si="6">IF(N299="zákl. přenesená",J299,0)</f>
        <v>0</v>
      </c>
      <c r="BH299" s="155">
        <f t="shared" ref="BH299:BH311" si="7">IF(N299="sníž. přenesená",J299,0)</f>
        <v>0</v>
      </c>
      <c r="BI299" s="155">
        <f t="shared" ref="BI299:BI311" si="8">IF(N299="nulová",J299,0)</f>
        <v>0</v>
      </c>
      <c r="BJ299" s="16" t="s">
        <v>81</v>
      </c>
      <c r="BK299" s="155">
        <f t="shared" ref="BK299:BK311" si="9">ROUND(I299*H299,2)</f>
        <v>0</v>
      </c>
      <c r="BL299" s="16" t="s">
        <v>258</v>
      </c>
      <c r="BM299" s="154" t="s">
        <v>2111</v>
      </c>
    </row>
    <row r="300" spans="2:65" s="1" customFormat="1" ht="16.5" customHeight="1">
      <c r="B300" s="143"/>
      <c r="C300" s="178" t="s">
        <v>514</v>
      </c>
      <c r="D300" s="178" t="s">
        <v>410</v>
      </c>
      <c r="E300" s="179" t="s">
        <v>1137</v>
      </c>
      <c r="F300" s="180" t="s">
        <v>1138</v>
      </c>
      <c r="G300" s="181" t="s">
        <v>295</v>
      </c>
      <c r="H300" s="182">
        <v>2</v>
      </c>
      <c r="I300" s="183">
        <v>0</v>
      </c>
      <c r="J300" s="183">
        <f t="shared" si="0"/>
        <v>0</v>
      </c>
      <c r="K300" s="180" t="s">
        <v>173</v>
      </c>
      <c r="L300" s="184"/>
      <c r="M300" s="185" t="s">
        <v>1</v>
      </c>
      <c r="N300" s="186" t="s">
        <v>39</v>
      </c>
      <c r="O300" s="152">
        <v>0</v>
      </c>
      <c r="P300" s="152">
        <f t="shared" si="1"/>
        <v>0</v>
      </c>
      <c r="Q300" s="152">
        <v>5.0000000000000002E-5</v>
      </c>
      <c r="R300" s="152">
        <f t="shared" si="2"/>
        <v>1E-4</v>
      </c>
      <c r="S300" s="152">
        <v>0</v>
      </c>
      <c r="T300" s="153">
        <f t="shared" si="3"/>
        <v>0</v>
      </c>
      <c r="AR300" s="154" t="s">
        <v>380</v>
      </c>
      <c r="AT300" s="154" t="s">
        <v>410</v>
      </c>
      <c r="AU300" s="154" t="s">
        <v>83</v>
      </c>
      <c r="AY300" s="16" t="s">
        <v>167</v>
      </c>
      <c r="BE300" s="155">
        <f t="shared" si="4"/>
        <v>0</v>
      </c>
      <c r="BF300" s="155">
        <f t="shared" si="5"/>
        <v>0</v>
      </c>
      <c r="BG300" s="155">
        <f t="shared" si="6"/>
        <v>0</v>
      </c>
      <c r="BH300" s="155">
        <f t="shared" si="7"/>
        <v>0</v>
      </c>
      <c r="BI300" s="155">
        <f t="shared" si="8"/>
        <v>0</v>
      </c>
      <c r="BJ300" s="16" t="s">
        <v>81</v>
      </c>
      <c r="BK300" s="155">
        <f t="shared" si="9"/>
        <v>0</v>
      </c>
      <c r="BL300" s="16" t="s">
        <v>258</v>
      </c>
      <c r="BM300" s="154" t="s">
        <v>2112</v>
      </c>
    </row>
    <row r="301" spans="2:65" s="1" customFormat="1" ht="24" customHeight="1">
      <c r="B301" s="143"/>
      <c r="C301" s="144" t="s">
        <v>521</v>
      </c>
      <c r="D301" s="144" t="s">
        <v>169</v>
      </c>
      <c r="E301" s="145" t="s">
        <v>1141</v>
      </c>
      <c r="F301" s="146" t="s">
        <v>1142</v>
      </c>
      <c r="G301" s="147" t="s">
        <v>295</v>
      </c>
      <c r="H301" s="148">
        <v>7</v>
      </c>
      <c r="I301" s="149">
        <v>0</v>
      </c>
      <c r="J301" s="149">
        <f t="shared" si="0"/>
        <v>0</v>
      </c>
      <c r="K301" s="146" t="s">
        <v>173</v>
      </c>
      <c r="L301" s="30"/>
      <c r="M301" s="150" t="s">
        <v>1</v>
      </c>
      <c r="N301" s="151" t="s">
        <v>39</v>
      </c>
      <c r="O301" s="152">
        <v>0.249</v>
      </c>
      <c r="P301" s="152">
        <f t="shared" si="1"/>
        <v>1.7429999999999999</v>
      </c>
      <c r="Q301" s="152">
        <v>0</v>
      </c>
      <c r="R301" s="152">
        <f t="shared" si="2"/>
        <v>0</v>
      </c>
      <c r="S301" s="152">
        <v>0</v>
      </c>
      <c r="T301" s="153">
        <f t="shared" si="3"/>
        <v>0</v>
      </c>
      <c r="AR301" s="154" t="s">
        <v>174</v>
      </c>
      <c r="AT301" s="154" t="s">
        <v>169</v>
      </c>
      <c r="AU301" s="154" t="s">
        <v>83</v>
      </c>
      <c r="AY301" s="16" t="s">
        <v>167</v>
      </c>
      <c r="BE301" s="155">
        <f t="shared" si="4"/>
        <v>0</v>
      </c>
      <c r="BF301" s="155">
        <f t="shared" si="5"/>
        <v>0</v>
      </c>
      <c r="BG301" s="155">
        <f t="shared" si="6"/>
        <v>0</v>
      </c>
      <c r="BH301" s="155">
        <f t="shared" si="7"/>
        <v>0</v>
      </c>
      <c r="BI301" s="155">
        <f t="shared" si="8"/>
        <v>0</v>
      </c>
      <c r="BJ301" s="16" t="s">
        <v>81</v>
      </c>
      <c r="BK301" s="155">
        <f t="shared" si="9"/>
        <v>0</v>
      </c>
      <c r="BL301" s="16" t="s">
        <v>174</v>
      </c>
      <c r="BM301" s="154" t="s">
        <v>2113</v>
      </c>
    </row>
    <row r="302" spans="2:65" s="1" customFormat="1" ht="16.5" customHeight="1">
      <c r="B302" s="143"/>
      <c r="C302" s="178" t="s">
        <v>525</v>
      </c>
      <c r="D302" s="178" t="s">
        <v>410</v>
      </c>
      <c r="E302" s="179" t="s">
        <v>1146</v>
      </c>
      <c r="F302" s="180" t="s">
        <v>1147</v>
      </c>
      <c r="G302" s="181" t="s">
        <v>295</v>
      </c>
      <c r="H302" s="182">
        <v>7</v>
      </c>
      <c r="I302" s="183">
        <v>0</v>
      </c>
      <c r="J302" s="183">
        <f t="shared" si="0"/>
        <v>0</v>
      </c>
      <c r="K302" s="180" t="s">
        <v>173</v>
      </c>
      <c r="L302" s="184"/>
      <c r="M302" s="185" t="s">
        <v>1</v>
      </c>
      <c r="N302" s="186" t="s">
        <v>39</v>
      </c>
      <c r="O302" s="152">
        <v>0</v>
      </c>
      <c r="P302" s="152">
        <f t="shared" si="1"/>
        <v>0</v>
      </c>
      <c r="Q302" s="152">
        <v>6.0000000000000002E-5</v>
      </c>
      <c r="R302" s="152">
        <f t="shared" si="2"/>
        <v>4.2000000000000002E-4</v>
      </c>
      <c r="S302" s="152">
        <v>0</v>
      </c>
      <c r="T302" s="153">
        <f t="shared" si="3"/>
        <v>0</v>
      </c>
      <c r="AR302" s="154" t="s">
        <v>213</v>
      </c>
      <c r="AT302" s="154" t="s">
        <v>410</v>
      </c>
      <c r="AU302" s="154" t="s">
        <v>83</v>
      </c>
      <c r="AY302" s="16" t="s">
        <v>167</v>
      </c>
      <c r="BE302" s="155">
        <f t="shared" si="4"/>
        <v>0</v>
      </c>
      <c r="BF302" s="155">
        <f t="shared" si="5"/>
        <v>0</v>
      </c>
      <c r="BG302" s="155">
        <f t="shared" si="6"/>
        <v>0</v>
      </c>
      <c r="BH302" s="155">
        <f t="shared" si="7"/>
        <v>0</v>
      </c>
      <c r="BI302" s="155">
        <f t="shared" si="8"/>
        <v>0</v>
      </c>
      <c r="BJ302" s="16" t="s">
        <v>81</v>
      </c>
      <c r="BK302" s="155">
        <f t="shared" si="9"/>
        <v>0</v>
      </c>
      <c r="BL302" s="16" t="s">
        <v>174</v>
      </c>
      <c r="BM302" s="154" t="s">
        <v>2114</v>
      </c>
    </row>
    <row r="303" spans="2:65" s="1" customFormat="1" ht="16.5" customHeight="1">
      <c r="B303" s="143"/>
      <c r="C303" s="144" t="s">
        <v>529</v>
      </c>
      <c r="D303" s="144" t="s">
        <v>169</v>
      </c>
      <c r="E303" s="145" t="s">
        <v>2115</v>
      </c>
      <c r="F303" s="146" t="s">
        <v>2116</v>
      </c>
      <c r="G303" s="147" t="s">
        <v>295</v>
      </c>
      <c r="H303" s="148">
        <v>1</v>
      </c>
      <c r="I303" s="149">
        <v>0</v>
      </c>
      <c r="J303" s="149">
        <f t="shared" si="0"/>
        <v>0</v>
      </c>
      <c r="K303" s="146" t="s">
        <v>173</v>
      </c>
      <c r="L303" s="30"/>
      <c r="M303" s="150" t="s">
        <v>1</v>
      </c>
      <c r="N303" s="151" t="s">
        <v>39</v>
      </c>
      <c r="O303" s="152">
        <v>0.32</v>
      </c>
      <c r="P303" s="152">
        <f t="shared" si="1"/>
        <v>0.32</v>
      </c>
      <c r="Q303" s="152">
        <v>0</v>
      </c>
      <c r="R303" s="152">
        <f t="shared" si="2"/>
        <v>0</v>
      </c>
      <c r="S303" s="152">
        <v>0</v>
      </c>
      <c r="T303" s="153">
        <f t="shared" si="3"/>
        <v>0</v>
      </c>
      <c r="AR303" s="154" t="s">
        <v>258</v>
      </c>
      <c r="AT303" s="154" t="s">
        <v>169</v>
      </c>
      <c r="AU303" s="154" t="s">
        <v>83</v>
      </c>
      <c r="AY303" s="16" t="s">
        <v>167</v>
      </c>
      <c r="BE303" s="155">
        <f t="shared" si="4"/>
        <v>0</v>
      </c>
      <c r="BF303" s="155">
        <f t="shared" si="5"/>
        <v>0</v>
      </c>
      <c r="BG303" s="155">
        <f t="shared" si="6"/>
        <v>0</v>
      </c>
      <c r="BH303" s="155">
        <f t="shared" si="7"/>
        <v>0</v>
      </c>
      <c r="BI303" s="155">
        <f t="shared" si="8"/>
        <v>0</v>
      </c>
      <c r="BJ303" s="16" t="s">
        <v>81</v>
      </c>
      <c r="BK303" s="155">
        <f t="shared" si="9"/>
        <v>0</v>
      </c>
      <c r="BL303" s="16" t="s">
        <v>258</v>
      </c>
      <c r="BM303" s="154" t="s">
        <v>2117</v>
      </c>
    </row>
    <row r="304" spans="2:65" s="1" customFormat="1" ht="16.5" customHeight="1">
      <c r="B304" s="143"/>
      <c r="C304" s="178" t="s">
        <v>533</v>
      </c>
      <c r="D304" s="178" t="s">
        <v>410</v>
      </c>
      <c r="E304" s="179" t="s">
        <v>2118</v>
      </c>
      <c r="F304" s="180" t="s">
        <v>2119</v>
      </c>
      <c r="G304" s="181" t="s">
        <v>295</v>
      </c>
      <c r="H304" s="182">
        <v>1</v>
      </c>
      <c r="I304" s="183">
        <v>0</v>
      </c>
      <c r="J304" s="183">
        <f t="shared" si="0"/>
        <v>0</v>
      </c>
      <c r="K304" s="180" t="s">
        <v>173</v>
      </c>
      <c r="L304" s="184"/>
      <c r="M304" s="185" t="s">
        <v>1</v>
      </c>
      <c r="N304" s="186" t="s">
        <v>39</v>
      </c>
      <c r="O304" s="152">
        <v>0</v>
      </c>
      <c r="P304" s="152">
        <f t="shared" si="1"/>
        <v>0</v>
      </c>
      <c r="Q304" s="152">
        <v>2.5999999999999998E-4</v>
      </c>
      <c r="R304" s="152">
        <f t="shared" si="2"/>
        <v>2.5999999999999998E-4</v>
      </c>
      <c r="S304" s="152">
        <v>0</v>
      </c>
      <c r="T304" s="153">
        <f t="shared" si="3"/>
        <v>0</v>
      </c>
      <c r="AR304" s="154" t="s">
        <v>380</v>
      </c>
      <c r="AT304" s="154" t="s">
        <v>410</v>
      </c>
      <c r="AU304" s="154" t="s">
        <v>83</v>
      </c>
      <c r="AY304" s="16" t="s">
        <v>167</v>
      </c>
      <c r="BE304" s="155">
        <f t="shared" si="4"/>
        <v>0</v>
      </c>
      <c r="BF304" s="155">
        <f t="shared" si="5"/>
        <v>0</v>
      </c>
      <c r="BG304" s="155">
        <f t="shared" si="6"/>
        <v>0</v>
      </c>
      <c r="BH304" s="155">
        <f t="shared" si="7"/>
        <v>0</v>
      </c>
      <c r="BI304" s="155">
        <f t="shared" si="8"/>
        <v>0</v>
      </c>
      <c r="BJ304" s="16" t="s">
        <v>81</v>
      </c>
      <c r="BK304" s="155">
        <f t="shared" si="9"/>
        <v>0</v>
      </c>
      <c r="BL304" s="16" t="s">
        <v>258</v>
      </c>
      <c r="BM304" s="154" t="s">
        <v>2120</v>
      </c>
    </row>
    <row r="305" spans="2:65" s="1" customFormat="1" ht="24" customHeight="1">
      <c r="B305" s="143"/>
      <c r="C305" s="144" t="s">
        <v>537</v>
      </c>
      <c r="D305" s="144" t="s">
        <v>169</v>
      </c>
      <c r="E305" s="145" t="s">
        <v>1154</v>
      </c>
      <c r="F305" s="146" t="s">
        <v>1155</v>
      </c>
      <c r="G305" s="147" t="s">
        <v>295</v>
      </c>
      <c r="H305" s="148">
        <v>5</v>
      </c>
      <c r="I305" s="149">
        <v>0</v>
      </c>
      <c r="J305" s="149">
        <f t="shared" si="0"/>
        <v>0</v>
      </c>
      <c r="K305" s="146" t="s">
        <v>173</v>
      </c>
      <c r="L305" s="30"/>
      <c r="M305" s="150" t="s">
        <v>1</v>
      </c>
      <c r="N305" s="151" t="s">
        <v>39</v>
      </c>
      <c r="O305" s="152">
        <v>0.86399999999999999</v>
      </c>
      <c r="P305" s="152">
        <f t="shared" si="1"/>
        <v>4.32</v>
      </c>
      <c r="Q305" s="152">
        <v>0</v>
      </c>
      <c r="R305" s="152">
        <f t="shared" si="2"/>
        <v>0</v>
      </c>
      <c r="S305" s="152">
        <v>0</v>
      </c>
      <c r="T305" s="153">
        <f t="shared" si="3"/>
        <v>0</v>
      </c>
      <c r="AR305" s="154" t="s">
        <v>258</v>
      </c>
      <c r="AT305" s="154" t="s">
        <v>169</v>
      </c>
      <c r="AU305" s="154" t="s">
        <v>83</v>
      </c>
      <c r="AY305" s="16" t="s">
        <v>167</v>
      </c>
      <c r="BE305" s="155">
        <f t="shared" si="4"/>
        <v>0</v>
      </c>
      <c r="BF305" s="155">
        <f t="shared" si="5"/>
        <v>0</v>
      </c>
      <c r="BG305" s="155">
        <f t="shared" si="6"/>
        <v>0</v>
      </c>
      <c r="BH305" s="155">
        <f t="shared" si="7"/>
        <v>0</v>
      </c>
      <c r="BI305" s="155">
        <f t="shared" si="8"/>
        <v>0</v>
      </c>
      <c r="BJ305" s="16" t="s">
        <v>81</v>
      </c>
      <c r="BK305" s="155">
        <f t="shared" si="9"/>
        <v>0</v>
      </c>
      <c r="BL305" s="16" t="s">
        <v>258</v>
      </c>
      <c r="BM305" s="154" t="s">
        <v>2121</v>
      </c>
    </row>
    <row r="306" spans="2:65" s="1" customFormat="1" ht="24" customHeight="1">
      <c r="B306" s="143"/>
      <c r="C306" s="178" t="s">
        <v>563</v>
      </c>
      <c r="D306" s="178" t="s">
        <v>410</v>
      </c>
      <c r="E306" s="179" t="s">
        <v>1158</v>
      </c>
      <c r="F306" s="180" t="s">
        <v>1159</v>
      </c>
      <c r="G306" s="181" t="s">
        <v>295</v>
      </c>
      <c r="H306" s="182">
        <v>5</v>
      </c>
      <c r="I306" s="183">
        <v>0</v>
      </c>
      <c r="J306" s="183">
        <f t="shared" si="0"/>
        <v>0</v>
      </c>
      <c r="K306" s="180" t="s">
        <v>173</v>
      </c>
      <c r="L306" s="184"/>
      <c r="M306" s="185" t="s">
        <v>1</v>
      </c>
      <c r="N306" s="186" t="s">
        <v>39</v>
      </c>
      <c r="O306" s="152">
        <v>0</v>
      </c>
      <c r="P306" s="152">
        <f t="shared" si="1"/>
        <v>0</v>
      </c>
      <c r="Q306" s="152">
        <v>8.3999999999999995E-3</v>
      </c>
      <c r="R306" s="152">
        <f t="shared" si="2"/>
        <v>4.1999999999999996E-2</v>
      </c>
      <c r="S306" s="152">
        <v>0</v>
      </c>
      <c r="T306" s="153">
        <f t="shared" si="3"/>
        <v>0</v>
      </c>
      <c r="AR306" s="154" t="s">
        <v>380</v>
      </c>
      <c r="AT306" s="154" t="s">
        <v>410</v>
      </c>
      <c r="AU306" s="154" t="s">
        <v>83</v>
      </c>
      <c r="AY306" s="16" t="s">
        <v>167</v>
      </c>
      <c r="BE306" s="155">
        <f t="shared" si="4"/>
        <v>0</v>
      </c>
      <c r="BF306" s="155">
        <f t="shared" si="5"/>
        <v>0</v>
      </c>
      <c r="BG306" s="155">
        <f t="shared" si="6"/>
        <v>0</v>
      </c>
      <c r="BH306" s="155">
        <f t="shared" si="7"/>
        <v>0</v>
      </c>
      <c r="BI306" s="155">
        <f t="shared" si="8"/>
        <v>0</v>
      </c>
      <c r="BJ306" s="16" t="s">
        <v>81</v>
      </c>
      <c r="BK306" s="155">
        <f t="shared" si="9"/>
        <v>0</v>
      </c>
      <c r="BL306" s="16" t="s">
        <v>258</v>
      </c>
      <c r="BM306" s="154" t="s">
        <v>2122</v>
      </c>
    </row>
    <row r="307" spans="2:65" s="1" customFormat="1" ht="16.5" customHeight="1">
      <c r="B307" s="143"/>
      <c r="C307" s="144" t="s">
        <v>575</v>
      </c>
      <c r="D307" s="144" t="s">
        <v>169</v>
      </c>
      <c r="E307" s="145" t="s">
        <v>1162</v>
      </c>
      <c r="F307" s="146" t="s">
        <v>1163</v>
      </c>
      <c r="G307" s="147" t="s">
        <v>295</v>
      </c>
      <c r="H307" s="148">
        <v>3</v>
      </c>
      <c r="I307" s="149">
        <v>0</v>
      </c>
      <c r="J307" s="149">
        <f t="shared" si="0"/>
        <v>0</v>
      </c>
      <c r="K307" s="146" t="s">
        <v>173</v>
      </c>
      <c r="L307" s="30"/>
      <c r="M307" s="150" t="s">
        <v>1</v>
      </c>
      <c r="N307" s="151" t="s">
        <v>39</v>
      </c>
      <c r="O307" s="152">
        <v>0.67400000000000004</v>
      </c>
      <c r="P307" s="152">
        <f t="shared" si="1"/>
        <v>2.0220000000000002</v>
      </c>
      <c r="Q307" s="152">
        <v>0</v>
      </c>
      <c r="R307" s="152">
        <f t="shared" si="2"/>
        <v>0</v>
      </c>
      <c r="S307" s="152">
        <v>0</v>
      </c>
      <c r="T307" s="153">
        <f t="shared" si="3"/>
        <v>0</v>
      </c>
      <c r="AR307" s="154" t="s">
        <v>258</v>
      </c>
      <c r="AT307" s="154" t="s">
        <v>169</v>
      </c>
      <c r="AU307" s="154" t="s">
        <v>83</v>
      </c>
      <c r="AY307" s="16" t="s">
        <v>167</v>
      </c>
      <c r="BE307" s="155">
        <f t="shared" si="4"/>
        <v>0</v>
      </c>
      <c r="BF307" s="155">
        <f t="shared" si="5"/>
        <v>0</v>
      </c>
      <c r="BG307" s="155">
        <f t="shared" si="6"/>
        <v>0</v>
      </c>
      <c r="BH307" s="155">
        <f t="shared" si="7"/>
        <v>0</v>
      </c>
      <c r="BI307" s="155">
        <f t="shared" si="8"/>
        <v>0</v>
      </c>
      <c r="BJ307" s="16" t="s">
        <v>81</v>
      </c>
      <c r="BK307" s="155">
        <f t="shared" si="9"/>
        <v>0</v>
      </c>
      <c r="BL307" s="16" t="s">
        <v>258</v>
      </c>
      <c r="BM307" s="154" t="s">
        <v>2123</v>
      </c>
    </row>
    <row r="308" spans="2:65" s="1" customFormat="1" ht="16.5" customHeight="1">
      <c r="B308" s="143"/>
      <c r="C308" s="178" t="s">
        <v>584</v>
      </c>
      <c r="D308" s="178" t="s">
        <v>410</v>
      </c>
      <c r="E308" s="179" t="s">
        <v>1166</v>
      </c>
      <c r="F308" s="180" t="s">
        <v>1167</v>
      </c>
      <c r="G308" s="181" t="s">
        <v>295</v>
      </c>
      <c r="H308" s="182">
        <v>2</v>
      </c>
      <c r="I308" s="183">
        <v>0</v>
      </c>
      <c r="J308" s="183">
        <f t="shared" si="0"/>
        <v>0</v>
      </c>
      <c r="K308" s="180" t="s">
        <v>1</v>
      </c>
      <c r="L308" s="184"/>
      <c r="M308" s="185" t="s">
        <v>1</v>
      </c>
      <c r="N308" s="186" t="s">
        <v>39</v>
      </c>
      <c r="O308" s="152">
        <v>0</v>
      </c>
      <c r="P308" s="152">
        <f t="shared" si="1"/>
        <v>0</v>
      </c>
      <c r="Q308" s="152">
        <v>2.5999999999999999E-3</v>
      </c>
      <c r="R308" s="152">
        <f t="shared" si="2"/>
        <v>5.1999999999999998E-3</v>
      </c>
      <c r="S308" s="152">
        <v>0</v>
      </c>
      <c r="T308" s="153">
        <f t="shared" si="3"/>
        <v>0</v>
      </c>
      <c r="AR308" s="154" t="s">
        <v>380</v>
      </c>
      <c r="AT308" s="154" t="s">
        <v>410</v>
      </c>
      <c r="AU308" s="154" t="s">
        <v>83</v>
      </c>
      <c r="AY308" s="16" t="s">
        <v>167</v>
      </c>
      <c r="BE308" s="155">
        <f t="shared" si="4"/>
        <v>0</v>
      </c>
      <c r="BF308" s="155">
        <f t="shared" si="5"/>
        <v>0</v>
      </c>
      <c r="BG308" s="155">
        <f t="shared" si="6"/>
        <v>0</v>
      </c>
      <c r="BH308" s="155">
        <f t="shared" si="7"/>
        <v>0</v>
      </c>
      <c r="BI308" s="155">
        <f t="shared" si="8"/>
        <v>0</v>
      </c>
      <c r="BJ308" s="16" t="s">
        <v>81</v>
      </c>
      <c r="BK308" s="155">
        <f t="shared" si="9"/>
        <v>0</v>
      </c>
      <c r="BL308" s="16" t="s">
        <v>258</v>
      </c>
      <c r="BM308" s="154" t="s">
        <v>2124</v>
      </c>
    </row>
    <row r="309" spans="2:65" s="1" customFormat="1" ht="16.5" customHeight="1">
      <c r="B309" s="143"/>
      <c r="C309" s="178" t="s">
        <v>589</v>
      </c>
      <c r="D309" s="178" t="s">
        <v>410</v>
      </c>
      <c r="E309" s="179" t="s">
        <v>1170</v>
      </c>
      <c r="F309" s="180" t="s">
        <v>1171</v>
      </c>
      <c r="G309" s="181" t="s">
        <v>295</v>
      </c>
      <c r="H309" s="182">
        <v>1</v>
      </c>
      <c r="I309" s="183">
        <v>0</v>
      </c>
      <c r="J309" s="183">
        <f t="shared" si="0"/>
        <v>0</v>
      </c>
      <c r="K309" s="180" t="s">
        <v>1</v>
      </c>
      <c r="L309" s="184"/>
      <c r="M309" s="185" t="s">
        <v>1</v>
      </c>
      <c r="N309" s="186" t="s">
        <v>39</v>
      </c>
      <c r="O309" s="152">
        <v>0</v>
      </c>
      <c r="P309" s="152">
        <f t="shared" si="1"/>
        <v>0</v>
      </c>
      <c r="Q309" s="152">
        <v>2.5999999999999999E-3</v>
      </c>
      <c r="R309" s="152">
        <f t="shared" si="2"/>
        <v>2.5999999999999999E-3</v>
      </c>
      <c r="S309" s="152">
        <v>0</v>
      </c>
      <c r="T309" s="153">
        <f t="shared" si="3"/>
        <v>0</v>
      </c>
      <c r="AR309" s="154" t="s">
        <v>380</v>
      </c>
      <c r="AT309" s="154" t="s">
        <v>410</v>
      </c>
      <c r="AU309" s="154" t="s">
        <v>83</v>
      </c>
      <c r="AY309" s="16" t="s">
        <v>167</v>
      </c>
      <c r="BE309" s="155">
        <f t="shared" si="4"/>
        <v>0</v>
      </c>
      <c r="BF309" s="155">
        <f t="shared" si="5"/>
        <v>0</v>
      </c>
      <c r="BG309" s="155">
        <f t="shared" si="6"/>
        <v>0</v>
      </c>
      <c r="BH309" s="155">
        <f t="shared" si="7"/>
        <v>0</v>
      </c>
      <c r="BI309" s="155">
        <f t="shared" si="8"/>
        <v>0</v>
      </c>
      <c r="BJ309" s="16" t="s">
        <v>81</v>
      </c>
      <c r="BK309" s="155">
        <f t="shared" si="9"/>
        <v>0</v>
      </c>
      <c r="BL309" s="16" t="s">
        <v>258</v>
      </c>
      <c r="BM309" s="154" t="s">
        <v>2125</v>
      </c>
    </row>
    <row r="310" spans="2:65" s="1" customFormat="1" ht="24" customHeight="1">
      <c r="B310" s="143"/>
      <c r="C310" s="144" t="s">
        <v>598</v>
      </c>
      <c r="D310" s="144" t="s">
        <v>169</v>
      </c>
      <c r="E310" s="145" t="s">
        <v>1217</v>
      </c>
      <c r="F310" s="146" t="s">
        <v>1218</v>
      </c>
      <c r="G310" s="147" t="s">
        <v>295</v>
      </c>
      <c r="H310" s="148">
        <v>1</v>
      </c>
      <c r="I310" s="149">
        <v>0</v>
      </c>
      <c r="J310" s="149">
        <f t="shared" si="0"/>
        <v>0</v>
      </c>
      <c r="K310" s="146" t="s">
        <v>173</v>
      </c>
      <c r="L310" s="30"/>
      <c r="M310" s="150" t="s">
        <v>1</v>
      </c>
      <c r="N310" s="151" t="s">
        <v>39</v>
      </c>
      <c r="O310" s="152">
        <v>12.398</v>
      </c>
      <c r="P310" s="152">
        <f t="shared" si="1"/>
        <v>12.398</v>
      </c>
      <c r="Q310" s="152">
        <v>0</v>
      </c>
      <c r="R310" s="152">
        <f t="shared" si="2"/>
        <v>0</v>
      </c>
      <c r="S310" s="152">
        <v>0</v>
      </c>
      <c r="T310" s="153">
        <f t="shared" si="3"/>
        <v>0</v>
      </c>
      <c r="AR310" s="154" t="s">
        <v>258</v>
      </c>
      <c r="AT310" s="154" t="s">
        <v>169</v>
      </c>
      <c r="AU310" s="154" t="s">
        <v>83</v>
      </c>
      <c r="AY310" s="16" t="s">
        <v>167</v>
      </c>
      <c r="BE310" s="155">
        <f t="shared" si="4"/>
        <v>0</v>
      </c>
      <c r="BF310" s="155">
        <f t="shared" si="5"/>
        <v>0</v>
      </c>
      <c r="BG310" s="155">
        <f t="shared" si="6"/>
        <v>0</v>
      </c>
      <c r="BH310" s="155">
        <f t="shared" si="7"/>
        <v>0</v>
      </c>
      <c r="BI310" s="155">
        <f t="shared" si="8"/>
        <v>0</v>
      </c>
      <c r="BJ310" s="16" t="s">
        <v>81</v>
      </c>
      <c r="BK310" s="155">
        <f t="shared" si="9"/>
        <v>0</v>
      </c>
      <c r="BL310" s="16" t="s">
        <v>258</v>
      </c>
      <c r="BM310" s="154" t="s">
        <v>2126</v>
      </c>
    </row>
    <row r="311" spans="2:65" s="1" customFormat="1" ht="16.5" customHeight="1">
      <c r="B311" s="143"/>
      <c r="C311" s="144" t="s">
        <v>602</v>
      </c>
      <c r="D311" s="144" t="s">
        <v>169</v>
      </c>
      <c r="E311" s="145" t="s">
        <v>1225</v>
      </c>
      <c r="F311" s="146" t="s">
        <v>1226</v>
      </c>
      <c r="G311" s="147" t="s">
        <v>399</v>
      </c>
      <c r="H311" s="148">
        <v>5.6000000000000001E-2</v>
      </c>
      <c r="I311" s="149">
        <v>0</v>
      </c>
      <c r="J311" s="149">
        <f t="shared" si="0"/>
        <v>0</v>
      </c>
      <c r="K311" s="146" t="s">
        <v>173</v>
      </c>
      <c r="L311" s="30"/>
      <c r="M311" s="150" t="s">
        <v>1</v>
      </c>
      <c r="N311" s="151" t="s">
        <v>39</v>
      </c>
      <c r="O311" s="152">
        <v>8.4600000000000009</v>
      </c>
      <c r="P311" s="152">
        <f t="shared" si="1"/>
        <v>0.47376000000000007</v>
      </c>
      <c r="Q311" s="152">
        <v>0</v>
      </c>
      <c r="R311" s="152">
        <f t="shared" si="2"/>
        <v>0</v>
      </c>
      <c r="S311" s="152">
        <v>0</v>
      </c>
      <c r="T311" s="153">
        <f t="shared" si="3"/>
        <v>0</v>
      </c>
      <c r="AR311" s="154" t="s">
        <v>258</v>
      </c>
      <c r="AT311" s="154" t="s">
        <v>169</v>
      </c>
      <c r="AU311" s="154" t="s">
        <v>83</v>
      </c>
      <c r="AY311" s="16" t="s">
        <v>167</v>
      </c>
      <c r="BE311" s="155">
        <f t="shared" si="4"/>
        <v>0</v>
      </c>
      <c r="BF311" s="155">
        <f t="shared" si="5"/>
        <v>0</v>
      </c>
      <c r="BG311" s="155">
        <f t="shared" si="6"/>
        <v>0</v>
      </c>
      <c r="BH311" s="155">
        <f t="shared" si="7"/>
        <v>0</v>
      </c>
      <c r="BI311" s="155">
        <f t="shared" si="8"/>
        <v>0</v>
      </c>
      <c r="BJ311" s="16" t="s">
        <v>81</v>
      </c>
      <c r="BK311" s="155">
        <f t="shared" si="9"/>
        <v>0</v>
      </c>
      <c r="BL311" s="16" t="s">
        <v>258</v>
      </c>
      <c r="BM311" s="154" t="s">
        <v>2127</v>
      </c>
    </row>
    <row r="312" spans="2:65" s="11" customFormat="1" ht="22.9" customHeight="1">
      <c r="B312" s="131"/>
      <c r="D312" s="132" t="s">
        <v>73</v>
      </c>
      <c r="E312" s="141" t="s">
        <v>1228</v>
      </c>
      <c r="F312" s="141" t="s">
        <v>1229</v>
      </c>
      <c r="J312" s="142">
        <f>BK312</f>
        <v>0</v>
      </c>
      <c r="L312" s="131"/>
      <c r="M312" s="135"/>
      <c r="N312" s="136"/>
      <c r="O312" s="136"/>
      <c r="P312" s="137">
        <f>SUM(P313:P370)</f>
        <v>404.68996499999997</v>
      </c>
      <c r="Q312" s="136"/>
      <c r="R312" s="137">
        <f>SUM(R313:R370)</f>
        <v>12.58210556</v>
      </c>
      <c r="S312" s="136"/>
      <c r="T312" s="138">
        <f>SUM(T313:T370)</f>
        <v>8.996595000000001</v>
      </c>
      <c r="AR312" s="132" t="s">
        <v>83</v>
      </c>
      <c r="AT312" s="139" t="s">
        <v>73</v>
      </c>
      <c r="AU312" s="139" t="s">
        <v>81</v>
      </c>
      <c r="AY312" s="132" t="s">
        <v>167</v>
      </c>
      <c r="BK312" s="140">
        <f>SUM(BK313:BK370)</f>
        <v>0</v>
      </c>
    </row>
    <row r="313" spans="2:65" s="1" customFormat="1" ht="16.5" customHeight="1">
      <c r="B313" s="143"/>
      <c r="C313" s="144" t="s">
        <v>608</v>
      </c>
      <c r="D313" s="144" t="s">
        <v>169</v>
      </c>
      <c r="E313" s="145" t="s">
        <v>2128</v>
      </c>
      <c r="F313" s="146" t="s">
        <v>2129</v>
      </c>
      <c r="G313" s="147" t="s">
        <v>221</v>
      </c>
      <c r="H313" s="148">
        <v>42</v>
      </c>
      <c r="I313" s="149">
        <v>0</v>
      </c>
      <c r="J313" s="149">
        <f>ROUND(I313*H313,2)</f>
        <v>0</v>
      </c>
      <c r="K313" s="146" t="s">
        <v>1</v>
      </c>
      <c r="L313" s="30"/>
      <c r="M313" s="150" t="s">
        <v>1</v>
      </c>
      <c r="N313" s="151" t="s">
        <v>39</v>
      </c>
      <c r="O313" s="152">
        <v>0</v>
      </c>
      <c r="P313" s="152">
        <f>O313*H313</f>
        <v>0</v>
      </c>
      <c r="Q313" s="152">
        <v>0</v>
      </c>
      <c r="R313" s="152">
        <f>Q313*H313</f>
        <v>0</v>
      </c>
      <c r="S313" s="152">
        <v>0</v>
      </c>
      <c r="T313" s="153">
        <f>S313*H313</f>
        <v>0</v>
      </c>
      <c r="AR313" s="154" t="s">
        <v>258</v>
      </c>
      <c r="AT313" s="154" t="s">
        <v>169</v>
      </c>
      <c r="AU313" s="154" t="s">
        <v>83</v>
      </c>
      <c r="AY313" s="16" t="s">
        <v>167</v>
      </c>
      <c r="BE313" s="155">
        <f>IF(N313="základní",J313,0)</f>
        <v>0</v>
      </c>
      <c r="BF313" s="155">
        <f>IF(N313="snížená",J313,0)</f>
        <v>0</v>
      </c>
      <c r="BG313" s="155">
        <f>IF(N313="zákl. přenesená",J313,0)</f>
        <v>0</v>
      </c>
      <c r="BH313" s="155">
        <f>IF(N313="sníž. přenesená",J313,0)</f>
        <v>0</v>
      </c>
      <c r="BI313" s="155">
        <f>IF(N313="nulová",J313,0)</f>
        <v>0</v>
      </c>
      <c r="BJ313" s="16" t="s">
        <v>81</v>
      </c>
      <c r="BK313" s="155">
        <f>ROUND(I313*H313,2)</f>
        <v>0</v>
      </c>
      <c r="BL313" s="16" t="s">
        <v>258</v>
      </c>
      <c r="BM313" s="154" t="s">
        <v>2130</v>
      </c>
    </row>
    <row r="314" spans="2:65" s="1" customFormat="1" ht="24" customHeight="1">
      <c r="B314" s="143"/>
      <c r="C314" s="144" t="s">
        <v>614</v>
      </c>
      <c r="D314" s="144" t="s">
        <v>169</v>
      </c>
      <c r="E314" s="145" t="s">
        <v>2131</v>
      </c>
      <c r="F314" s="146" t="s">
        <v>2132</v>
      </c>
      <c r="G314" s="147" t="s">
        <v>249</v>
      </c>
      <c r="H314" s="148">
        <v>19.942</v>
      </c>
      <c r="I314" s="149">
        <v>0</v>
      </c>
      <c r="J314" s="149">
        <f>ROUND(I314*H314,2)</f>
        <v>0</v>
      </c>
      <c r="K314" s="146" t="s">
        <v>173</v>
      </c>
      <c r="L314" s="30"/>
      <c r="M314" s="150" t="s">
        <v>1</v>
      </c>
      <c r="N314" s="151" t="s">
        <v>39</v>
      </c>
      <c r="O314" s="152">
        <v>0.29199999999999998</v>
      </c>
      <c r="P314" s="152">
        <f>O314*H314</f>
        <v>5.8230639999999996</v>
      </c>
      <c r="Q314" s="152">
        <v>0</v>
      </c>
      <c r="R314" s="152">
        <f>Q314*H314</f>
        <v>0</v>
      </c>
      <c r="S314" s="152">
        <v>0</v>
      </c>
      <c r="T314" s="153">
        <f>S314*H314</f>
        <v>0</v>
      </c>
      <c r="AR314" s="154" t="s">
        <v>258</v>
      </c>
      <c r="AT314" s="154" t="s">
        <v>169</v>
      </c>
      <c r="AU314" s="154" t="s">
        <v>83</v>
      </c>
      <c r="AY314" s="16" t="s">
        <v>167</v>
      </c>
      <c r="BE314" s="155">
        <f>IF(N314="základní",J314,0)</f>
        <v>0</v>
      </c>
      <c r="BF314" s="155">
        <f>IF(N314="snížená",J314,0)</f>
        <v>0</v>
      </c>
      <c r="BG314" s="155">
        <f>IF(N314="zákl. přenesená",J314,0)</f>
        <v>0</v>
      </c>
      <c r="BH314" s="155">
        <f>IF(N314="sníž. přenesená",J314,0)</f>
        <v>0</v>
      </c>
      <c r="BI314" s="155">
        <f>IF(N314="nulová",J314,0)</f>
        <v>0</v>
      </c>
      <c r="BJ314" s="16" t="s">
        <v>81</v>
      </c>
      <c r="BK314" s="155">
        <f>ROUND(I314*H314,2)</f>
        <v>0</v>
      </c>
      <c r="BL314" s="16" t="s">
        <v>258</v>
      </c>
      <c r="BM314" s="154" t="s">
        <v>2133</v>
      </c>
    </row>
    <row r="315" spans="2:65" s="1" customFormat="1" ht="24" customHeight="1">
      <c r="B315" s="143"/>
      <c r="C315" s="144" t="s">
        <v>619</v>
      </c>
      <c r="D315" s="144" t="s">
        <v>169</v>
      </c>
      <c r="E315" s="145" t="s">
        <v>1245</v>
      </c>
      <c r="F315" s="146" t="s">
        <v>2134</v>
      </c>
      <c r="G315" s="147" t="s">
        <v>230</v>
      </c>
      <c r="H315" s="148">
        <v>485.16</v>
      </c>
      <c r="I315" s="149">
        <v>0</v>
      </c>
      <c r="J315" s="149">
        <f>ROUND(I315*H315,2)</f>
        <v>0</v>
      </c>
      <c r="K315" s="146" t="s">
        <v>173</v>
      </c>
      <c r="L315" s="30"/>
      <c r="M315" s="150" t="s">
        <v>1</v>
      </c>
      <c r="N315" s="151" t="s">
        <v>39</v>
      </c>
      <c r="O315" s="152">
        <v>0.14000000000000001</v>
      </c>
      <c r="P315" s="152">
        <f>O315*H315</f>
        <v>67.92240000000001</v>
      </c>
      <c r="Q315" s="152">
        <v>0</v>
      </c>
      <c r="R315" s="152">
        <f>Q315*H315</f>
        <v>0</v>
      </c>
      <c r="S315" s="152">
        <v>1.4E-2</v>
      </c>
      <c r="T315" s="153">
        <f>S315*H315</f>
        <v>6.7922400000000005</v>
      </c>
      <c r="AR315" s="154" t="s">
        <v>258</v>
      </c>
      <c r="AT315" s="154" t="s">
        <v>169</v>
      </c>
      <c r="AU315" s="154" t="s">
        <v>83</v>
      </c>
      <c r="AY315" s="16" t="s">
        <v>167</v>
      </c>
      <c r="BE315" s="155">
        <f>IF(N315="základní",J315,0)</f>
        <v>0</v>
      </c>
      <c r="BF315" s="155">
        <f>IF(N315="snížená",J315,0)</f>
        <v>0</v>
      </c>
      <c r="BG315" s="155">
        <f>IF(N315="zákl. přenesená",J315,0)</f>
        <v>0</v>
      </c>
      <c r="BH315" s="155">
        <f>IF(N315="sníž. přenesená",J315,0)</f>
        <v>0</v>
      </c>
      <c r="BI315" s="155">
        <f>IF(N315="nulová",J315,0)</f>
        <v>0</v>
      </c>
      <c r="BJ315" s="16" t="s">
        <v>81</v>
      </c>
      <c r="BK315" s="155">
        <f>ROUND(I315*H315,2)</f>
        <v>0</v>
      </c>
      <c r="BL315" s="16" t="s">
        <v>258</v>
      </c>
      <c r="BM315" s="154" t="s">
        <v>2135</v>
      </c>
    </row>
    <row r="316" spans="2:65" s="12" customFormat="1" ht="11.25">
      <c r="B316" s="156"/>
      <c r="D316" s="157" t="s">
        <v>176</v>
      </c>
      <c r="E316" s="158" t="s">
        <v>1</v>
      </c>
      <c r="F316" s="159" t="s">
        <v>2136</v>
      </c>
      <c r="H316" s="160">
        <v>196.14</v>
      </c>
      <c r="L316" s="156"/>
      <c r="M316" s="161"/>
      <c r="N316" s="162"/>
      <c r="O316" s="162"/>
      <c r="P316" s="162"/>
      <c r="Q316" s="162"/>
      <c r="R316" s="162"/>
      <c r="S316" s="162"/>
      <c r="T316" s="163"/>
      <c r="AT316" s="158" t="s">
        <v>176</v>
      </c>
      <c r="AU316" s="158" t="s">
        <v>83</v>
      </c>
      <c r="AV316" s="12" t="s">
        <v>83</v>
      </c>
      <c r="AW316" s="12" t="s">
        <v>28</v>
      </c>
      <c r="AX316" s="12" t="s">
        <v>74</v>
      </c>
      <c r="AY316" s="158" t="s">
        <v>167</v>
      </c>
    </row>
    <row r="317" spans="2:65" s="12" customFormat="1" ht="11.25">
      <c r="B317" s="156"/>
      <c r="D317" s="157" t="s">
        <v>176</v>
      </c>
      <c r="E317" s="158" t="s">
        <v>1</v>
      </c>
      <c r="F317" s="159" t="s">
        <v>2137</v>
      </c>
      <c r="H317" s="160">
        <v>41.3</v>
      </c>
      <c r="L317" s="156"/>
      <c r="M317" s="161"/>
      <c r="N317" s="162"/>
      <c r="O317" s="162"/>
      <c r="P317" s="162"/>
      <c r="Q317" s="162"/>
      <c r="R317" s="162"/>
      <c r="S317" s="162"/>
      <c r="T317" s="163"/>
      <c r="AT317" s="158" t="s">
        <v>176</v>
      </c>
      <c r="AU317" s="158" t="s">
        <v>83</v>
      </c>
      <c r="AV317" s="12" t="s">
        <v>83</v>
      </c>
      <c r="AW317" s="12" t="s">
        <v>28</v>
      </c>
      <c r="AX317" s="12" t="s">
        <v>74</v>
      </c>
      <c r="AY317" s="158" t="s">
        <v>167</v>
      </c>
    </row>
    <row r="318" spans="2:65" s="12" customFormat="1" ht="11.25">
      <c r="B318" s="156"/>
      <c r="D318" s="157" t="s">
        <v>176</v>
      </c>
      <c r="E318" s="158" t="s">
        <v>1</v>
      </c>
      <c r="F318" s="159" t="s">
        <v>2138</v>
      </c>
      <c r="H318" s="160">
        <v>54.18</v>
      </c>
      <c r="L318" s="156"/>
      <c r="M318" s="161"/>
      <c r="N318" s="162"/>
      <c r="O318" s="162"/>
      <c r="P318" s="162"/>
      <c r="Q318" s="162"/>
      <c r="R318" s="162"/>
      <c r="S318" s="162"/>
      <c r="T318" s="163"/>
      <c r="AT318" s="158" t="s">
        <v>176</v>
      </c>
      <c r="AU318" s="158" t="s">
        <v>83</v>
      </c>
      <c r="AV318" s="12" t="s">
        <v>83</v>
      </c>
      <c r="AW318" s="12" t="s">
        <v>28</v>
      </c>
      <c r="AX318" s="12" t="s">
        <v>74</v>
      </c>
      <c r="AY318" s="158" t="s">
        <v>167</v>
      </c>
    </row>
    <row r="319" spans="2:65" s="12" customFormat="1" ht="11.25">
      <c r="B319" s="156"/>
      <c r="D319" s="157" t="s">
        <v>176</v>
      </c>
      <c r="E319" s="158" t="s">
        <v>1</v>
      </c>
      <c r="F319" s="159" t="s">
        <v>2139</v>
      </c>
      <c r="H319" s="160">
        <v>141.12</v>
      </c>
      <c r="L319" s="156"/>
      <c r="M319" s="161"/>
      <c r="N319" s="162"/>
      <c r="O319" s="162"/>
      <c r="P319" s="162"/>
      <c r="Q319" s="162"/>
      <c r="R319" s="162"/>
      <c r="S319" s="162"/>
      <c r="T319" s="163"/>
      <c r="AT319" s="158" t="s">
        <v>176</v>
      </c>
      <c r="AU319" s="158" t="s">
        <v>83</v>
      </c>
      <c r="AV319" s="12" t="s">
        <v>83</v>
      </c>
      <c r="AW319" s="12" t="s">
        <v>28</v>
      </c>
      <c r="AX319" s="12" t="s">
        <v>74</v>
      </c>
      <c r="AY319" s="158" t="s">
        <v>167</v>
      </c>
    </row>
    <row r="320" spans="2:65" s="14" customFormat="1" ht="11.25">
      <c r="B320" s="171"/>
      <c r="D320" s="157" t="s">
        <v>176</v>
      </c>
      <c r="E320" s="172" t="s">
        <v>1</v>
      </c>
      <c r="F320" s="173" t="s">
        <v>271</v>
      </c>
      <c r="H320" s="174">
        <v>432.74</v>
      </c>
      <c r="L320" s="171"/>
      <c r="M320" s="175"/>
      <c r="N320" s="176"/>
      <c r="O320" s="176"/>
      <c r="P320" s="176"/>
      <c r="Q320" s="176"/>
      <c r="R320" s="176"/>
      <c r="S320" s="176"/>
      <c r="T320" s="177"/>
      <c r="AT320" s="172" t="s">
        <v>176</v>
      </c>
      <c r="AU320" s="172" t="s">
        <v>83</v>
      </c>
      <c r="AV320" s="14" t="s">
        <v>191</v>
      </c>
      <c r="AW320" s="14" t="s">
        <v>28</v>
      </c>
      <c r="AX320" s="14" t="s">
        <v>74</v>
      </c>
      <c r="AY320" s="172" t="s">
        <v>167</v>
      </c>
    </row>
    <row r="321" spans="2:65" s="12" customFormat="1" ht="11.25">
      <c r="B321" s="156"/>
      <c r="D321" s="157" t="s">
        <v>176</v>
      </c>
      <c r="E321" s="158" t="s">
        <v>1</v>
      </c>
      <c r="F321" s="159" t="s">
        <v>2140</v>
      </c>
      <c r="H321" s="160">
        <v>52.42</v>
      </c>
      <c r="L321" s="156"/>
      <c r="M321" s="161"/>
      <c r="N321" s="162"/>
      <c r="O321" s="162"/>
      <c r="P321" s="162"/>
      <c r="Q321" s="162"/>
      <c r="R321" s="162"/>
      <c r="S321" s="162"/>
      <c r="T321" s="163"/>
      <c r="AT321" s="158" t="s">
        <v>176</v>
      </c>
      <c r="AU321" s="158" t="s">
        <v>83</v>
      </c>
      <c r="AV321" s="12" t="s">
        <v>83</v>
      </c>
      <c r="AW321" s="12" t="s">
        <v>28</v>
      </c>
      <c r="AX321" s="12" t="s">
        <v>74</v>
      </c>
      <c r="AY321" s="158" t="s">
        <v>167</v>
      </c>
    </row>
    <row r="322" spans="2:65" s="13" customFormat="1" ht="11.25">
      <c r="B322" s="164"/>
      <c r="D322" s="157" t="s">
        <v>176</v>
      </c>
      <c r="E322" s="165" t="s">
        <v>1</v>
      </c>
      <c r="F322" s="166" t="s">
        <v>187</v>
      </c>
      <c r="H322" s="167">
        <v>485.16</v>
      </c>
      <c r="L322" s="164"/>
      <c r="M322" s="168"/>
      <c r="N322" s="169"/>
      <c r="O322" s="169"/>
      <c r="P322" s="169"/>
      <c r="Q322" s="169"/>
      <c r="R322" s="169"/>
      <c r="S322" s="169"/>
      <c r="T322" s="170"/>
      <c r="AT322" s="165" t="s">
        <v>176</v>
      </c>
      <c r="AU322" s="165" t="s">
        <v>83</v>
      </c>
      <c r="AV322" s="13" t="s">
        <v>174</v>
      </c>
      <c r="AW322" s="13" t="s">
        <v>28</v>
      </c>
      <c r="AX322" s="13" t="s">
        <v>81</v>
      </c>
      <c r="AY322" s="165" t="s">
        <v>167</v>
      </c>
    </row>
    <row r="323" spans="2:65" s="1" customFormat="1" ht="24" customHeight="1">
      <c r="B323" s="143"/>
      <c r="C323" s="144" t="s">
        <v>623</v>
      </c>
      <c r="D323" s="144" t="s">
        <v>169</v>
      </c>
      <c r="E323" s="145" t="s">
        <v>1266</v>
      </c>
      <c r="F323" s="146" t="s">
        <v>1267</v>
      </c>
      <c r="G323" s="147" t="s">
        <v>230</v>
      </c>
      <c r="H323" s="148">
        <v>432.74</v>
      </c>
      <c r="I323" s="149">
        <v>0</v>
      </c>
      <c r="J323" s="149">
        <f>ROUND(I323*H323,2)</f>
        <v>0</v>
      </c>
      <c r="K323" s="146" t="s">
        <v>173</v>
      </c>
      <c r="L323" s="30"/>
      <c r="M323" s="150" t="s">
        <v>1</v>
      </c>
      <c r="N323" s="151" t="s">
        <v>39</v>
      </c>
      <c r="O323" s="152">
        <v>0.45400000000000001</v>
      </c>
      <c r="P323" s="152">
        <f>O323*H323</f>
        <v>196.46396000000001</v>
      </c>
      <c r="Q323" s="152">
        <v>0</v>
      </c>
      <c r="R323" s="152">
        <f>Q323*H323</f>
        <v>0</v>
      </c>
      <c r="S323" s="152">
        <v>0</v>
      </c>
      <c r="T323" s="153">
        <f>S323*H323</f>
        <v>0</v>
      </c>
      <c r="AR323" s="154" t="s">
        <v>258</v>
      </c>
      <c r="AT323" s="154" t="s">
        <v>169</v>
      </c>
      <c r="AU323" s="154" t="s">
        <v>83</v>
      </c>
      <c r="AY323" s="16" t="s">
        <v>167</v>
      </c>
      <c r="BE323" s="155">
        <f>IF(N323="základní",J323,0)</f>
        <v>0</v>
      </c>
      <c r="BF323" s="155">
        <f>IF(N323="snížená",J323,0)</f>
        <v>0</v>
      </c>
      <c r="BG323" s="155">
        <f>IF(N323="zákl. přenesená",J323,0)</f>
        <v>0</v>
      </c>
      <c r="BH323" s="155">
        <f>IF(N323="sníž. přenesená",J323,0)</f>
        <v>0</v>
      </c>
      <c r="BI323" s="155">
        <f>IF(N323="nulová",J323,0)</f>
        <v>0</v>
      </c>
      <c r="BJ323" s="16" t="s">
        <v>81</v>
      </c>
      <c r="BK323" s="155">
        <f>ROUND(I323*H323,2)</f>
        <v>0</v>
      </c>
      <c r="BL323" s="16" t="s">
        <v>258</v>
      </c>
      <c r="BM323" s="154" t="s">
        <v>2141</v>
      </c>
    </row>
    <row r="324" spans="2:65" s="1" customFormat="1" ht="16.5" customHeight="1">
      <c r="B324" s="143"/>
      <c r="C324" s="178" t="s">
        <v>627</v>
      </c>
      <c r="D324" s="178" t="s">
        <v>410</v>
      </c>
      <c r="E324" s="179" t="s">
        <v>1277</v>
      </c>
      <c r="F324" s="180" t="s">
        <v>1278</v>
      </c>
      <c r="G324" s="181" t="s">
        <v>172</v>
      </c>
      <c r="H324" s="182">
        <v>12.93</v>
      </c>
      <c r="I324" s="183">
        <v>0</v>
      </c>
      <c r="J324" s="183">
        <f>ROUND(I324*H324,2)</f>
        <v>0</v>
      </c>
      <c r="K324" s="180" t="s">
        <v>173</v>
      </c>
      <c r="L324" s="184"/>
      <c r="M324" s="185" t="s">
        <v>1</v>
      </c>
      <c r="N324" s="186" t="s">
        <v>39</v>
      </c>
      <c r="O324" s="152">
        <v>0</v>
      </c>
      <c r="P324" s="152">
        <f>O324*H324</f>
        <v>0</v>
      </c>
      <c r="Q324" s="152">
        <v>0.55000000000000004</v>
      </c>
      <c r="R324" s="152">
        <f>Q324*H324</f>
        <v>7.1115000000000004</v>
      </c>
      <c r="S324" s="152">
        <v>0</v>
      </c>
      <c r="T324" s="153">
        <f>S324*H324</f>
        <v>0</v>
      </c>
      <c r="AR324" s="154" t="s">
        <v>380</v>
      </c>
      <c r="AT324" s="154" t="s">
        <v>410</v>
      </c>
      <c r="AU324" s="154" t="s">
        <v>83</v>
      </c>
      <c r="AY324" s="16" t="s">
        <v>167</v>
      </c>
      <c r="BE324" s="155">
        <f>IF(N324="základní",J324,0)</f>
        <v>0</v>
      </c>
      <c r="BF324" s="155">
        <f>IF(N324="snížená",J324,0)</f>
        <v>0</v>
      </c>
      <c r="BG324" s="155">
        <f>IF(N324="zákl. přenesená",J324,0)</f>
        <v>0</v>
      </c>
      <c r="BH324" s="155">
        <f>IF(N324="sníž. přenesená",J324,0)</f>
        <v>0</v>
      </c>
      <c r="BI324" s="155">
        <f>IF(N324="nulová",J324,0)</f>
        <v>0</v>
      </c>
      <c r="BJ324" s="16" t="s">
        <v>81</v>
      </c>
      <c r="BK324" s="155">
        <f>ROUND(I324*H324,2)</f>
        <v>0</v>
      </c>
      <c r="BL324" s="16" t="s">
        <v>258</v>
      </c>
      <c r="BM324" s="154" t="s">
        <v>2142</v>
      </c>
    </row>
    <row r="325" spans="2:65" s="12" customFormat="1" ht="11.25">
      <c r="B325" s="156"/>
      <c r="D325" s="157" t="s">
        <v>176</v>
      </c>
      <c r="E325" s="158" t="s">
        <v>1</v>
      </c>
      <c r="F325" s="159" t="s">
        <v>2143</v>
      </c>
      <c r="H325" s="160">
        <v>4.0369999999999999</v>
      </c>
      <c r="L325" s="156"/>
      <c r="M325" s="161"/>
      <c r="N325" s="162"/>
      <c r="O325" s="162"/>
      <c r="P325" s="162"/>
      <c r="Q325" s="162"/>
      <c r="R325" s="162"/>
      <c r="S325" s="162"/>
      <c r="T325" s="163"/>
      <c r="AT325" s="158" t="s">
        <v>176</v>
      </c>
      <c r="AU325" s="158" t="s">
        <v>83</v>
      </c>
      <c r="AV325" s="12" t="s">
        <v>83</v>
      </c>
      <c r="AW325" s="12" t="s">
        <v>28</v>
      </c>
      <c r="AX325" s="12" t="s">
        <v>74</v>
      </c>
      <c r="AY325" s="158" t="s">
        <v>167</v>
      </c>
    </row>
    <row r="326" spans="2:65" s="12" customFormat="1" ht="11.25">
      <c r="B326" s="156"/>
      <c r="D326" s="157" t="s">
        <v>176</v>
      </c>
      <c r="E326" s="158" t="s">
        <v>1</v>
      </c>
      <c r="F326" s="159" t="s">
        <v>2144</v>
      </c>
      <c r="H326" s="160">
        <v>1.1100000000000001</v>
      </c>
      <c r="L326" s="156"/>
      <c r="M326" s="161"/>
      <c r="N326" s="162"/>
      <c r="O326" s="162"/>
      <c r="P326" s="162"/>
      <c r="Q326" s="162"/>
      <c r="R326" s="162"/>
      <c r="S326" s="162"/>
      <c r="T326" s="163"/>
      <c r="AT326" s="158" t="s">
        <v>176</v>
      </c>
      <c r="AU326" s="158" t="s">
        <v>83</v>
      </c>
      <c r="AV326" s="12" t="s">
        <v>83</v>
      </c>
      <c r="AW326" s="12" t="s">
        <v>28</v>
      </c>
      <c r="AX326" s="12" t="s">
        <v>74</v>
      </c>
      <c r="AY326" s="158" t="s">
        <v>167</v>
      </c>
    </row>
    <row r="327" spans="2:65" s="12" customFormat="1" ht="11.25">
      <c r="B327" s="156"/>
      <c r="D327" s="157" t="s">
        <v>176</v>
      </c>
      <c r="E327" s="158" t="s">
        <v>1</v>
      </c>
      <c r="F327" s="159" t="s">
        <v>2145</v>
      </c>
      <c r="H327" s="160">
        <v>1.115</v>
      </c>
      <c r="L327" s="156"/>
      <c r="M327" s="161"/>
      <c r="N327" s="162"/>
      <c r="O327" s="162"/>
      <c r="P327" s="162"/>
      <c r="Q327" s="162"/>
      <c r="R327" s="162"/>
      <c r="S327" s="162"/>
      <c r="T327" s="163"/>
      <c r="AT327" s="158" t="s">
        <v>176</v>
      </c>
      <c r="AU327" s="158" t="s">
        <v>83</v>
      </c>
      <c r="AV327" s="12" t="s">
        <v>83</v>
      </c>
      <c r="AW327" s="12" t="s">
        <v>28</v>
      </c>
      <c r="AX327" s="12" t="s">
        <v>74</v>
      </c>
      <c r="AY327" s="158" t="s">
        <v>167</v>
      </c>
    </row>
    <row r="328" spans="2:65" s="12" customFormat="1" ht="11.25">
      <c r="B328" s="156"/>
      <c r="D328" s="157" t="s">
        <v>176</v>
      </c>
      <c r="E328" s="158" t="s">
        <v>1</v>
      </c>
      <c r="F328" s="159" t="s">
        <v>2146</v>
      </c>
      <c r="H328" s="160">
        <v>6.6680000000000001</v>
      </c>
      <c r="L328" s="156"/>
      <c r="M328" s="161"/>
      <c r="N328" s="162"/>
      <c r="O328" s="162"/>
      <c r="P328" s="162"/>
      <c r="Q328" s="162"/>
      <c r="R328" s="162"/>
      <c r="S328" s="162"/>
      <c r="T328" s="163"/>
      <c r="AT328" s="158" t="s">
        <v>176</v>
      </c>
      <c r="AU328" s="158" t="s">
        <v>83</v>
      </c>
      <c r="AV328" s="12" t="s">
        <v>83</v>
      </c>
      <c r="AW328" s="12" t="s">
        <v>28</v>
      </c>
      <c r="AX328" s="12" t="s">
        <v>74</v>
      </c>
      <c r="AY328" s="158" t="s">
        <v>167</v>
      </c>
    </row>
    <row r="329" spans="2:65" s="13" customFormat="1" ht="11.25">
      <c r="B329" s="164"/>
      <c r="D329" s="157" t="s">
        <v>176</v>
      </c>
      <c r="E329" s="165" t="s">
        <v>1</v>
      </c>
      <c r="F329" s="166" t="s">
        <v>187</v>
      </c>
      <c r="H329" s="167">
        <v>12.93</v>
      </c>
      <c r="L329" s="164"/>
      <c r="M329" s="168"/>
      <c r="N329" s="169"/>
      <c r="O329" s="169"/>
      <c r="P329" s="169"/>
      <c r="Q329" s="169"/>
      <c r="R329" s="169"/>
      <c r="S329" s="169"/>
      <c r="T329" s="170"/>
      <c r="AT329" s="165" t="s">
        <v>176</v>
      </c>
      <c r="AU329" s="165" t="s">
        <v>83</v>
      </c>
      <c r="AV329" s="13" t="s">
        <v>174</v>
      </c>
      <c r="AW329" s="13" t="s">
        <v>28</v>
      </c>
      <c r="AX329" s="13" t="s">
        <v>81</v>
      </c>
      <c r="AY329" s="165" t="s">
        <v>167</v>
      </c>
    </row>
    <row r="330" spans="2:65" s="1" customFormat="1" ht="24" customHeight="1">
      <c r="B330" s="143"/>
      <c r="C330" s="144" t="s">
        <v>634</v>
      </c>
      <c r="D330" s="144" t="s">
        <v>169</v>
      </c>
      <c r="E330" s="145" t="s">
        <v>1289</v>
      </c>
      <c r="F330" s="146" t="s">
        <v>1290</v>
      </c>
      <c r="G330" s="147" t="s">
        <v>249</v>
      </c>
      <c r="H330" s="148">
        <v>192.87</v>
      </c>
      <c r="I330" s="149">
        <v>0</v>
      </c>
      <c r="J330" s="149">
        <f>ROUND(I330*H330,2)</f>
        <v>0</v>
      </c>
      <c r="K330" s="146" t="s">
        <v>173</v>
      </c>
      <c r="L330" s="30"/>
      <c r="M330" s="150" t="s">
        <v>1</v>
      </c>
      <c r="N330" s="151" t="s">
        <v>39</v>
      </c>
      <c r="O330" s="152">
        <v>0.13500000000000001</v>
      </c>
      <c r="P330" s="152">
        <f>O330*H330</f>
        <v>26.037450000000003</v>
      </c>
      <c r="Q330" s="152">
        <v>0</v>
      </c>
      <c r="R330" s="152">
        <f>Q330*H330</f>
        <v>0</v>
      </c>
      <c r="S330" s="152">
        <v>0</v>
      </c>
      <c r="T330" s="153">
        <f>S330*H330</f>
        <v>0</v>
      </c>
      <c r="AR330" s="154" t="s">
        <v>258</v>
      </c>
      <c r="AT330" s="154" t="s">
        <v>169</v>
      </c>
      <c r="AU330" s="154" t="s">
        <v>83</v>
      </c>
      <c r="AY330" s="16" t="s">
        <v>167</v>
      </c>
      <c r="BE330" s="155">
        <f>IF(N330="základní",J330,0)</f>
        <v>0</v>
      </c>
      <c r="BF330" s="155">
        <f>IF(N330="snížená",J330,0)</f>
        <v>0</v>
      </c>
      <c r="BG330" s="155">
        <f>IF(N330="zákl. přenesená",J330,0)</f>
        <v>0</v>
      </c>
      <c r="BH330" s="155">
        <f>IF(N330="sníž. přenesená",J330,0)</f>
        <v>0</v>
      </c>
      <c r="BI330" s="155">
        <f>IF(N330="nulová",J330,0)</f>
        <v>0</v>
      </c>
      <c r="BJ330" s="16" t="s">
        <v>81</v>
      </c>
      <c r="BK330" s="155">
        <f>ROUND(I330*H330,2)</f>
        <v>0</v>
      </c>
      <c r="BL330" s="16" t="s">
        <v>258</v>
      </c>
      <c r="BM330" s="154" t="s">
        <v>2147</v>
      </c>
    </row>
    <row r="331" spans="2:65" s="12" customFormat="1" ht="11.25">
      <c r="B331" s="156"/>
      <c r="D331" s="157" t="s">
        <v>176</v>
      </c>
      <c r="E331" s="158" t="s">
        <v>1</v>
      </c>
      <c r="F331" s="159" t="s">
        <v>2148</v>
      </c>
      <c r="H331" s="160">
        <v>192.87</v>
      </c>
      <c r="L331" s="156"/>
      <c r="M331" s="161"/>
      <c r="N331" s="162"/>
      <c r="O331" s="162"/>
      <c r="P331" s="162"/>
      <c r="Q331" s="162"/>
      <c r="R331" s="162"/>
      <c r="S331" s="162"/>
      <c r="T331" s="163"/>
      <c r="AT331" s="158" t="s">
        <v>176</v>
      </c>
      <c r="AU331" s="158" t="s">
        <v>83</v>
      </c>
      <c r="AV331" s="12" t="s">
        <v>83</v>
      </c>
      <c r="AW331" s="12" t="s">
        <v>28</v>
      </c>
      <c r="AX331" s="12" t="s">
        <v>74</v>
      </c>
      <c r="AY331" s="158" t="s">
        <v>167</v>
      </c>
    </row>
    <row r="332" spans="2:65" s="13" customFormat="1" ht="11.25">
      <c r="B332" s="164"/>
      <c r="D332" s="157" t="s">
        <v>176</v>
      </c>
      <c r="E332" s="165" t="s">
        <v>1</v>
      </c>
      <c r="F332" s="166" t="s">
        <v>187</v>
      </c>
      <c r="H332" s="167">
        <v>192.87</v>
      </c>
      <c r="L332" s="164"/>
      <c r="M332" s="168"/>
      <c r="N332" s="169"/>
      <c r="O332" s="169"/>
      <c r="P332" s="169"/>
      <c r="Q332" s="169"/>
      <c r="R332" s="169"/>
      <c r="S332" s="169"/>
      <c r="T332" s="170"/>
      <c r="AT332" s="165" t="s">
        <v>176</v>
      </c>
      <c r="AU332" s="165" t="s">
        <v>83</v>
      </c>
      <c r="AV332" s="13" t="s">
        <v>174</v>
      </c>
      <c r="AW332" s="13" t="s">
        <v>28</v>
      </c>
      <c r="AX332" s="13" t="s">
        <v>81</v>
      </c>
      <c r="AY332" s="165" t="s">
        <v>167</v>
      </c>
    </row>
    <row r="333" spans="2:65" s="1" customFormat="1" ht="16.5" customHeight="1">
      <c r="B333" s="143"/>
      <c r="C333" s="178" t="s">
        <v>639</v>
      </c>
      <c r="D333" s="178" t="s">
        <v>410</v>
      </c>
      <c r="E333" s="179" t="s">
        <v>1293</v>
      </c>
      <c r="F333" s="180" t="s">
        <v>1294</v>
      </c>
      <c r="G333" s="181" t="s">
        <v>172</v>
      </c>
      <c r="H333" s="182">
        <v>1.925</v>
      </c>
      <c r="I333" s="183">
        <v>0</v>
      </c>
      <c r="J333" s="183">
        <f>ROUND(I333*H333,2)</f>
        <v>0</v>
      </c>
      <c r="K333" s="180" t="s">
        <v>173</v>
      </c>
      <c r="L333" s="184"/>
      <c r="M333" s="185" t="s">
        <v>1</v>
      </c>
      <c r="N333" s="186" t="s">
        <v>39</v>
      </c>
      <c r="O333" s="152">
        <v>0</v>
      </c>
      <c r="P333" s="152">
        <f>O333*H333</f>
        <v>0</v>
      </c>
      <c r="Q333" s="152">
        <v>0.55000000000000004</v>
      </c>
      <c r="R333" s="152">
        <f>Q333*H333</f>
        <v>1.0587500000000001</v>
      </c>
      <c r="S333" s="152">
        <v>0</v>
      </c>
      <c r="T333" s="153">
        <f>S333*H333</f>
        <v>0</v>
      </c>
      <c r="AR333" s="154" t="s">
        <v>380</v>
      </c>
      <c r="AT333" s="154" t="s">
        <v>410</v>
      </c>
      <c r="AU333" s="154" t="s">
        <v>83</v>
      </c>
      <c r="AY333" s="16" t="s">
        <v>167</v>
      </c>
      <c r="BE333" s="155">
        <f>IF(N333="základní",J333,0)</f>
        <v>0</v>
      </c>
      <c r="BF333" s="155">
        <f>IF(N333="snížená",J333,0)</f>
        <v>0</v>
      </c>
      <c r="BG333" s="155">
        <f>IF(N333="zákl. přenesená",J333,0)</f>
        <v>0</v>
      </c>
      <c r="BH333" s="155">
        <f>IF(N333="sníž. přenesená",J333,0)</f>
        <v>0</v>
      </c>
      <c r="BI333" s="155">
        <f>IF(N333="nulová",J333,0)</f>
        <v>0</v>
      </c>
      <c r="BJ333" s="16" t="s">
        <v>81</v>
      </c>
      <c r="BK333" s="155">
        <f>ROUND(I333*H333,2)</f>
        <v>0</v>
      </c>
      <c r="BL333" s="16" t="s">
        <v>258</v>
      </c>
      <c r="BM333" s="154" t="s">
        <v>2149</v>
      </c>
    </row>
    <row r="334" spans="2:65" s="12" customFormat="1" ht="11.25">
      <c r="B334" s="156"/>
      <c r="D334" s="157" t="s">
        <v>176</v>
      </c>
      <c r="E334" s="158" t="s">
        <v>1</v>
      </c>
      <c r="F334" s="159" t="s">
        <v>2150</v>
      </c>
      <c r="H334" s="160">
        <v>1.925</v>
      </c>
      <c r="L334" s="156"/>
      <c r="M334" s="161"/>
      <c r="N334" s="162"/>
      <c r="O334" s="162"/>
      <c r="P334" s="162"/>
      <c r="Q334" s="162"/>
      <c r="R334" s="162"/>
      <c r="S334" s="162"/>
      <c r="T334" s="163"/>
      <c r="AT334" s="158" t="s">
        <v>176</v>
      </c>
      <c r="AU334" s="158" t="s">
        <v>83</v>
      </c>
      <c r="AV334" s="12" t="s">
        <v>83</v>
      </c>
      <c r="AW334" s="12" t="s">
        <v>28</v>
      </c>
      <c r="AX334" s="12" t="s">
        <v>74</v>
      </c>
      <c r="AY334" s="158" t="s">
        <v>167</v>
      </c>
    </row>
    <row r="335" spans="2:65" s="13" customFormat="1" ht="11.25">
      <c r="B335" s="164"/>
      <c r="D335" s="157" t="s">
        <v>176</v>
      </c>
      <c r="E335" s="165" t="s">
        <v>1</v>
      </c>
      <c r="F335" s="166" t="s">
        <v>187</v>
      </c>
      <c r="H335" s="167">
        <v>1.925</v>
      </c>
      <c r="L335" s="164"/>
      <c r="M335" s="168"/>
      <c r="N335" s="169"/>
      <c r="O335" s="169"/>
      <c r="P335" s="169"/>
      <c r="Q335" s="169"/>
      <c r="R335" s="169"/>
      <c r="S335" s="169"/>
      <c r="T335" s="170"/>
      <c r="AT335" s="165" t="s">
        <v>176</v>
      </c>
      <c r="AU335" s="165" t="s">
        <v>83</v>
      </c>
      <c r="AV335" s="13" t="s">
        <v>174</v>
      </c>
      <c r="AW335" s="13" t="s">
        <v>28</v>
      </c>
      <c r="AX335" s="13" t="s">
        <v>81</v>
      </c>
      <c r="AY335" s="165" t="s">
        <v>167</v>
      </c>
    </row>
    <row r="336" spans="2:65" s="1" customFormat="1" ht="24" customHeight="1">
      <c r="B336" s="143"/>
      <c r="C336" s="144" t="s">
        <v>643</v>
      </c>
      <c r="D336" s="144" t="s">
        <v>169</v>
      </c>
      <c r="E336" s="145" t="s">
        <v>1298</v>
      </c>
      <c r="F336" s="146" t="s">
        <v>1299</v>
      </c>
      <c r="G336" s="147" t="s">
        <v>230</v>
      </c>
      <c r="H336" s="148">
        <v>196.14</v>
      </c>
      <c r="I336" s="149">
        <v>0</v>
      </c>
      <c r="J336" s="149">
        <f>ROUND(I336*H336,2)</f>
        <v>0</v>
      </c>
      <c r="K336" s="146" t="s">
        <v>173</v>
      </c>
      <c r="L336" s="30"/>
      <c r="M336" s="150" t="s">
        <v>1</v>
      </c>
      <c r="N336" s="151" t="s">
        <v>39</v>
      </c>
      <c r="O336" s="152">
        <v>0.03</v>
      </c>
      <c r="P336" s="152">
        <f>O336*H336</f>
        <v>5.884199999999999</v>
      </c>
      <c r="Q336" s="152">
        <v>0</v>
      </c>
      <c r="R336" s="152">
        <f>Q336*H336</f>
        <v>0</v>
      </c>
      <c r="S336" s="152">
        <v>0</v>
      </c>
      <c r="T336" s="153">
        <f>S336*H336</f>
        <v>0</v>
      </c>
      <c r="AR336" s="154" t="s">
        <v>258</v>
      </c>
      <c r="AT336" s="154" t="s">
        <v>169</v>
      </c>
      <c r="AU336" s="154" t="s">
        <v>83</v>
      </c>
      <c r="AY336" s="16" t="s">
        <v>167</v>
      </c>
      <c r="BE336" s="155">
        <f>IF(N336="základní",J336,0)</f>
        <v>0</v>
      </c>
      <c r="BF336" s="155">
        <f>IF(N336="snížená",J336,0)</f>
        <v>0</v>
      </c>
      <c r="BG336" s="155">
        <f>IF(N336="zákl. přenesená",J336,0)</f>
        <v>0</v>
      </c>
      <c r="BH336" s="155">
        <f>IF(N336="sníž. přenesená",J336,0)</f>
        <v>0</v>
      </c>
      <c r="BI336" s="155">
        <f>IF(N336="nulová",J336,0)</f>
        <v>0</v>
      </c>
      <c r="BJ336" s="16" t="s">
        <v>81</v>
      </c>
      <c r="BK336" s="155">
        <f>ROUND(I336*H336,2)</f>
        <v>0</v>
      </c>
      <c r="BL336" s="16" t="s">
        <v>258</v>
      </c>
      <c r="BM336" s="154" t="s">
        <v>2151</v>
      </c>
    </row>
    <row r="337" spans="2:65" s="12" customFormat="1" ht="11.25">
      <c r="B337" s="156"/>
      <c r="D337" s="157" t="s">
        <v>176</v>
      </c>
      <c r="E337" s="158" t="s">
        <v>1</v>
      </c>
      <c r="F337" s="159" t="s">
        <v>2136</v>
      </c>
      <c r="H337" s="160">
        <v>196.14</v>
      </c>
      <c r="L337" s="156"/>
      <c r="M337" s="161"/>
      <c r="N337" s="162"/>
      <c r="O337" s="162"/>
      <c r="P337" s="162"/>
      <c r="Q337" s="162"/>
      <c r="R337" s="162"/>
      <c r="S337" s="162"/>
      <c r="T337" s="163"/>
      <c r="AT337" s="158" t="s">
        <v>176</v>
      </c>
      <c r="AU337" s="158" t="s">
        <v>83</v>
      </c>
      <c r="AV337" s="12" t="s">
        <v>83</v>
      </c>
      <c r="AW337" s="12" t="s">
        <v>28</v>
      </c>
      <c r="AX337" s="12" t="s">
        <v>74</v>
      </c>
      <c r="AY337" s="158" t="s">
        <v>167</v>
      </c>
    </row>
    <row r="338" spans="2:65" s="13" customFormat="1" ht="11.25">
      <c r="B338" s="164"/>
      <c r="D338" s="157" t="s">
        <v>176</v>
      </c>
      <c r="E338" s="165" t="s">
        <v>1</v>
      </c>
      <c r="F338" s="166" t="s">
        <v>187</v>
      </c>
      <c r="H338" s="167">
        <v>196.14</v>
      </c>
      <c r="L338" s="164"/>
      <c r="M338" s="168"/>
      <c r="N338" s="169"/>
      <c r="O338" s="169"/>
      <c r="P338" s="169"/>
      <c r="Q338" s="169"/>
      <c r="R338" s="169"/>
      <c r="S338" s="169"/>
      <c r="T338" s="170"/>
      <c r="AT338" s="165" t="s">
        <v>176</v>
      </c>
      <c r="AU338" s="165" t="s">
        <v>83</v>
      </c>
      <c r="AV338" s="13" t="s">
        <v>174</v>
      </c>
      <c r="AW338" s="13" t="s">
        <v>28</v>
      </c>
      <c r="AX338" s="13" t="s">
        <v>81</v>
      </c>
      <c r="AY338" s="165" t="s">
        <v>167</v>
      </c>
    </row>
    <row r="339" spans="2:65" s="1" customFormat="1" ht="16.5" customHeight="1">
      <c r="B339" s="143"/>
      <c r="C339" s="178" t="s">
        <v>648</v>
      </c>
      <c r="D339" s="178" t="s">
        <v>410</v>
      </c>
      <c r="E339" s="179" t="s">
        <v>1293</v>
      </c>
      <c r="F339" s="180" t="s">
        <v>1294</v>
      </c>
      <c r="G339" s="181" t="s">
        <v>172</v>
      </c>
      <c r="H339" s="182">
        <v>0.49399999999999999</v>
      </c>
      <c r="I339" s="183">
        <v>0</v>
      </c>
      <c r="J339" s="183">
        <f>ROUND(I339*H339,2)</f>
        <v>0</v>
      </c>
      <c r="K339" s="180" t="s">
        <v>173</v>
      </c>
      <c r="L339" s="184"/>
      <c r="M339" s="185" t="s">
        <v>1</v>
      </c>
      <c r="N339" s="186" t="s">
        <v>39</v>
      </c>
      <c r="O339" s="152">
        <v>0</v>
      </c>
      <c r="P339" s="152">
        <f>O339*H339</f>
        <v>0</v>
      </c>
      <c r="Q339" s="152">
        <v>0.55000000000000004</v>
      </c>
      <c r="R339" s="152">
        <f>Q339*H339</f>
        <v>0.2717</v>
      </c>
      <c r="S339" s="152">
        <v>0</v>
      </c>
      <c r="T339" s="153">
        <f>S339*H339</f>
        <v>0</v>
      </c>
      <c r="AR339" s="154" t="s">
        <v>380</v>
      </c>
      <c r="AT339" s="154" t="s">
        <v>410</v>
      </c>
      <c r="AU339" s="154" t="s">
        <v>83</v>
      </c>
      <c r="AY339" s="16" t="s">
        <v>167</v>
      </c>
      <c r="BE339" s="155">
        <f>IF(N339="základní",J339,0)</f>
        <v>0</v>
      </c>
      <c r="BF339" s="155">
        <f>IF(N339="snížená",J339,0)</f>
        <v>0</v>
      </c>
      <c r="BG339" s="155">
        <f>IF(N339="zákl. přenesená",J339,0)</f>
        <v>0</v>
      </c>
      <c r="BH339" s="155">
        <f>IF(N339="sníž. přenesená",J339,0)</f>
        <v>0</v>
      </c>
      <c r="BI339" s="155">
        <f>IF(N339="nulová",J339,0)</f>
        <v>0</v>
      </c>
      <c r="BJ339" s="16" t="s">
        <v>81</v>
      </c>
      <c r="BK339" s="155">
        <f>ROUND(I339*H339,2)</f>
        <v>0</v>
      </c>
      <c r="BL339" s="16" t="s">
        <v>258</v>
      </c>
      <c r="BM339" s="154" t="s">
        <v>2152</v>
      </c>
    </row>
    <row r="340" spans="2:65" s="12" customFormat="1" ht="11.25">
      <c r="B340" s="156"/>
      <c r="D340" s="157" t="s">
        <v>176</v>
      </c>
      <c r="E340" s="158" t="s">
        <v>1</v>
      </c>
      <c r="F340" s="159" t="s">
        <v>2153</v>
      </c>
      <c r="H340" s="160">
        <v>0.49399999999999999</v>
      </c>
      <c r="L340" s="156"/>
      <c r="M340" s="161"/>
      <c r="N340" s="162"/>
      <c r="O340" s="162"/>
      <c r="P340" s="162"/>
      <c r="Q340" s="162"/>
      <c r="R340" s="162"/>
      <c r="S340" s="162"/>
      <c r="T340" s="163"/>
      <c r="AT340" s="158" t="s">
        <v>176</v>
      </c>
      <c r="AU340" s="158" t="s">
        <v>83</v>
      </c>
      <c r="AV340" s="12" t="s">
        <v>83</v>
      </c>
      <c r="AW340" s="12" t="s">
        <v>28</v>
      </c>
      <c r="AX340" s="12" t="s">
        <v>74</v>
      </c>
      <c r="AY340" s="158" t="s">
        <v>167</v>
      </c>
    </row>
    <row r="341" spans="2:65" s="13" customFormat="1" ht="11.25">
      <c r="B341" s="164"/>
      <c r="D341" s="157" t="s">
        <v>176</v>
      </c>
      <c r="E341" s="165" t="s">
        <v>1</v>
      </c>
      <c r="F341" s="166" t="s">
        <v>187</v>
      </c>
      <c r="H341" s="167">
        <v>0.49399999999999999</v>
      </c>
      <c r="L341" s="164"/>
      <c r="M341" s="168"/>
      <c r="N341" s="169"/>
      <c r="O341" s="169"/>
      <c r="P341" s="169"/>
      <c r="Q341" s="169"/>
      <c r="R341" s="169"/>
      <c r="S341" s="169"/>
      <c r="T341" s="170"/>
      <c r="AT341" s="165" t="s">
        <v>176</v>
      </c>
      <c r="AU341" s="165" t="s">
        <v>83</v>
      </c>
      <c r="AV341" s="13" t="s">
        <v>174</v>
      </c>
      <c r="AW341" s="13" t="s">
        <v>28</v>
      </c>
      <c r="AX341" s="13" t="s">
        <v>81</v>
      </c>
      <c r="AY341" s="165" t="s">
        <v>167</v>
      </c>
    </row>
    <row r="342" spans="2:65" s="1" customFormat="1" ht="24" customHeight="1">
      <c r="B342" s="143"/>
      <c r="C342" s="144" t="s">
        <v>652</v>
      </c>
      <c r="D342" s="144" t="s">
        <v>169</v>
      </c>
      <c r="E342" s="145" t="s">
        <v>1306</v>
      </c>
      <c r="F342" s="146" t="s">
        <v>1307</v>
      </c>
      <c r="G342" s="147" t="s">
        <v>249</v>
      </c>
      <c r="H342" s="148">
        <v>219.291</v>
      </c>
      <c r="I342" s="149">
        <v>0</v>
      </c>
      <c r="J342" s="149">
        <f>ROUND(I342*H342,2)</f>
        <v>0</v>
      </c>
      <c r="K342" s="146" t="s">
        <v>173</v>
      </c>
      <c r="L342" s="30"/>
      <c r="M342" s="150" t="s">
        <v>1</v>
      </c>
      <c r="N342" s="151" t="s">
        <v>39</v>
      </c>
      <c r="O342" s="152">
        <v>0.05</v>
      </c>
      <c r="P342" s="152">
        <f>O342*H342</f>
        <v>10.964550000000001</v>
      </c>
      <c r="Q342" s="152">
        <v>0</v>
      </c>
      <c r="R342" s="152">
        <f>Q342*H342</f>
        <v>0</v>
      </c>
      <c r="S342" s="152">
        <v>5.0000000000000001E-3</v>
      </c>
      <c r="T342" s="153">
        <f>S342*H342</f>
        <v>1.096455</v>
      </c>
      <c r="AR342" s="154" t="s">
        <v>258</v>
      </c>
      <c r="AT342" s="154" t="s">
        <v>169</v>
      </c>
      <c r="AU342" s="154" t="s">
        <v>83</v>
      </c>
      <c r="AY342" s="16" t="s">
        <v>167</v>
      </c>
      <c r="BE342" s="155">
        <f>IF(N342="základní",J342,0)</f>
        <v>0</v>
      </c>
      <c r="BF342" s="155">
        <f>IF(N342="snížená",J342,0)</f>
        <v>0</v>
      </c>
      <c r="BG342" s="155">
        <f>IF(N342="zákl. přenesená",J342,0)</f>
        <v>0</v>
      </c>
      <c r="BH342" s="155">
        <f>IF(N342="sníž. přenesená",J342,0)</f>
        <v>0</v>
      </c>
      <c r="BI342" s="155">
        <f>IF(N342="nulová",J342,0)</f>
        <v>0</v>
      </c>
      <c r="BJ342" s="16" t="s">
        <v>81</v>
      </c>
      <c r="BK342" s="155">
        <f>ROUND(I342*H342,2)</f>
        <v>0</v>
      </c>
      <c r="BL342" s="16" t="s">
        <v>258</v>
      </c>
      <c r="BM342" s="154" t="s">
        <v>2154</v>
      </c>
    </row>
    <row r="343" spans="2:65" s="12" customFormat="1" ht="11.25">
      <c r="B343" s="156"/>
      <c r="D343" s="157" t="s">
        <v>176</v>
      </c>
      <c r="E343" s="158" t="s">
        <v>1</v>
      </c>
      <c r="F343" s="159" t="s">
        <v>2155</v>
      </c>
      <c r="H343" s="160">
        <v>192.87100000000001</v>
      </c>
      <c r="L343" s="156"/>
      <c r="M343" s="161"/>
      <c r="N343" s="162"/>
      <c r="O343" s="162"/>
      <c r="P343" s="162"/>
      <c r="Q343" s="162"/>
      <c r="R343" s="162"/>
      <c r="S343" s="162"/>
      <c r="T343" s="163"/>
      <c r="AT343" s="158" t="s">
        <v>176</v>
      </c>
      <c r="AU343" s="158" t="s">
        <v>83</v>
      </c>
      <c r="AV343" s="12" t="s">
        <v>83</v>
      </c>
      <c r="AW343" s="12" t="s">
        <v>28</v>
      </c>
      <c r="AX343" s="12" t="s">
        <v>74</v>
      </c>
      <c r="AY343" s="158" t="s">
        <v>167</v>
      </c>
    </row>
    <row r="344" spans="2:65" s="12" customFormat="1" ht="11.25">
      <c r="B344" s="156"/>
      <c r="D344" s="157" t="s">
        <v>176</v>
      </c>
      <c r="E344" s="158" t="s">
        <v>1</v>
      </c>
      <c r="F344" s="159" t="s">
        <v>2156</v>
      </c>
      <c r="H344" s="160">
        <v>26.42</v>
      </c>
      <c r="L344" s="156"/>
      <c r="M344" s="161"/>
      <c r="N344" s="162"/>
      <c r="O344" s="162"/>
      <c r="P344" s="162"/>
      <c r="Q344" s="162"/>
      <c r="R344" s="162"/>
      <c r="S344" s="162"/>
      <c r="T344" s="163"/>
      <c r="AT344" s="158" t="s">
        <v>176</v>
      </c>
      <c r="AU344" s="158" t="s">
        <v>83</v>
      </c>
      <c r="AV344" s="12" t="s">
        <v>83</v>
      </c>
      <c r="AW344" s="12" t="s">
        <v>28</v>
      </c>
      <c r="AX344" s="12" t="s">
        <v>74</v>
      </c>
      <c r="AY344" s="158" t="s">
        <v>167</v>
      </c>
    </row>
    <row r="345" spans="2:65" s="13" customFormat="1" ht="11.25">
      <c r="B345" s="164"/>
      <c r="D345" s="157" t="s">
        <v>176</v>
      </c>
      <c r="E345" s="165" t="s">
        <v>1</v>
      </c>
      <c r="F345" s="166" t="s">
        <v>187</v>
      </c>
      <c r="H345" s="167">
        <v>219.291</v>
      </c>
      <c r="L345" s="164"/>
      <c r="M345" s="168"/>
      <c r="N345" s="169"/>
      <c r="O345" s="169"/>
      <c r="P345" s="169"/>
      <c r="Q345" s="169"/>
      <c r="R345" s="169"/>
      <c r="S345" s="169"/>
      <c r="T345" s="170"/>
      <c r="AT345" s="165" t="s">
        <v>176</v>
      </c>
      <c r="AU345" s="165" t="s">
        <v>83</v>
      </c>
      <c r="AV345" s="13" t="s">
        <v>174</v>
      </c>
      <c r="AW345" s="13" t="s">
        <v>28</v>
      </c>
      <c r="AX345" s="13" t="s">
        <v>81</v>
      </c>
      <c r="AY345" s="165" t="s">
        <v>167</v>
      </c>
    </row>
    <row r="346" spans="2:65" s="1" customFormat="1" ht="24" customHeight="1">
      <c r="B346" s="143"/>
      <c r="C346" s="144" t="s">
        <v>661</v>
      </c>
      <c r="D346" s="144" t="s">
        <v>169</v>
      </c>
      <c r="E346" s="145" t="s">
        <v>1312</v>
      </c>
      <c r="F346" s="146" t="s">
        <v>1313</v>
      </c>
      <c r="G346" s="147" t="s">
        <v>172</v>
      </c>
      <c r="H346" s="148">
        <v>12.93</v>
      </c>
      <c r="I346" s="149">
        <v>0</v>
      </c>
      <c r="J346" s="149">
        <f>ROUND(I346*H346,2)</f>
        <v>0</v>
      </c>
      <c r="K346" s="146" t="s">
        <v>173</v>
      </c>
      <c r="L346" s="30"/>
      <c r="M346" s="150" t="s">
        <v>1</v>
      </c>
      <c r="N346" s="151" t="s">
        <v>39</v>
      </c>
      <c r="O346" s="152">
        <v>0</v>
      </c>
      <c r="P346" s="152">
        <f>O346*H346</f>
        <v>0</v>
      </c>
      <c r="Q346" s="152">
        <v>2.3369999999999998E-2</v>
      </c>
      <c r="R346" s="152">
        <f>Q346*H346</f>
        <v>0.30217409999999995</v>
      </c>
      <c r="S346" s="152">
        <v>0</v>
      </c>
      <c r="T346" s="153">
        <f>S346*H346</f>
        <v>0</v>
      </c>
      <c r="AR346" s="154" t="s">
        <v>258</v>
      </c>
      <c r="AT346" s="154" t="s">
        <v>169</v>
      </c>
      <c r="AU346" s="154" t="s">
        <v>83</v>
      </c>
      <c r="AY346" s="16" t="s">
        <v>167</v>
      </c>
      <c r="BE346" s="155">
        <f>IF(N346="základní",J346,0)</f>
        <v>0</v>
      </c>
      <c r="BF346" s="155">
        <f>IF(N346="snížená",J346,0)</f>
        <v>0</v>
      </c>
      <c r="BG346" s="155">
        <f>IF(N346="zákl. přenesená",J346,0)</f>
        <v>0</v>
      </c>
      <c r="BH346" s="155">
        <f>IF(N346="sníž. přenesená",J346,0)</f>
        <v>0</v>
      </c>
      <c r="BI346" s="155">
        <f>IF(N346="nulová",J346,0)</f>
        <v>0</v>
      </c>
      <c r="BJ346" s="16" t="s">
        <v>81</v>
      </c>
      <c r="BK346" s="155">
        <f>ROUND(I346*H346,2)</f>
        <v>0</v>
      </c>
      <c r="BL346" s="16" t="s">
        <v>258</v>
      </c>
      <c r="BM346" s="154" t="s">
        <v>2157</v>
      </c>
    </row>
    <row r="347" spans="2:65" s="12" customFormat="1" ht="11.25">
      <c r="B347" s="156"/>
      <c r="D347" s="157" t="s">
        <v>176</v>
      </c>
      <c r="E347" s="158" t="s">
        <v>1</v>
      </c>
      <c r="F347" s="159" t="s">
        <v>2158</v>
      </c>
      <c r="H347" s="160">
        <v>12.93</v>
      </c>
      <c r="L347" s="156"/>
      <c r="M347" s="161"/>
      <c r="N347" s="162"/>
      <c r="O347" s="162"/>
      <c r="P347" s="162"/>
      <c r="Q347" s="162"/>
      <c r="R347" s="162"/>
      <c r="S347" s="162"/>
      <c r="T347" s="163"/>
      <c r="AT347" s="158" t="s">
        <v>176</v>
      </c>
      <c r="AU347" s="158" t="s">
        <v>83</v>
      </c>
      <c r="AV347" s="12" t="s">
        <v>83</v>
      </c>
      <c r="AW347" s="12" t="s">
        <v>28</v>
      </c>
      <c r="AX347" s="12" t="s">
        <v>74</v>
      </c>
      <c r="AY347" s="158" t="s">
        <v>167</v>
      </c>
    </row>
    <row r="348" spans="2:65" s="13" customFormat="1" ht="11.25">
      <c r="B348" s="164"/>
      <c r="D348" s="157" t="s">
        <v>176</v>
      </c>
      <c r="E348" s="165" t="s">
        <v>1</v>
      </c>
      <c r="F348" s="166" t="s">
        <v>187</v>
      </c>
      <c r="H348" s="167">
        <v>12.93</v>
      </c>
      <c r="L348" s="164"/>
      <c r="M348" s="168"/>
      <c r="N348" s="169"/>
      <c r="O348" s="169"/>
      <c r="P348" s="169"/>
      <c r="Q348" s="169"/>
      <c r="R348" s="169"/>
      <c r="S348" s="169"/>
      <c r="T348" s="170"/>
      <c r="AT348" s="165" t="s">
        <v>176</v>
      </c>
      <c r="AU348" s="165" t="s">
        <v>83</v>
      </c>
      <c r="AV348" s="13" t="s">
        <v>174</v>
      </c>
      <c r="AW348" s="13" t="s">
        <v>28</v>
      </c>
      <c r="AX348" s="13" t="s">
        <v>81</v>
      </c>
      <c r="AY348" s="165" t="s">
        <v>167</v>
      </c>
    </row>
    <row r="349" spans="2:65" s="1" customFormat="1" ht="24" customHeight="1">
      <c r="B349" s="143"/>
      <c r="C349" s="144" t="s">
        <v>668</v>
      </c>
      <c r="D349" s="144" t="s">
        <v>169</v>
      </c>
      <c r="E349" s="145" t="s">
        <v>1312</v>
      </c>
      <c r="F349" s="146" t="s">
        <v>1313</v>
      </c>
      <c r="G349" s="147" t="s">
        <v>172</v>
      </c>
      <c r="H349" s="148">
        <v>15.349</v>
      </c>
      <c r="I349" s="149">
        <v>0</v>
      </c>
      <c r="J349" s="149">
        <f>ROUND(I349*H349,2)</f>
        <v>0</v>
      </c>
      <c r="K349" s="146" t="s">
        <v>173</v>
      </c>
      <c r="L349" s="30"/>
      <c r="M349" s="150" t="s">
        <v>1</v>
      </c>
      <c r="N349" s="151" t="s">
        <v>39</v>
      </c>
      <c r="O349" s="152">
        <v>0</v>
      </c>
      <c r="P349" s="152">
        <f>O349*H349</f>
        <v>0</v>
      </c>
      <c r="Q349" s="152">
        <v>2.3369999999999998E-2</v>
      </c>
      <c r="R349" s="152">
        <f>Q349*H349</f>
        <v>0.35870612999999996</v>
      </c>
      <c r="S349" s="152">
        <v>0</v>
      </c>
      <c r="T349" s="153">
        <f>S349*H349</f>
        <v>0</v>
      </c>
      <c r="AR349" s="154" t="s">
        <v>258</v>
      </c>
      <c r="AT349" s="154" t="s">
        <v>169</v>
      </c>
      <c r="AU349" s="154" t="s">
        <v>83</v>
      </c>
      <c r="AY349" s="16" t="s">
        <v>167</v>
      </c>
      <c r="BE349" s="155">
        <f>IF(N349="základní",J349,0)</f>
        <v>0</v>
      </c>
      <c r="BF349" s="155">
        <f>IF(N349="snížená",J349,0)</f>
        <v>0</v>
      </c>
      <c r="BG349" s="155">
        <f>IF(N349="zákl. přenesená",J349,0)</f>
        <v>0</v>
      </c>
      <c r="BH349" s="155">
        <f>IF(N349="sníž. přenesená",J349,0)</f>
        <v>0</v>
      </c>
      <c r="BI349" s="155">
        <f>IF(N349="nulová",J349,0)</f>
        <v>0</v>
      </c>
      <c r="BJ349" s="16" t="s">
        <v>81</v>
      </c>
      <c r="BK349" s="155">
        <f>ROUND(I349*H349,2)</f>
        <v>0</v>
      </c>
      <c r="BL349" s="16" t="s">
        <v>258</v>
      </c>
      <c r="BM349" s="154" t="s">
        <v>2159</v>
      </c>
    </row>
    <row r="350" spans="2:65" s="12" customFormat="1" ht="11.25">
      <c r="B350" s="156"/>
      <c r="D350" s="157" t="s">
        <v>176</v>
      </c>
      <c r="E350" s="158" t="s">
        <v>1</v>
      </c>
      <c r="F350" s="159" t="s">
        <v>2160</v>
      </c>
      <c r="H350" s="160">
        <v>15.349</v>
      </c>
      <c r="L350" s="156"/>
      <c r="M350" s="161"/>
      <c r="N350" s="162"/>
      <c r="O350" s="162"/>
      <c r="P350" s="162"/>
      <c r="Q350" s="162"/>
      <c r="R350" s="162"/>
      <c r="S350" s="162"/>
      <c r="T350" s="163"/>
      <c r="AT350" s="158" t="s">
        <v>176</v>
      </c>
      <c r="AU350" s="158" t="s">
        <v>83</v>
      </c>
      <c r="AV350" s="12" t="s">
        <v>83</v>
      </c>
      <c r="AW350" s="12" t="s">
        <v>28</v>
      </c>
      <c r="AX350" s="12" t="s">
        <v>74</v>
      </c>
      <c r="AY350" s="158" t="s">
        <v>167</v>
      </c>
    </row>
    <row r="351" spans="2:65" s="13" customFormat="1" ht="11.25">
      <c r="B351" s="164"/>
      <c r="D351" s="157" t="s">
        <v>176</v>
      </c>
      <c r="E351" s="165" t="s">
        <v>1</v>
      </c>
      <c r="F351" s="166" t="s">
        <v>187</v>
      </c>
      <c r="H351" s="167">
        <v>15.349</v>
      </c>
      <c r="L351" s="164"/>
      <c r="M351" s="168"/>
      <c r="N351" s="169"/>
      <c r="O351" s="169"/>
      <c r="P351" s="169"/>
      <c r="Q351" s="169"/>
      <c r="R351" s="169"/>
      <c r="S351" s="169"/>
      <c r="T351" s="170"/>
      <c r="AT351" s="165" t="s">
        <v>176</v>
      </c>
      <c r="AU351" s="165" t="s">
        <v>83</v>
      </c>
      <c r="AV351" s="13" t="s">
        <v>174</v>
      </c>
      <c r="AW351" s="13" t="s">
        <v>28</v>
      </c>
      <c r="AX351" s="13" t="s">
        <v>81</v>
      </c>
      <c r="AY351" s="165" t="s">
        <v>167</v>
      </c>
    </row>
    <row r="352" spans="2:65" s="1" customFormat="1" ht="24" customHeight="1">
      <c r="B352" s="143"/>
      <c r="C352" s="144" t="s">
        <v>683</v>
      </c>
      <c r="D352" s="144" t="s">
        <v>169</v>
      </c>
      <c r="E352" s="145" t="s">
        <v>2161</v>
      </c>
      <c r="F352" s="146" t="s">
        <v>2162</v>
      </c>
      <c r="G352" s="147" t="s">
        <v>249</v>
      </c>
      <c r="H352" s="148">
        <v>106.977</v>
      </c>
      <c r="I352" s="149">
        <v>0</v>
      </c>
      <c r="J352" s="149">
        <f>ROUND(I352*H352,2)</f>
        <v>0</v>
      </c>
      <c r="K352" s="146" t="s">
        <v>173</v>
      </c>
      <c r="L352" s="30"/>
      <c r="M352" s="150" t="s">
        <v>1</v>
      </c>
      <c r="N352" s="151" t="s">
        <v>39</v>
      </c>
      <c r="O352" s="152">
        <v>0.33200000000000002</v>
      </c>
      <c r="P352" s="152">
        <f>O352*H352</f>
        <v>35.516364000000003</v>
      </c>
      <c r="Q352" s="152">
        <v>0</v>
      </c>
      <c r="R352" s="152">
        <f>Q352*H352</f>
        <v>0</v>
      </c>
      <c r="S352" s="152">
        <v>0</v>
      </c>
      <c r="T352" s="153">
        <f>S352*H352</f>
        <v>0</v>
      </c>
      <c r="AR352" s="154" t="s">
        <v>174</v>
      </c>
      <c r="AT352" s="154" t="s">
        <v>169</v>
      </c>
      <c r="AU352" s="154" t="s">
        <v>83</v>
      </c>
      <c r="AY352" s="16" t="s">
        <v>167</v>
      </c>
      <c r="BE352" s="155">
        <f>IF(N352="základní",J352,0)</f>
        <v>0</v>
      </c>
      <c r="BF352" s="155">
        <f>IF(N352="snížená",J352,0)</f>
        <v>0</v>
      </c>
      <c r="BG352" s="155">
        <f>IF(N352="zákl. přenesená",J352,0)</f>
        <v>0</v>
      </c>
      <c r="BH352" s="155">
        <f>IF(N352="sníž. přenesená",J352,0)</f>
        <v>0</v>
      </c>
      <c r="BI352" s="155">
        <f>IF(N352="nulová",J352,0)</f>
        <v>0</v>
      </c>
      <c r="BJ352" s="16" t="s">
        <v>81</v>
      </c>
      <c r="BK352" s="155">
        <f>ROUND(I352*H352,2)</f>
        <v>0</v>
      </c>
      <c r="BL352" s="16" t="s">
        <v>174</v>
      </c>
      <c r="BM352" s="154" t="s">
        <v>2163</v>
      </c>
    </row>
    <row r="353" spans="2:65" s="12" customFormat="1" ht="11.25">
      <c r="B353" s="156"/>
      <c r="D353" s="157" t="s">
        <v>176</v>
      </c>
      <c r="E353" s="158" t="s">
        <v>1</v>
      </c>
      <c r="F353" s="159" t="s">
        <v>2164</v>
      </c>
      <c r="H353" s="160">
        <v>106.977</v>
      </c>
      <c r="L353" s="156"/>
      <c r="M353" s="161"/>
      <c r="N353" s="162"/>
      <c r="O353" s="162"/>
      <c r="P353" s="162"/>
      <c r="Q353" s="162"/>
      <c r="R353" s="162"/>
      <c r="S353" s="162"/>
      <c r="T353" s="163"/>
      <c r="AT353" s="158" t="s">
        <v>176</v>
      </c>
      <c r="AU353" s="158" t="s">
        <v>83</v>
      </c>
      <c r="AV353" s="12" t="s">
        <v>83</v>
      </c>
      <c r="AW353" s="12" t="s">
        <v>28</v>
      </c>
      <c r="AX353" s="12" t="s">
        <v>74</v>
      </c>
      <c r="AY353" s="158" t="s">
        <v>167</v>
      </c>
    </row>
    <row r="354" spans="2:65" s="13" customFormat="1" ht="11.25">
      <c r="B354" s="164"/>
      <c r="D354" s="157" t="s">
        <v>176</v>
      </c>
      <c r="E354" s="165" t="s">
        <v>1</v>
      </c>
      <c r="F354" s="166" t="s">
        <v>187</v>
      </c>
      <c r="H354" s="167">
        <v>106.977</v>
      </c>
      <c r="L354" s="164"/>
      <c r="M354" s="168"/>
      <c r="N354" s="169"/>
      <c r="O354" s="169"/>
      <c r="P354" s="169"/>
      <c r="Q354" s="169"/>
      <c r="R354" s="169"/>
      <c r="S354" s="169"/>
      <c r="T354" s="170"/>
      <c r="AT354" s="165" t="s">
        <v>176</v>
      </c>
      <c r="AU354" s="165" t="s">
        <v>83</v>
      </c>
      <c r="AV354" s="13" t="s">
        <v>174</v>
      </c>
      <c r="AW354" s="13" t="s">
        <v>28</v>
      </c>
      <c r="AX354" s="13" t="s">
        <v>81</v>
      </c>
      <c r="AY354" s="165" t="s">
        <v>167</v>
      </c>
    </row>
    <row r="355" spans="2:65" s="1" customFormat="1" ht="24" customHeight="1">
      <c r="B355" s="143"/>
      <c r="C355" s="178" t="s">
        <v>689</v>
      </c>
      <c r="D355" s="178" t="s">
        <v>410</v>
      </c>
      <c r="E355" s="179" t="s">
        <v>2165</v>
      </c>
      <c r="F355" s="180" t="s">
        <v>2166</v>
      </c>
      <c r="G355" s="181" t="s">
        <v>172</v>
      </c>
      <c r="H355" s="182">
        <v>4.4930000000000003</v>
      </c>
      <c r="I355" s="183">
        <v>0</v>
      </c>
      <c r="J355" s="183">
        <f>ROUND(I355*H355,2)</f>
        <v>0</v>
      </c>
      <c r="K355" s="180" t="s">
        <v>173</v>
      </c>
      <c r="L355" s="184"/>
      <c r="M355" s="185" t="s">
        <v>1</v>
      </c>
      <c r="N355" s="186" t="s">
        <v>39</v>
      </c>
      <c r="O355" s="152">
        <v>0</v>
      </c>
      <c r="P355" s="152">
        <f>O355*H355</f>
        <v>0</v>
      </c>
      <c r="Q355" s="152">
        <v>0.55000000000000004</v>
      </c>
      <c r="R355" s="152">
        <f>Q355*H355</f>
        <v>2.4711500000000002</v>
      </c>
      <c r="S355" s="152">
        <v>0</v>
      </c>
      <c r="T355" s="153">
        <f>S355*H355</f>
        <v>0</v>
      </c>
      <c r="AR355" s="154" t="s">
        <v>213</v>
      </c>
      <c r="AT355" s="154" t="s">
        <v>410</v>
      </c>
      <c r="AU355" s="154" t="s">
        <v>83</v>
      </c>
      <c r="AY355" s="16" t="s">
        <v>167</v>
      </c>
      <c r="BE355" s="155">
        <f>IF(N355="základní",J355,0)</f>
        <v>0</v>
      </c>
      <c r="BF355" s="155">
        <f>IF(N355="snížená",J355,0)</f>
        <v>0</v>
      </c>
      <c r="BG355" s="155">
        <f>IF(N355="zákl. přenesená",J355,0)</f>
        <v>0</v>
      </c>
      <c r="BH355" s="155">
        <f>IF(N355="sníž. přenesená",J355,0)</f>
        <v>0</v>
      </c>
      <c r="BI355" s="155">
        <f>IF(N355="nulová",J355,0)</f>
        <v>0</v>
      </c>
      <c r="BJ355" s="16" t="s">
        <v>81</v>
      </c>
      <c r="BK355" s="155">
        <f>ROUND(I355*H355,2)</f>
        <v>0</v>
      </c>
      <c r="BL355" s="16" t="s">
        <v>174</v>
      </c>
      <c r="BM355" s="154" t="s">
        <v>2167</v>
      </c>
    </row>
    <row r="356" spans="2:65" s="12" customFormat="1" ht="11.25">
      <c r="B356" s="156"/>
      <c r="D356" s="157" t="s">
        <v>176</v>
      </c>
      <c r="E356" s="158" t="s">
        <v>1</v>
      </c>
      <c r="F356" s="159" t="s">
        <v>2168</v>
      </c>
      <c r="H356" s="160">
        <v>4.4930000000000003</v>
      </c>
      <c r="L356" s="156"/>
      <c r="M356" s="161"/>
      <c r="N356" s="162"/>
      <c r="O356" s="162"/>
      <c r="P356" s="162"/>
      <c r="Q356" s="162"/>
      <c r="R356" s="162"/>
      <c r="S356" s="162"/>
      <c r="T356" s="163"/>
      <c r="AT356" s="158" t="s">
        <v>176</v>
      </c>
      <c r="AU356" s="158" t="s">
        <v>83</v>
      </c>
      <c r="AV356" s="12" t="s">
        <v>83</v>
      </c>
      <c r="AW356" s="12" t="s">
        <v>28</v>
      </c>
      <c r="AX356" s="12" t="s">
        <v>74</v>
      </c>
      <c r="AY356" s="158" t="s">
        <v>167</v>
      </c>
    </row>
    <row r="357" spans="2:65" s="13" customFormat="1" ht="11.25">
      <c r="B357" s="164"/>
      <c r="D357" s="157" t="s">
        <v>176</v>
      </c>
      <c r="E357" s="165" t="s">
        <v>1</v>
      </c>
      <c r="F357" s="166" t="s">
        <v>187</v>
      </c>
      <c r="H357" s="167">
        <v>4.4930000000000003</v>
      </c>
      <c r="L357" s="164"/>
      <c r="M357" s="168"/>
      <c r="N357" s="169"/>
      <c r="O357" s="169"/>
      <c r="P357" s="169"/>
      <c r="Q357" s="169"/>
      <c r="R357" s="169"/>
      <c r="S357" s="169"/>
      <c r="T357" s="170"/>
      <c r="AT357" s="165" t="s">
        <v>176</v>
      </c>
      <c r="AU357" s="165" t="s">
        <v>83</v>
      </c>
      <c r="AV357" s="13" t="s">
        <v>174</v>
      </c>
      <c r="AW357" s="13" t="s">
        <v>28</v>
      </c>
      <c r="AX357" s="13" t="s">
        <v>81</v>
      </c>
      <c r="AY357" s="165" t="s">
        <v>167</v>
      </c>
    </row>
    <row r="358" spans="2:65" s="1" customFormat="1" ht="24" customHeight="1">
      <c r="B358" s="143"/>
      <c r="C358" s="144" t="s">
        <v>694</v>
      </c>
      <c r="D358" s="144" t="s">
        <v>169</v>
      </c>
      <c r="E358" s="145" t="s">
        <v>2169</v>
      </c>
      <c r="F358" s="146" t="s">
        <v>2170</v>
      </c>
      <c r="G358" s="147" t="s">
        <v>230</v>
      </c>
      <c r="H358" s="148">
        <v>24.62</v>
      </c>
      <c r="I358" s="149">
        <v>0</v>
      </c>
      <c r="J358" s="149">
        <f>ROUND(I358*H358,2)</f>
        <v>0</v>
      </c>
      <c r="K358" s="146" t="s">
        <v>1</v>
      </c>
      <c r="L358" s="30"/>
      <c r="M358" s="150" t="s">
        <v>1</v>
      </c>
      <c r="N358" s="151" t="s">
        <v>39</v>
      </c>
      <c r="O358" s="152">
        <v>0.30399999999999999</v>
      </c>
      <c r="P358" s="152">
        <f>O358*H358</f>
        <v>7.4844800000000005</v>
      </c>
      <c r="Q358" s="152">
        <v>0</v>
      </c>
      <c r="R358" s="152">
        <f>Q358*H358</f>
        <v>0</v>
      </c>
      <c r="S358" s="152">
        <v>0</v>
      </c>
      <c r="T358" s="153">
        <f>S358*H358</f>
        <v>0</v>
      </c>
      <c r="AR358" s="154" t="s">
        <v>258</v>
      </c>
      <c r="AT358" s="154" t="s">
        <v>169</v>
      </c>
      <c r="AU358" s="154" t="s">
        <v>83</v>
      </c>
      <c r="AY358" s="16" t="s">
        <v>167</v>
      </c>
      <c r="BE358" s="155">
        <f>IF(N358="základní",J358,0)</f>
        <v>0</v>
      </c>
      <c r="BF358" s="155">
        <f>IF(N358="snížená",J358,0)</f>
        <v>0</v>
      </c>
      <c r="BG358" s="155">
        <f>IF(N358="zákl. přenesená",J358,0)</f>
        <v>0</v>
      </c>
      <c r="BH358" s="155">
        <f>IF(N358="sníž. přenesená",J358,0)</f>
        <v>0</v>
      </c>
      <c r="BI358" s="155">
        <f>IF(N358="nulová",J358,0)</f>
        <v>0</v>
      </c>
      <c r="BJ358" s="16" t="s">
        <v>81</v>
      </c>
      <c r="BK358" s="155">
        <f>ROUND(I358*H358,2)</f>
        <v>0</v>
      </c>
      <c r="BL358" s="16" t="s">
        <v>258</v>
      </c>
      <c r="BM358" s="154" t="s">
        <v>2171</v>
      </c>
    </row>
    <row r="359" spans="2:65" s="12" customFormat="1" ht="11.25">
      <c r="B359" s="156"/>
      <c r="D359" s="157" t="s">
        <v>176</v>
      </c>
      <c r="E359" s="158" t="s">
        <v>1</v>
      </c>
      <c r="F359" s="159" t="s">
        <v>2172</v>
      </c>
      <c r="H359" s="160">
        <v>11.6</v>
      </c>
      <c r="L359" s="156"/>
      <c r="M359" s="161"/>
      <c r="N359" s="162"/>
      <c r="O359" s="162"/>
      <c r="P359" s="162"/>
      <c r="Q359" s="162"/>
      <c r="R359" s="162"/>
      <c r="S359" s="162"/>
      <c r="T359" s="163"/>
      <c r="AT359" s="158" t="s">
        <v>176</v>
      </c>
      <c r="AU359" s="158" t="s">
        <v>83</v>
      </c>
      <c r="AV359" s="12" t="s">
        <v>83</v>
      </c>
      <c r="AW359" s="12" t="s">
        <v>28</v>
      </c>
      <c r="AX359" s="12" t="s">
        <v>74</v>
      </c>
      <c r="AY359" s="158" t="s">
        <v>167</v>
      </c>
    </row>
    <row r="360" spans="2:65" s="12" customFormat="1" ht="11.25">
      <c r="B360" s="156"/>
      <c r="D360" s="157" t="s">
        <v>176</v>
      </c>
      <c r="E360" s="158" t="s">
        <v>1</v>
      </c>
      <c r="F360" s="159" t="s">
        <v>2173</v>
      </c>
      <c r="H360" s="160">
        <v>13.02</v>
      </c>
      <c r="L360" s="156"/>
      <c r="M360" s="161"/>
      <c r="N360" s="162"/>
      <c r="O360" s="162"/>
      <c r="P360" s="162"/>
      <c r="Q360" s="162"/>
      <c r="R360" s="162"/>
      <c r="S360" s="162"/>
      <c r="T360" s="163"/>
      <c r="AT360" s="158" t="s">
        <v>176</v>
      </c>
      <c r="AU360" s="158" t="s">
        <v>83</v>
      </c>
      <c r="AV360" s="12" t="s">
        <v>83</v>
      </c>
      <c r="AW360" s="12" t="s">
        <v>28</v>
      </c>
      <c r="AX360" s="12" t="s">
        <v>74</v>
      </c>
      <c r="AY360" s="158" t="s">
        <v>167</v>
      </c>
    </row>
    <row r="361" spans="2:65" s="13" customFormat="1" ht="11.25">
      <c r="B361" s="164"/>
      <c r="D361" s="157" t="s">
        <v>176</v>
      </c>
      <c r="E361" s="165" t="s">
        <v>1</v>
      </c>
      <c r="F361" s="166" t="s">
        <v>187</v>
      </c>
      <c r="H361" s="167">
        <v>24.62</v>
      </c>
      <c r="L361" s="164"/>
      <c r="M361" s="168"/>
      <c r="N361" s="169"/>
      <c r="O361" s="169"/>
      <c r="P361" s="169"/>
      <c r="Q361" s="169"/>
      <c r="R361" s="169"/>
      <c r="S361" s="169"/>
      <c r="T361" s="170"/>
      <c r="AT361" s="165" t="s">
        <v>176</v>
      </c>
      <c r="AU361" s="165" t="s">
        <v>83</v>
      </c>
      <c r="AV361" s="13" t="s">
        <v>174</v>
      </c>
      <c r="AW361" s="13" t="s">
        <v>28</v>
      </c>
      <c r="AX361" s="13" t="s">
        <v>81</v>
      </c>
      <c r="AY361" s="165" t="s">
        <v>167</v>
      </c>
    </row>
    <row r="362" spans="2:65" s="1" customFormat="1" ht="16.5" customHeight="1">
      <c r="B362" s="143"/>
      <c r="C362" s="178" t="s">
        <v>704</v>
      </c>
      <c r="D362" s="178" t="s">
        <v>410</v>
      </c>
      <c r="E362" s="179" t="s">
        <v>2174</v>
      </c>
      <c r="F362" s="180" t="s">
        <v>2175</v>
      </c>
      <c r="G362" s="181" t="s">
        <v>172</v>
      </c>
      <c r="H362" s="182">
        <v>1.81</v>
      </c>
      <c r="I362" s="183">
        <v>0</v>
      </c>
      <c r="J362" s="183">
        <f>ROUND(I362*H362,2)</f>
        <v>0</v>
      </c>
      <c r="K362" s="180" t="s">
        <v>173</v>
      </c>
      <c r="L362" s="184"/>
      <c r="M362" s="185" t="s">
        <v>1</v>
      </c>
      <c r="N362" s="186" t="s">
        <v>39</v>
      </c>
      <c r="O362" s="152">
        <v>0</v>
      </c>
      <c r="P362" s="152">
        <f>O362*H362</f>
        <v>0</v>
      </c>
      <c r="Q362" s="152">
        <v>0.55000000000000004</v>
      </c>
      <c r="R362" s="152">
        <f>Q362*H362</f>
        <v>0.99550000000000016</v>
      </c>
      <c r="S362" s="152">
        <v>0</v>
      </c>
      <c r="T362" s="153">
        <f>S362*H362</f>
        <v>0</v>
      </c>
      <c r="AR362" s="154" t="s">
        <v>380</v>
      </c>
      <c r="AT362" s="154" t="s">
        <v>410</v>
      </c>
      <c r="AU362" s="154" t="s">
        <v>83</v>
      </c>
      <c r="AY362" s="16" t="s">
        <v>167</v>
      </c>
      <c r="BE362" s="155">
        <f>IF(N362="základní",J362,0)</f>
        <v>0</v>
      </c>
      <c r="BF362" s="155">
        <f>IF(N362="snížená",J362,0)</f>
        <v>0</v>
      </c>
      <c r="BG362" s="155">
        <f>IF(N362="zákl. přenesená",J362,0)</f>
        <v>0</v>
      </c>
      <c r="BH362" s="155">
        <f>IF(N362="sníž. přenesená",J362,0)</f>
        <v>0</v>
      </c>
      <c r="BI362" s="155">
        <f>IF(N362="nulová",J362,0)</f>
        <v>0</v>
      </c>
      <c r="BJ362" s="16" t="s">
        <v>81</v>
      </c>
      <c r="BK362" s="155">
        <f>ROUND(I362*H362,2)</f>
        <v>0</v>
      </c>
      <c r="BL362" s="16" t="s">
        <v>258</v>
      </c>
      <c r="BM362" s="154" t="s">
        <v>2176</v>
      </c>
    </row>
    <row r="363" spans="2:65" s="12" customFormat="1" ht="11.25">
      <c r="B363" s="156"/>
      <c r="D363" s="157" t="s">
        <v>176</v>
      </c>
      <c r="E363" s="158" t="s">
        <v>1</v>
      </c>
      <c r="F363" s="159" t="s">
        <v>2177</v>
      </c>
      <c r="H363" s="160">
        <v>0.85299999999999998</v>
      </c>
      <c r="L363" s="156"/>
      <c r="M363" s="161"/>
      <c r="N363" s="162"/>
      <c r="O363" s="162"/>
      <c r="P363" s="162"/>
      <c r="Q363" s="162"/>
      <c r="R363" s="162"/>
      <c r="S363" s="162"/>
      <c r="T363" s="163"/>
      <c r="AT363" s="158" t="s">
        <v>176</v>
      </c>
      <c r="AU363" s="158" t="s">
        <v>83</v>
      </c>
      <c r="AV363" s="12" t="s">
        <v>83</v>
      </c>
      <c r="AW363" s="12" t="s">
        <v>28</v>
      </c>
      <c r="AX363" s="12" t="s">
        <v>74</v>
      </c>
      <c r="AY363" s="158" t="s">
        <v>167</v>
      </c>
    </row>
    <row r="364" spans="2:65" s="12" customFormat="1" ht="11.25">
      <c r="B364" s="156"/>
      <c r="D364" s="157" t="s">
        <v>176</v>
      </c>
      <c r="E364" s="158" t="s">
        <v>1</v>
      </c>
      <c r="F364" s="159" t="s">
        <v>2178</v>
      </c>
      <c r="H364" s="160">
        <v>0.95699999999999996</v>
      </c>
      <c r="L364" s="156"/>
      <c r="M364" s="161"/>
      <c r="N364" s="162"/>
      <c r="O364" s="162"/>
      <c r="P364" s="162"/>
      <c r="Q364" s="162"/>
      <c r="R364" s="162"/>
      <c r="S364" s="162"/>
      <c r="T364" s="163"/>
      <c r="AT364" s="158" t="s">
        <v>176</v>
      </c>
      <c r="AU364" s="158" t="s">
        <v>83</v>
      </c>
      <c r="AV364" s="12" t="s">
        <v>83</v>
      </c>
      <c r="AW364" s="12" t="s">
        <v>28</v>
      </c>
      <c r="AX364" s="12" t="s">
        <v>74</v>
      </c>
      <c r="AY364" s="158" t="s">
        <v>167</v>
      </c>
    </row>
    <row r="365" spans="2:65" s="13" customFormat="1" ht="11.25">
      <c r="B365" s="164"/>
      <c r="D365" s="157" t="s">
        <v>176</v>
      </c>
      <c r="E365" s="165" t="s">
        <v>1</v>
      </c>
      <c r="F365" s="166" t="s">
        <v>187</v>
      </c>
      <c r="H365" s="167">
        <v>1.81</v>
      </c>
      <c r="L365" s="164"/>
      <c r="M365" s="168"/>
      <c r="N365" s="169"/>
      <c r="O365" s="169"/>
      <c r="P365" s="169"/>
      <c r="Q365" s="169"/>
      <c r="R365" s="169"/>
      <c r="S365" s="169"/>
      <c r="T365" s="170"/>
      <c r="AT365" s="165" t="s">
        <v>176</v>
      </c>
      <c r="AU365" s="165" t="s">
        <v>83</v>
      </c>
      <c r="AV365" s="13" t="s">
        <v>174</v>
      </c>
      <c r="AW365" s="13" t="s">
        <v>28</v>
      </c>
      <c r="AX365" s="13" t="s">
        <v>81</v>
      </c>
      <c r="AY365" s="165" t="s">
        <v>167</v>
      </c>
    </row>
    <row r="366" spans="2:65" s="1" customFormat="1" ht="24" customHeight="1">
      <c r="B366" s="143"/>
      <c r="C366" s="144" t="s">
        <v>709</v>
      </c>
      <c r="D366" s="144" t="s">
        <v>169</v>
      </c>
      <c r="E366" s="145" t="s">
        <v>2179</v>
      </c>
      <c r="F366" s="146" t="s">
        <v>2180</v>
      </c>
      <c r="G366" s="147" t="s">
        <v>230</v>
      </c>
      <c r="H366" s="148">
        <v>24.62</v>
      </c>
      <c r="I366" s="149">
        <v>0</v>
      </c>
      <c r="J366" s="149">
        <f>ROUND(I366*H366,2)</f>
        <v>0</v>
      </c>
      <c r="K366" s="146" t="s">
        <v>1</v>
      </c>
      <c r="L366" s="30"/>
      <c r="M366" s="150" t="s">
        <v>1</v>
      </c>
      <c r="N366" s="151" t="s">
        <v>39</v>
      </c>
      <c r="O366" s="152">
        <v>0.246</v>
      </c>
      <c r="P366" s="152">
        <f>O366*H366</f>
        <v>6.0565199999999999</v>
      </c>
      <c r="Q366" s="152">
        <v>0</v>
      </c>
      <c r="R366" s="152">
        <f>Q366*H366</f>
        <v>0</v>
      </c>
      <c r="S366" s="152">
        <v>4.4999999999999998E-2</v>
      </c>
      <c r="T366" s="153">
        <f>S366*H366</f>
        <v>1.1079000000000001</v>
      </c>
      <c r="AR366" s="154" t="s">
        <v>258</v>
      </c>
      <c r="AT366" s="154" t="s">
        <v>169</v>
      </c>
      <c r="AU366" s="154" t="s">
        <v>83</v>
      </c>
      <c r="AY366" s="16" t="s">
        <v>167</v>
      </c>
      <c r="BE366" s="155">
        <f>IF(N366="základní",J366,0)</f>
        <v>0</v>
      </c>
      <c r="BF366" s="155">
        <f>IF(N366="snížená",J366,0)</f>
        <v>0</v>
      </c>
      <c r="BG366" s="155">
        <f>IF(N366="zákl. přenesená",J366,0)</f>
        <v>0</v>
      </c>
      <c r="BH366" s="155">
        <f>IF(N366="sníž. přenesená",J366,0)</f>
        <v>0</v>
      </c>
      <c r="BI366" s="155">
        <f>IF(N366="nulová",J366,0)</f>
        <v>0</v>
      </c>
      <c r="BJ366" s="16" t="s">
        <v>81</v>
      </c>
      <c r="BK366" s="155">
        <f>ROUND(I366*H366,2)</f>
        <v>0</v>
      </c>
      <c r="BL366" s="16" t="s">
        <v>258</v>
      </c>
      <c r="BM366" s="154" t="s">
        <v>2181</v>
      </c>
    </row>
    <row r="367" spans="2:65" s="12" customFormat="1" ht="11.25">
      <c r="B367" s="156"/>
      <c r="D367" s="157" t="s">
        <v>176</v>
      </c>
      <c r="E367" s="158" t="s">
        <v>1</v>
      </c>
      <c r="F367" s="159" t="s">
        <v>2182</v>
      </c>
      <c r="H367" s="160">
        <v>24.62</v>
      </c>
      <c r="L367" s="156"/>
      <c r="M367" s="161"/>
      <c r="N367" s="162"/>
      <c r="O367" s="162"/>
      <c r="P367" s="162"/>
      <c r="Q367" s="162"/>
      <c r="R367" s="162"/>
      <c r="S367" s="162"/>
      <c r="T367" s="163"/>
      <c r="AT367" s="158" t="s">
        <v>176</v>
      </c>
      <c r="AU367" s="158" t="s">
        <v>83</v>
      </c>
      <c r="AV367" s="12" t="s">
        <v>83</v>
      </c>
      <c r="AW367" s="12" t="s">
        <v>28</v>
      </c>
      <c r="AX367" s="12" t="s">
        <v>74</v>
      </c>
      <c r="AY367" s="158" t="s">
        <v>167</v>
      </c>
    </row>
    <row r="368" spans="2:65" s="13" customFormat="1" ht="11.25">
      <c r="B368" s="164"/>
      <c r="D368" s="157" t="s">
        <v>176</v>
      </c>
      <c r="E368" s="165" t="s">
        <v>1</v>
      </c>
      <c r="F368" s="166" t="s">
        <v>187</v>
      </c>
      <c r="H368" s="167">
        <v>24.62</v>
      </c>
      <c r="L368" s="164"/>
      <c r="M368" s="168"/>
      <c r="N368" s="169"/>
      <c r="O368" s="169"/>
      <c r="P368" s="169"/>
      <c r="Q368" s="169"/>
      <c r="R368" s="169"/>
      <c r="S368" s="169"/>
      <c r="T368" s="170"/>
      <c r="AT368" s="165" t="s">
        <v>176</v>
      </c>
      <c r="AU368" s="165" t="s">
        <v>83</v>
      </c>
      <c r="AV368" s="13" t="s">
        <v>174</v>
      </c>
      <c r="AW368" s="13" t="s">
        <v>28</v>
      </c>
      <c r="AX368" s="13" t="s">
        <v>81</v>
      </c>
      <c r="AY368" s="165" t="s">
        <v>167</v>
      </c>
    </row>
    <row r="369" spans="2:65" s="1" customFormat="1" ht="24" customHeight="1">
      <c r="B369" s="143"/>
      <c r="C369" s="144" t="s">
        <v>714</v>
      </c>
      <c r="D369" s="144" t="s">
        <v>169</v>
      </c>
      <c r="E369" s="145" t="s">
        <v>2183</v>
      </c>
      <c r="F369" s="146" t="s">
        <v>2184</v>
      </c>
      <c r="G369" s="147" t="s">
        <v>172</v>
      </c>
      <c r="H369" s="148">
        <v>4.4930000000000003</v>
      </c>
      <c r="I369" s="149">
        <v>0</v>
      </c>
      <c r="J369" s="149">
        <f>ROUND(I369*H369,2)</f>
        <v>0</v>
      </c>
      <c r="K369" s="146" t="s">
        <v>173</v>
      </c>
      <c r="L369" s="30"/>
      <c r="M369" s="150" t="s">
        <v>1</v>
      </c>
      <c r="N369" s="151" t="s">
        <v>39</v>
      </c>
      <c r="O369" s="152">
        <v>0</v>
      </c>
      <c r="P369" s="152">
        <f>O369*H369</f>
        <v>0</v>
      </c>
      <c r="Q369" s="152">
        <v>2.81E-3</v>
      </c>
      <c r="R369" s="152">
        <f>Q369*H369</f>
        <v>1.2625330000000001E-2</v>
      </c>
      <c r="S369" s="152">
        <v>0</v>
      </c>
      <c r="T369" s="153">
        <f>S369*H369</f>
        <v>0</v>
      </c>
      <c r="AR369" s="154" t="s">
        <v>258</v>
      </c>
      <c r="AT369" s="154" t="s">
        <v>169</v>
      </c>
      <c r="AU369" s="154" t="s">
        <v>83</v>
      </c>
      <c r="AY369" s="16" t="s">
        <v>167</v>
      </c>
      <c r="BE369" s="155">
        <f>IF(N369="základní",J369,0)</f>
        <v>0</v>
      </c>
      <c r="BF369" s="155">
        <f>IF(N369="snížená",J369,0)</f>
        <v>0</v>
      </c>
      <c r="BG369" s="155">
        <f>IF(N369="zákl. přenesená",J369,0)</f>
        <v>0</v>
      </c>
      <c r="BH369" s="155">
        <f>IF(N369="sníž. přenesená",J369,0)</f>
        <v>0</v>
      </c>
      <c r="BI369" s="155">
        <f>IF(N369="nulová",J369,0)</f>
        <v>0</v>
      </c>
      <c r="BJ369" s="16" t="s">
        <v>81</v>
      </c>
      <c r="BK369" s="155">
        <f>ROUND(I369*H369,2)</f>
        <v>0</v>
      </c>
      <c r="BL369" s="16" t="s">
        <v>258</v>
      </c>
      <c r="BM369" s="154" t="s">
        <v>2185</v>
      </c>
    </row>
    <row r="370" spans="2:65" s="1" customFormat="1" ht="16.5" customHeight="1">
      <c r="B370" s="143"/>
      <c r="C370" s="144" t="s">
        <v>719</v>
      </c>
      <c r="D370" s="144" t="s">
        <v>169</v>
      </c>
      <c r="E370" s="145" t="s">
        <v>2186</v>
      </c>
      <c r="F370" s="146" t="s">
        <v>2187</v>
      </c>
      <c r="G370" s="147" t="s">
        <v>399</v>
      </c>
      <c r="H370" s="148">
        <v>10.111000000000001</v>
      </c>
      <c r="I370" s="149">
        <v>0</v>
      </c>
      <c r="J370" s="149">
        <f>ROUND(I370*H370,2)</f>
        <v>0</v>
      </c>
      <c r="K370" s="146" t="s">
        <v>173</v>
      </c>
      <c r="L370" s="30"/>
      <c r="M370" s="150" t="s">
        <v>1</v>
      </c>
      <c r="N370" s="151" t="s">
        <v>39</v>
      </c>
      <c r="O370" s="152">
        <v>4.2069999999999999</v>
      </c>
      <c r="P370" s="152">
        <f>O370*H370</f>
        <v>42.536977</v>
      </c>
      <c r="Q370" s="152">
        <v>0</v>
      </c>
      <c r="R370" s="152">
        <f>Q370*H370</f>
        <v>0</v>
      </c>
      <c r="S370" s="152">
        <v>0</v>
      </c>
      <c r="T370" s="153">
        <f>S370*H370</f>
        <v>0</v>
      </c>
      <c r="AR370" s="154" t="s">
        <v>258</v>
      </c>
      <c r="AT370" s="154" t="s">
        <v>169</v>
      </c>
      <c r="AU370" s="154" t="s">
        <v>83</v>
      </c>
      <c r="AY370" s="16" t="s">
        <v>167</v>
      </c>
      <c r="BE370" s="155">
        <f>IF(N370="základní",J370,0)</f>
        <v>0</v>
      </c>
      <c r="BF370" s="155">
        <f>IF(N370="snížená",J370,0)</f>
        <v>0</v>
      </c>
      <c r="BG370" s="155">
        <f>IF(N370="zákl. přenesená",J370,0)</f>
        <v>0</v>
      </c>
      <c r="BH370" s="155">
        <f>IF(N370="sníž. přenesená",J370,0)</f>
        <v>0</v>
      </c>
      <c r="BI370" s="155">
        <f>IF(N370="nulová",J370,0)</f>
        <v>0</v>
      </c>
      <c r="BJ370" s="16" t="s">
        <v>81</v>
      </c>
      <c r="BK370" s="155">
        <f>ROUND(I370*H370,2)</f>
        <v>0</v>
      </c>
      <c r="BL370" s="16" t="s">
        <v>258</v>
      </c>
      <c r="BM370" s="154" t="s">
        <v>2188</v>
      </c>
    </row>
    <row r="371" spans="2:65" s="11" customFormat="1" ht="22.9" customHeight="1">
      <c r="B371" s="131"/>
      <c r="D371" s="132" t="s">
        <v>73</v>
      </c>
      <c r="E371" s="141" t="s">
        <v>1392</v>
      </c>
      <c r="F371" s="141" t="s">
        <v>1393</v>
      </c>
      <c r="J371" s="142">
        <f>BK371</f>
        <v>0</v>
      </c>
      <c r="L371" s="131"/>
      <c r="M371" s="135"/>
      <c r="N371" s="136"/>
      <c r="O371" s="136"/>
      <c r="P371" s="137">
        <f>SUM(P372:P382)</f>
        <v>14.815202000000001</v>
      </c>
      <c r="Q371" s="136"/>
      <c r="R371" s="137">
        <f>SUM(R372:R382)</f>
        <v>0.13573440000000001</v>
      </c>
      <c r="S371" s="136"/>
      <c r="T371" s="138">
        <f>SUM(T372:T382)</f>
        <v>0</v>
      </c>
      <c r="AR371" s="132" t="s">
        <v>83</v>
      </c>
      <c r="AT371" s="139" t="s">
        <v>73</v>
      </c>
      <c r="AU371" s="139" t="s">
        <v>81</v>
      </c>
      <c r="AY371" s="132" t="s">
        <v>167</v>
      </c>
      <c r="BK371" s="140">
        <f>SUM(BK372:BK382)</f>
        <v>0</v>
      </c>
    </row>
    <row r="372" spans="2:65" s="1" customFormat="1" ht="24" customHeight="1">
      <c r="B372" s="143"/>
      <c r="C372" s="144" t="s">
        <v>724</v>
      </c>
      <c r="D372" s="144" t="s">
        <v>169</v>
      </c>
      <c r="E372" s="145" t="s">
        <v>1412</v>
      </c>
      <c r="F372" s="146" t="s">
        <v>1413</v>
      </c>
      <c r="G372" s="147" t="s">
        <v>230</v>
      </c>
      <c r="H372" s="148">
        <v>1.41</v>
      </c>
      <c r="I372" s="149">
        <v>0</v>
      </c>
      <c r="J372" s="149">
        <f>ROUND(I372*H372,2)</f>
        <v>0</v>
      </c>
      <c r="K372" s="146" t="s">
        <v>173</v>
      </c>
      <c r="L372" s="30"/>
      <c r="M372" s="150" t="s">
        <v>1</v>
      </c>
      <c r="N372" s="151" t="s">
        <v>39</v>
      </c>
      <c r="O372" s="152">
        <v>0.34699999999999998</v>
      </c>
      <c r="P372" s="152">
        <f>O372*H372</f>
        <v>0.48926999999999993</v>
      </c>
      <c r="Q372" s="152">
        <v>2.64E-3</v>
      </c>
      <c r="R372" s="152">
        <f>Q372*H372</f>
        <v>3.7223999999999998E-3</v>
      </c>
      <c r="S372" s="152">
        <v>0</v>
      </c>
      <c r="T372" s="153">
        <f>S372*H372</f>
        <v>0</v>
      </c>
      <c r="AR372" s="154" t="s">
        <v>258</v>
      </c>
      <c r="AT372" s="154" t="s">
        <v>169</v>
      </c>
      <c r="AU372" s="154" t="s">
        <v>83</v>
      </c>
      <c r="AY372" s="16" t="s">
        <v>167</v>
      </c>
      <c r="BE372" s="155">
        <f>IF(N372="základní",J372,0)</f>
        <v>0</v>
      </c>
      <c r="BF372" s="155">
        <f>IF(N372="snížená",J372,0)</f>
        <v>0</v>
      </c>
      <c r="BG372" s="155">
        <f>IF(N372="zákl. přenesená",J372,0)</f>
        <v>0</v>
      </c>
      <c r="BH372" s="155">
        <f>IF(N372="sníž. přenesená",J372,0)</f>
        <v>0</v>
      </c>
      <c r="BI372" s="155">
        <f>IF(N372="nulová",J372,0)</f>
        <v>0</v>
      </c>
      <c r="BJ372" s="16" t="s">
        <v>81</v>
      </c>
      <c r="BK372" s="155">
        <f>ROUND(I372*H372,2)</f>
        <v>0</v>
      </c>
      <c r="BL372" s="16" t="s">
        <v>258</v>
      </c>
      <c r="BM372" s="154" t="s">
        <v>2189</v>
      </c>
    </row>
    <row r="373" spans="2:65" s="12" customFormat="1" ht="11.25">
      <c r="B373" s="156"/>
      <c r="D373" s="157" t="s">
        <v>176</v>
      </c>
      <c r="E373" s="158" t="s">
        <v>1</v>
      </c>
      <c r="F373" s="159" t="s">
        <v>2190</v>
      </c>
      <c r="H373" s="160">
        <v>1.41</v>
      </c>
      <c r="L373" s="156"/>
      <c r="M373" s="161"/>
      <c r="N373" s="162"/>
      <c r="O373" s="162"/>
      <c r="P373" s="162"/>
      <c r="Q373" s="162"/>
      <c r="R373" s="162"/>
      <c r="S373" s="162"/>
      <c r="T373" s="163"/>
      <c r="AT373" s="158" t="s">
        <v>176</v>
      </c>
      <c r="AU373" s="158" t="s">
        <v>83</v>
      </c>
      <c r="AV373" s="12" t="s">
        <v>83</v>
      </c>
      <c r="AW373" s="12" t="s">
        <v>28</v>
      </c>
      <c r="AX373" s="12" t="s">
        <v>74</v>
      </c>
      <c r="AY373" s="158" t="s">
        <v>167</v>
      </c>
    </row>
    <row r="374" spans="2:65" s="13" customFormat="1" ht="11.25">
      <c r="B374" s="164"/>
      <c r="D374" s="157" t="s">
        <v>176</v>
      </c>
      <c r="E374" s="165" t="s">
        <v>1</v>
      </c>
      <c r="F374" s="166" t="s">
        <v>187</v>
      </c>
      <c r="H374" s="167">
        <v>1.41</v>
      </c>
      <c r="L374" s="164"/>
      <c r="M374" s="168"/>
      <c r="N374" s="169"/>
      <c r="O374" s="169"/>
      <c r="P374" s="169"/>
      <c r="Q374" s="169"/>
      <c r="R374" s="169"/>
      <c r="S374" s="169"/>
      <c r="T374" s="170"/>
      <c r="AT374" s="165" t="s">
        <v>176</v>
      </c>
      <c r="AU374" s="165" t="s">
        <v>83</v>
      </c>
      <c r="AV374" s="13" t="s">
        <v>174</v>
      </c>
      <c r="AW374" s="13" t="s">
        <v>28</v>
      </c>
      <c r="AX374" s="13" t="s">
        <v>81</v>
      </c>
      <c r="AY374" s="165" t="s">
        <v>167</v>
      </c>
    </row>
    <row r="375" spans="2:65" s="1" customFormat="1" ht="24" customHeight="1">
      <c r="B375" s="143"/>
      <c r="C375" s="144" t="s">
        <v>736</v>
      </c>
      <c r="D375" s="144" t="s">
        <v>169</v>
      </c>
      <c r="E375" s="145" t="s">
        <v>1422</v>
      </c>
      <c r="F375" s="146" t="s">
        <v>1423</v>
      </c>
      <c r="G375" s="147" t="s">
        <v>230</v>
      </c>
      <c r="H375" s="148">
        <v>41.3</v>
      </c>
      <c r="I375" s="149">
        <v>0</v>
      </c>
      <c r="J375" s="149">
        <f>ROUND(I375*H375,2)</f>
        <v>0</v>
      </c>
      <c r="K375" s="146" t="s">
        <v>173</v>
      </c>
      <c r="L375" s="30"/>
      <c r="M375" s="150" t="s">
        <v>1</v>
      </c>
      <c r="N375" s="151" t="s">
        <v>39</v>
      </c>
      <c r="O375" s="152">
        <v>0.26500000000000001</v>
      </c>
      <c r="P375" s="152">
        <f>O375*H375</f>
        <v>10.9445</v>
      </c>
      <c r="Q375" s="152">
        <v>2.8600000000000001E-3</v>
      </c>
      <c r="R375" s="152">
        <f>Q375*H375</f>
        <v>0.118118</v>
      </c>
      <c r="S375" s="152">
        <v>0</v>
      </c>
      <c r="T375" s="153">
        <f>S375*H375</f>
        <v>0</v>
      </c>
      <c r="AR375" s="154" t="s">
        <v>258</v>
      </c>
      <c r="AT375" s="154" t="s">
        <v>169</v>
      </c>
      <c r="AU375" s="154" t="s">
        <v>83</v>
      </c>
      <c r="AY375" s="16" t="s">
        <v>167</v>
      </c>
      <c r="BE375" s="155">
        <f>IF(N375="základní",J375,0)</f>
        <v>0</v>
      </c>
      <c r="BF375" s="155">
        <f>IF(N375="snížená",J375,0)</f>
        <v>0</v>
      </c>
      <c r="BG375" s="155">
        <f>IF(N375="zákl. přenesená",J375,0)</f>
        <v>0</v>
      </c>
      <c r="BH375" s="155">
        <f>IF(N375="sníž. přenesená",J375,0)</f>
        <v>0</v>
      </c>
      <c r="BI375" s="155">
        <f>IF(N375="nulová",J375,0)</f>
        <v>0</v>
      </c>
      <c r="BJ375" s="16" t="s">
        <v>81</v>
      </c>
      <c r="BK375" s="155">
        <f>ROUND(I375*H375,2)</f>
        <v>0</v>
      </c>
      <c r="BL375" s="16" t="s">
        <v>258</v>
      </c>
      <c r="BM375" s="154" t="s">
        <v>2191</v>
      </c>
    </row>
    <row r="376" spans="2:65" s="12" customFormat="1" ht="11.25">
      <c r="B376" s="156"/>
      <c r="D376" s="157" t="s">
        <v>176</v>
      </c>
      <c r="E376" s="158" t="s">
        <v>1</v>
      </c>
      <c r="F376" s="159" t="s">
        <v>2137</v>
      </c>
      <c r="H376" s="160">
        <v>41.3</v>
      </c>
      <c r="L376" s="156"/>
      <c r="M376" s="161"/>
      <c r="N376" s="162"/>
      <c r="O376" s="162"/>
      <c r="P376" s="162"/>
      <c r="Q376" s="162"/>
      <c r="R376" s="162"/>
      <c r="S376" s="162"/>
      <c r="T376" s="163"/>
      <c r="AT376" s="158" t="s">
        <v>176</v>
      </c>
      <c r="AU376" s="158" t="s">
        <v>83</v>
      </c>
      <c r="AV376" s="12" t="s">
        <v>83</v>
      </c>
      <c r="AW376" s="12" t="s">
        <v>28</v>
      </c>
      <c r="AX376" s="12" t="s">
        <v>74</v>
      </c>
      <c r="AY376" s="158" t="s">
        <v>167</v>
      </c>
    </row>
    <row r="377" spans="2:65" s="13" customFormat="1" ht="11.25">
      <c r="B377" s="164"/>
      <c r="D377" s="157" t="s">
        <v>176</v>
      </c>
      <c r="E377" s="165" t="s">
        <v>1</v>
      </c>
      <c r="F377" s="166" t="s">
        <v>187</v>
      </c>
      <c r="H377" s="167">
        <v>41.3</v>
      </c>
      <c r="L377" s="164"/>
      <c r="M377" s="168"/>
      <c r="N377" s="169"/>
      <c r="O377" s="169"/>
      <c r="P377" s="169"/>
      <c r="Q377" s="169"/>
      <c r="R377" s="169"/>
      <c r="S377" s="169"/>
      <c r="T377" s="170"/>
      <c r="AT377" s="165" t="s">
        <v>176</v>
      </c>
      <c r="AU377" s="165" t="s">
        <v>83</v>
      </c>
      <c r="AV377" s="13" t="s">
        <v>174</v>
      </c>
      <c r="AW377" s="13" t="s">
        <v>28</v>
      </c>
      <c r="AX377" s="13" t="s">
        <v>81</v>
      </c>
      <c r="AY377" s="165" t="s">
        <v>167</v>
      </c>
    </row>
    <row r="378" spans="2:65" s="1" customFormat="1" ht="24" customHeight="1">
      <c r="B378" s="143"/>
      <c r="C378" s="144" t="s">
        <v>742</v>
      </c>
      <c r="D378" s="144" t="s">
        <v>169</v>
      </c>
      <c r="E378" s="145" t="s">
        <v>1427</v>
      </c>
      <c r="F378" s="146" t="s">
        <v>1428</v>
      </c>
      <c r="G378" s="147" t="s">
        <v>295</v>
      </c>
      <c r="H378" s="148">
        <v>2</v>
      </c>
      <c r="I378" s="149">
        <v>0</v>
      </c>
      <c r="J378" s="149">
        <f>ROUND(I378*H378,2)</f>
        <v>0</v>
      </c>
      <c r="K378" s="146" t="s">
        <v>173</v>
      </c>
      <c r="L378" s="30"/>
      <c r="M378" s="150" t="s">
        <v>1</v>
      </c>
      <c r="N378" s="151" t="s">
        <v>39</v>
      </c>
      <c r="O378" s="152">
        <v>0.4</v>
      </c>
      <c r="P378" s="152">
        <f>O378*H378</f>
        <v>0.8</v>
      </c>
      <c r="Q378" s="152">
        <v>4.8000000000000001E-4</v>
      </c>
      <c r="R378" s="152">
        <f>Q378*H378</f>
        <v>9.6000000000000002E-4</v>
      </c>
      <c r="S378" s="152">
        <v>0</v>
      </c>
      <c r="T378" s="153">
        <f>S378*H378</f>
        <v>0</v>
      </c>
      <c r="AR378" s="154" t="s">
        <v>258</v>
      </c>
      <c r="AT378" s="154" t="s">
        <v>169</v>
      </c>
      <c r="AU378" s="154" t="s">
        <v>83</v>
      </c>
      <c r="AY378" s="16" t="s">
        <v>167</v>
      </c>
      <c r="BE378" s="155">
        <f>IF(N378="základní",J378,0)</f>
        <v>0</v>
      </c>
      <c r="BF378" s="155">
        <f>IF(N378="snížená",J378,0)</f>
        <v>0</v>
      </c>
      <c r="BG378" s="155">
        <f>IF(N378="zákl. přenesená",J378,0)</f>
        <v>0</v>
      </c>
      <c r="BH378" s="155">
        <f>IF(N378="sníž. přenesená",J378,0)</f>
        <v>0</v>
      </c>
      <c r="BI378" s="155">
        <f>IF(N378="nulová",J378,0)</f>
        <v>0</v>
      </c>
      <c r="BJ378" s="16" t="s">
        <v>81</v>
      </c>
      <c r="BK378" s="155">
        <f>ROUND(I378*H378,2)</f>
        <v>0</v>
      </c>
      <c r="BL378" s="16" t="s">
        <v>258</v>
      </c>
      <c r="BM378" s="154" t="s">
        <v>2192</v>
      </c>
    </row>
    <row r="379" spans="2:65" s="1" customFormat="1" ht="24" customHeight="1">
      <c r="B379" s="143"/>
      <c r="C379" s="144" t="s">
        <v>746</v>
      </c>
      <c r="D379" s="144" t="s">
        <v>169</v>
      </c>
      <c r="E379" s="145" t="s">
        <v>1431</v>
      </c>
      <c r="F379" s="146" t="s">
        <v>1432</v>
      </c>
      <c r="G379" s="147" t="s">
        <v>230</v>
      </c>
      <c r="H379" s="148">
        <v>5.8</v>
      </c>
      <c r="I379" s="149">
        <v>0</v>
      </c>
      <c r="J379" s="149">
        <f>ROUND(I379*H379,2)</f>
        <v>0</v>
      </c>
      <c r="K379" s="146" t="s">
        <v>173</v>
      </c>
      <c r="L379" s="30"/>
      <c r="M379" s="150" t="s">
        <v>1</v>
      </c>
      <c r="N379" s="151" t="s">
        <v>39</v>
      </c>
      <c r="O379" s="152">
        <v>0.33400000000000002</v>
      </c>
      <c r="P379" s="152">
        <f>O379*H379</f>
        <v>1.9372</v>
      </c>
      <c r="Q379" s="152">
        <v>2.2300000000000002E-3</v>
      </c>
      <c r="R379" s="152">
        <f>Q379*H379</f>
        <v>1.2934000000000001E-2</v>
      </c>
      <c r="S379" s="152">
        <v>0</v>
      </c>
      <c r="T379" s="153">
        <f>S379*H379</f>
        <v>0</v>
      </c>
      <c r="AR379" s="154" t="s">
        <v>258</v>
      </c>
      <c r="AT379" s="154" t="s">
        <v>169</v>
      </c>
      <c r="AU379" s="154" t="s">
        <v>83</v>
      </c>
      <c r="AY379" s="16" t="s">
        <v>167</v>
      </c>
      <c r="BE379" s="155">
        <f>IF(N379="základní",J379,0)</f>
        <v>0</v>
      </c>
      <c r="BF379" s="155">
        <f>IF(N379="snížená",J379,0)</f>
        <v>0</v>
      </c>
      <c r="BG379" s="155">
        <f>IF(N379="zákl. přenesená",J379,0)</f>
        <v>0</v>
      </c>
      <c r="BH379" s="155">
        <f>IF(N379="sníž. přenesená",J379,0)</f>
        <v>0</v>
      </c>
      <c r="BI379" s="155">
        <f>IF(N379="nulová",J379,0)</f>
        <v>0</v>
      </c>
      <c r="BJ379" s="16" t="s">
        <v>81</v>
      </c>
      <c r="BK379" s="155">
        <f>ROUND(I379*H379,2)</f>
        <v>0</v>
      </c>
      <c r="BL379" s="16" t="s">
        <v>258</v>
      </c>
      <c r="BM379" s="154" t="s">
        <v>2193</v>
      </c>
    </row>
    <row r="380" spans="2:65" s="12" customFormat="1" ht="11.25">
      <c r="B380" s="156"/>
      <c r="D380" s="157" t="s">
        <v>176</v>
      </c>
      <c r="E380" s="158" t="s">
        <v>1</v>
      </c>
      <c r="F380" s="159" t="s">
        <v>2194</v>
      </c>
      <c r="H380" s="160">
        <v>5.8</v>
      </c>
      <c r="L380" s="156"/>
      <c r="M380" s="161"/>
      <c r="N380" s="162"/>
      <c r="O380" s="162"/>
      <c r="P380" s="162"/>
      <c r="Q380" s="162"/>
      <c r="R380" s="162"/>
      <c r="S380" s="162"/>
      <c r="T380" s="163"/>
      <c r="AT380" s="158" t="s">
        <v>176</v>
      </c>
      <c r="AU380" s="158" t="s">
        <v>83</v>
      </c>
      <c r="AV380" s="12" t="s">
        <v>83</v>
      </c>
      <c r="AW380" s="12" t="s">
        <v>28</v>
      </c>
      <c r="AX380" s="12" t="s">
        <v>74</v>
      </c>
      <c r="AY380" s="158" t="s">
        <v>167</v>
      </c>
    </row>
    <row r="381" spans="2:65" s="13" customFormat="1" ht="11.25">
      <c r="B381" s="164"/>
      <c r="D381" s="157" t="s">
        <v>176</v>
      </c>
      <c r="E381" s="165" t="s">
        <v>1</v>
      </c>
      <c r="F381" s="166" t="s">
        <v>187</v>
      </c>
      <c r="H381" s="167">
        <v>5.8</v>
      </c>
      <c r="L381" s="164"/>
      <c r="M381" s="168"/>
      <c r="N381" s="169"/>
      <c r="O381" s="169"/>
      <c r="P381" s="169"/>
      <c r="Q381" s="169"/>
      <c r="R381" s="169"/>
      <c r="S381" s="169"/>
      <c r="T381" s="170"/>
      <c r="AT381" s="165" t="s">
        <v>176</v>
      </c>
      <c r="AU381" s="165" t="s">
        <v>83</v>
      </c>
      <c r="AV381" s="13" t="s">
        <v>174</v>
      </c>
      <c r="AW381" s="13" t="s">
        <v>28</v>
      </c>
      <c r="AX381" s="13" t="s">
        <v>81</v>
      </c>
      <c r="AY381" s="165" t="s">
        <v>167</v>
      </c>
    </row>
    <row r="382" spans="2:65" s="1" customFormat="1" ht="24" customHeight="1">
      <c r="B382" s="143"/>
      <c r="C382" s="144" t="s">
        <v>750</v>
      </c>
      <c r="D382" s="144" t="s">
        <v>169</v>
      </c>
      <c r="E382" s="145" t="s">
        <v>2195</v>
      </c>
      <c r="F382" s="146" t="s">
        <v>2196</v>
      </c>
      <c r="G382" s="147" t="s">
        <v>399</v>
      </c>
      <c r="H382" s="148">
        <v>0.13600000000000001</v>
      </c>
      <c r="I382" s="149">
        <v>0</v>
      </c>
      <c r="J382" s="149">
        <f>ROUND(I382*H382,2)</f>
        <v>0</v>
      </c>
      <c r="K382" s="146" t="s">
        <v>173</v>
      </c>
      <c r="L382" s="30"/>
      <c r="M382" s="150" t="s">
        <v>1</v>
      </c>
      <c r="N382" s="151" t="s">
        <v>39</v>
      </c>
      <c r="O382" s="152">
        <v>4.7370000000000001</v>
      </c>
      <c r="P382" s="152">
        <f>O382*H382</f>
        <v>0.64423200000000003</v>
      </c>
      <c r="Q382" s="152">
        <v>0</v>
      </c>
      <c r="R382" s="152">
        <f>Q382*H382</f>
        <v>0</v>
      </c>
      <c r="S382" s="152">
        <v>0</v>
      </c>
      <c r="T382" s="153">
        <f>S382*H382</f>
        <v>0</v>
      </c>
      <c r="AR382" s="154" t="s">
        <v>258</v>
      </c>
      <c r="AT382" s="154" t="s">
        <v>169</v>
      </c>
      <c r="AU382" s="154" t="s">
        <v>83</v>
      </c>
      <c r="AY382" s="16" t="s">
        <v>167</v>
      </c>
      <c r="BE382" s="155">
        <f>IF(N382="základní",J382,0)</f>
        <v>0</v>
      </c>
      <c r="BF382" s="155">
        <f>IF(N382="snížená",J382,0)</f>
        <v>0</v>
      </c>
      <c r="BG382" s="155">
        <f>IF(N382="zákl. přenesená",J382,0)</f>
        <v>0</v>
      </c>
      <c r="BH382" s="155">
        <f>IF(N382="sníž. přenesená",J382,0)</f>
        <v>0</v>
      </c>
      <c r="BI382" s="155">
        <f>IF(N382="nulová",J382,0)</f>
        <v>0</v>
      </c>
      <c r="BJ382" s="16" t="s">
        <v>81</v>
      </c>
      <c r="BK382" s="155">
        <f>ROUND(I382*H382,2)</f>
        <v>0</v>
      </c>
      <c r="BL382" s="16" t="s">
        <v>258</v>
      </c>
      <c r="BM382" s="154" t="s">
        <v>2197</v>
      </c>
    </row>
    <row r="383" spans="2:65" s="11" customFormat="1" ht="22.9" customHeight="1">
      <c r="B383" s="131"/>
      <c r="D383" s="132" t="s">
        <v>73</v>
      </c>
      <c r="E383" s="141" t="s">
        <v>1441</v>
      </c>
      <c r="F383" s="141" t="s">
        <v>1442</v>
      </c>
      <c r="J383" s="142">
        <f>BK383</f>
        <v>0</v>
      </c>
      <c r="L383" s="131"/>
      <c r="M383" s="135"/>
      <c r="N383" s="136"/>
      <c r="O383" s="136"/>
      <c r="P383" s="137">
        <f>SUM(P384:P399)</f>
        <v>219.95421600000003</v>
      </c>
      <c r="Q383" s="136"/>
      <c r="R383" s="137">
        <f>SUM(R384:R399)</f>
        <v>8.8861827800000022</v>
      </c>
      <c r="S383" s="136"/>
      <c r="T383" s="138">
        <f>SUM(T384:T399)</f>
        <v>9.7584494999999993</v>
      </c>
      <c r="AR383" s="132" t="s">
        <v>83</v>
      </c>
      <c r="AT383" s="139" t="s">
        <v>73</v>
      </c>
      <c r="AU383" s="139" t="s">
        <v>81</v>
      </c>
      <c r="AY383" s="132" t="s">
        <v>167</v>
      </c>
      <c r="BK383" s="140">
        <f>SUM(BK384:BK399)</f>
        <v>0</v>
      </c>
    </row>
    <row r="384" spans="2:65" s="1" customFormat="1" ht="24" customHeight="1">
      <c r="B384" s="143"/>
      <c r="C384" s="144" t="s">
        <v>756</v>
      </c>
      <c r="D384" s="144" t="s">
        <v>169</v>
      </c>
      <c r="E384" s="145" t="s">
        <v>2198</v>
      </c>
      <c r="F384" s="146" t="s">
        <v>2199</v>
      </c>
      <c r="G384" s="147" t="s">
        <v>249</v>
      </c>
      <c r="H384" s="148">
        <v>219.291</v>
      </c>
      <c r="I384" s="149">
        <v>0</v>
      </c>
      <c r="J384" s="149">
        <f>ROUND(I384*H384,2)</f>
        <v>0</v>
      </c>
      <c r="K384" s="146" t="s">
        <v>173</v>
      </c>
      <c r="L384" s="30"/>
      <c r="M384" s="150" t="s">
        <v>1</v>
      </c>
      <c r="N384" s="151" t="s">
        <v>39</v>
      </c>
      <c r="O384" s="152">
        <v>0.248</v>
      </c>
      <c r="P384" s="152">
        <f>O384*H384</f>
        <v>54.384167999999995</v>
      </c>
      <c r="Q384" s="152">
        <v>0</v>
      </c>
      <c r="R384" s="152">
        <f>Q384*H384</f>
        <v>0</v>
      </c>
      <c r="S384" s="152">
        <v>4.4499999999999998E-2</v>
      </c>
      <c r="T384" s="153">
        <f>S384*H384</f>
        <v>9.7584494999999993</v>
      </c>
      <c r="AR384" s="154" t="s">
        <v>258</v>
      </c>
      <c r="AT384" s="154" t="s">
        <v>169</v>
      </c>
      <c r="AU384" s="154" t="s">
        <v>83</v>
      </c>
      <c r="AY384" s="16" t="s">
        <v>167</v>
      </c>
      <c r="BE384" s="155">
        <f>IF(N384="základní",J384,0)</f>
        <v>0</v>
      </c>
      <c r="BF384" s="155">
        <f>IF(N384="snížená",J384,0)</f>
        <v>0</v>
      </c>
      <c r="BG384" s="155">
        <f>IF(N384="zákl. přenesená",J384,0)</f>
        <v>0</v>
      </c>
      <c r="BH384" s="155">
        <f>IF(N384="sníž. přenesená",J384,0)</f>
        <v>0</v>
      </c>
      <c r="BI384" s="155">
        <f>IF(N384="nulová",J384,0)</f>
        <v>0</v>
      </c>
      <c r="BJ384" s="16" t="s">
        <v>81</v>
      </c>
      <c r="BK384" s="155">
        <f>ROUND(I384*H384,2)</f>
        <v>0</v>
      </c>
      <c r="BL384" s="16" t="s">
        <v>258</v>
      </c>
      <c r="BM384" s="154" t="s">
        <v>2200</v>
      </c>
    </row>
    <row r="385" spans="2:65" s="12" customFormat="1" ht="11.25">
      <c r="B385" s="156"/>
      <c r="D385" s="157" t="s">
        <v>176</v>
      </c>
      <c r="E385" s="158" t="s">
        <v>1</v>
      </c>
      <c r="F385" s="159" t="s">
        <v>2201</v>
      </c>
      <c r="H385" s="160">
        <v>192.87100000000001</v>
      </c>
      <c r="L385" s="156"/>
      <c r="M385" s="161"/>
      <c r="N385" s="162"/>
      <c r="O385" s="162"/>
      <c r="P385" s="162"/>
      <c r="Q385" s="162"/>
      <c r="R385" s="162"/>
      <c r="S385" s="162"/>
      <c r="T385" s="163"/>
      <c r="AT385" s="158" t="s">
        <v>176</v>
      </c>
      <c r="AU385" s="158" t="s">
        <v>83</v>
      </c>
      <c r="AV385" s="12" t="s">
        <v>83</v>
      </c>
      <c r="AW385" s="12" t="s">
        <v>28</v>
      </c>
      <c r="AX385" s="12" t="s">
        <v>74</v>
      </c>
      <c r="AY385" s="158" t="s">
        <v>167</v>
      </c>
    </row>
    <row r="386" spans="2:65" s="12" customFormat="1" ht="11.25">
      <c r="B386" s="156"/>
      <c r="D386" s="157" t="s">
        <v>176</v>
      </c>
      <c r="E386" s="158" t="s">
        <v>1</v>
      </c>
      <c r="F386" s="159" t="s">
        <v>2202</v>
      </c>
      <c r="H386" s="160">
        <v>26.42</v>
      </c>
      <c r="L386" s="156"/>
      <c r="M386" s="161"/>
      <c r="N386" s="162"/>
      <c r="O386" s="162"/>
      <c r="P386" s="162"/>
      <c r="Q386" s="162"/>
      <c r="R386" s="162"/>
      <c r="S386" s="162"/>
      <c r="T386" s="163"/>
      <c r="AT386" s="158" t="s">
        <v>176</v>
      </c>
      <c r="AU386" s="158" t="s">
        <v>83</v>
      </c>
      <c r="AV386" s="12" t="s">
        <v>83</v>
      </c>
      <c r="AW386" s="12" t="s">
        <v>28</v>
      </c>
      <c r="AX386" s="12" t="s">
        <v>74</v>
      </c>
      <c r="AY386" s="158" t="s">
        <v>167</v>
      </c>
    </row>
    <row r="387" spans="2:65" s="13" customFormat="1" ht="11.25">
      <c r="B387" s="164"/>
      <c r="D387" s="157" t="s">
        <v>176</v>
      </c>
      <c r="E387" s="165" t="s">
        <v>1</v>
      </c>
      <c r="F387" s="166" t="s">
        <v>187</v>
      </c>
      <c r="H387" s="167">
        <v>219.291</v>
      </c>
      <c r="L387" s="164"/>
      <c r="M387" s="168"/>
      <c r="N387" s="169"/>
      <c r="O387" s="169"/>
      <c r="P387" s="169"/>
      <c r="Q387" s="169"/>
      <c r="R387" s="169"/>
      <c r="S387" s="169"/>
      <c r="T387" s="170"/>
      <c r="AT387" s="165" t="s">
        <v>176</v>
      </c>
      <c r="AU387" s="165" t="s">
        <v>83</v>
      </c>
      <c r="AV387" s="13" t="s">
        <v>174</v>
      </c>
      <c r="AW387" s="13" t="s">
        <v>28</v>
      </c>
      <c r="AX387" s="13" t="s">
        <v>81</v>
      </c>
      <c r="AY387" s="165" t="s">
        <v>167</v>
      </c>
    </row>
    <row r="388" spans="2:65" s="1" customFormat="1" ht="24" customHeight="1">
      <c r="B388" s="143"/>
      <c r="C388" s="144" t="s">
        <v>764</v>
      </c>
      <c r="D388" s="144" t="s">
        <v>169</v>
      </c>
      <c r="E388" s="145" t="s">
        <v>1444</v>
      </c>
      <c r="F388" s="146" t="s">
        <v>1445</v>
      </c>
      <c r="G388" s="147" t="s">
        <v>249</v>
      </c>
      <c r="H388" s="148">
        <v>192.87</v>
      </c>
      <c r="I388" s="149">
        <v>0</v>
      </c>
      <c r="J388" s="149">
        <f>ROUND(I388*H388,2)</f>
        <v>0</v>
      </c>
      <c r="K388" s="146" t="s">
        <v>173</v>
      </c>
      <c r="L388" s="30"/>
      <c r="M388" s="150" t="s">
        <v>1</v>
      </c>
      <c r="N388" s="151" t="s">
        <v>39</v>
      </c>
      <c r="O388" s="152">
        <v>0.47299999999999998</v>
      </c>
      <c r="P388" s="152">
        <f>O388*H388</f>
        <v>91.227509999999995</v>
      </c>
      <c r="Q388" s="152">
        <v>4.3490000000000001E-2</v>
      </c>
      <c r="R388" s="152">
        <f>Q388*H388</f>
        <v>8.3879163000000005</v>
      </c>
      <c r="S388" s="152">
        <v>0</v>
      </c>
      <c r="T388" s="153">
        <f>S388*H388</f>
        <v>0</v>
      </c>
      <c r="AR388" s="154" t="s">
        <v>258</v>
      </c>
      <c r="AT388" s="154" t="s">
        <v>169</v>
      </c>
      <c r="AU388" s="154" t="s">
        <v>83</v>
      </c>
      <c r="AY388" s="16" t="s">
        <v>167</v>
      </c>
      <c r="BE388" s="155">
        <f>IF(N388="základní",J388,0)</f>
        <v>0</v>
      </c>
      <c r="BF388" s="155">
        <f>IF(N388="snížená",J388,0)</f>
        <v>0</v>
      </c>
      <c r="BG388" s="155">
        <f>IF(N388="zákl. přenesená",J388,0)</f>
        <v>0</v>
      </c>
      <c r="BH388" s="155">
        <f>IF(N388="sníž. přenesená",J388,0)</f>
        <v>0</v>
      </c>
      <c r="BI388" s="155">
        <f>IF(N388="nulová",J388,0)</f>
        <v>0</v>
      </c>
      <c r="BJ388" s="16" t="s">
        <v>81</v>
      </c>
      <c r="BK388" s="155">
        <f>ROUND(I388*H388,2)</f>
        <v>0</v>
      </c>
      <c r="BL388" s="16" t="s">
        <v>258</v>
      </c>
      <c r="BM388" s="154" t="s">
        <v>2203</v>
      </c>
    </row>
    <row r="389" spans="2:65" s="1" customFormat="1" ht="24" customHeight="1">
      <c r="B389" s="143"/>
      <c r="C389" s="144" t="s">
        <v>769</v>
      </c>
      <c r="D389" s="144" t="s">
        <v>169</v>
      </c>
      <c r="E389" s="145" t="s">
        <v>1449</v>
      </c>
      <c r="F389" s="146" t="s">
        <v>1450</v>
      </c>
      <c r="G389" s="147" t="s">
        <v>230</v>
      </c>
      <c r="H389" s="148">
        <v>41.3</v>
      </c>
      <c r="I389" s="149">
        <v>0</v>
      </c>
      <c r="J389" s="149">
        <f>ROUND(I389*H389,2)</f>
        <v>0</v>
      </c>
      <c r="K389" s="146" t="s">
        <v>173</v>
      </c>
      <c r="L389" s="30"/>
      <c r="M389" s="150" t="s">
        <v>1</v>
      </c>
      <c r="N389" s="151" t="s">
        <v>39</v>
      </c>
      <c r="O389" s="152">
        <v>0.09</v>
      </c>
      <c r="P389" s="152">
        <f>O389*H389</f>
        <v>3.7169999999999996</v>
      </c>
      <c r="Q389" s="152">
        <v>1.01E-3</v>
      </c>
      <c r="R389" s="152">
        <f>Q389*H389</f>
        <v>4.1713E-2</v>
      </c>
      <c r="S389" s="152">
        <v>0</v>
      </c>
      <c r="T389" s="153">
        <f>S389*H389</f>
        <v>0</v>
      </c>
      <c r="AR389" s="154" t="s">
        <v>258</v>
      </c>
      <c r="AT389" s="154" t="s">
        <v>169</v>
      </c>
      <c r="AU389" s="154" t="s">
        <v>83</v>
      </c>
      <c r="AY389" s="16" t="s">
        <v>167</v>
      </c>
      <c r="BE389" s="155">
        <f>IF(N389="základní",J389,0)</f>
        <v>0</v>
      </c>
      <c r="BF389" s="155">
        <f>IF(N389="snížená",J389,0)</f>
        <v>0</v>
      </c>
      <c r="BG389" s="155">
        <f>IF(N389="zákl. přenesená",J389,0)</f>
        <v>0</v>
      </c>
      <c r="BH389" s="155">
        <f>IF(N389="sníž. přenesená",J389,0)</f>
        <v>0</v>
      </c>
      <c r="BI389" s="155">
        <f>IF(N389="nulová",J389,0)</f>
        <v>0</v>
      </c>
      <c r="BJ389" s="16" t="s">
        <v>81</v>
      </c>
      <c r="BK389" s="155">
        <f>ROUND(I389*H389,2)</f>
        <v>0</v>
      </c>
      <c r="BL389" s="16" t="s">
        <v>258</v>
      </c>
      <c r="BM389" s="154" t="s">
        <v>2204</v>
      </c>
    </row>
    <row r="390" spans="2:65" s="12" customFormat="1" ht="11.25">
      <c r="B390" s="156"/>
      <c r="D390" s="157" t="s">
        <v>176</v>
      </c>
      <c r="E390" s="158" t="s">
        <v>1</v>
      </c>
      <c r="F390" s="159" t="s">
        <v>2137</v>
      </c>
      <c r="H390" s="160">
        <v>41.3</v>
      </c>
      <c r="L390" s="156"/>
      <c r="M390" s="161"/>
      <c r="N390" s="162"/>
      <c r="O390" s="162"/>
      <c r="P390" s="162"/>
      <c r="Q390" s="162"/>
      <c r="R390" s="162"/>
      <c r="S390" s="162"/>
      <c r="T390" s="163"/>
      <c r="AT390" s="158" t="s">
        <v>176</v>
      </c>
      <c r="AU390" s="158" t="s">
        <v>83</v>
      </c>
      <c r="AV390" s="12" t="s">
        <v>83</v>
      </c>
      <c r="AW390" s="12" t="s">
        <v>28</v>
      </c>
      <c r="AX390" s="12" t="s">
        <v>74</v>
      </c>
      <c r="AY390" s="158" t="s">
        <v>167</v>
      </c>
    </row>
    <row r="391" spans="2:65" s="13" customFormat="1" ht="11.25">
      <c r="B391" s="164"/>
      <c r="D391" s="157" t="s">
        <v>176</v>
      </c>
      <c r="E391" s="165" t="s">
        <v>1</v>
      </c>
      <c r="F391" s="166" t="s">
        <v>187</v>
      </c>
      <c r="H391" s="167">
        <v>41.3</v>
      </c>
      <c r="L391" s="164"/>
      <c r="M391" s="168"/>
      <c r="N391" s="169"/>
      <c r="O391" s="169"/>
      <c r="P391" s="169"/>
      <c r="Q391" s="169"/>
      <c r="R391" s="169"/>
      <c r="S391" s="169"/>
      <c r="T391" s="170"/>
      <c r="AT391" s="165" t="s">
        <v>176</v>
      </c>
      <c r="AU391" s="165" t="s">
        <v>83</v>
      </c>
      <c r="AV391" s="13" t="s">
        <v>174</v>
      </c>
      <c r="AW391" s="13" t="s">
        <v>28</v>
      </c>
      <c r="AX391" s="13" t="s">
        <v>81</v>
      </c>
      <c r="AY391" s="165" t="s">
        <v>167</v>
      </c>
    </row>
    <row r="392" spans="2:65" s="1" customFormat="1" ht="24" customHeight="1">
      <c r="B392" s="143"/>
      <c r="C392" s="144" t="s">
        <v>774</v>
      </c>
      <c r="D392" s="144" t="s">
        <v>169</v>
      </c>
      <c r="E392" s="145" t="s">
        <v>1459</v>
      </c>
      <c r="F392" s="146" t="s">
        <v>1460</v>
      </c>
      <c r="G392" s="147" t="s">
        <v>230</v>
      </c>
      <c r="H392" s="148">
        <v>20.65</v>
      </c>
      <c r="I392" s="149">
        <v>0</v>
      </c>
      <c r="J392" s="149">
        <f>ROUND(I392*H392,2)</f>
        <v>0</v>
      </c>
      <c r="K392" s="146" t="s">
        <v>173</v>
      </c>
      <c r="L392" s="30"/>
      <c r="M392" s="150" t="s">
        <v>1</v>
      </c>
      <c r="N392" s="151" t="s">
        <v>39</v>
      </c>
      <c r="O392" s="152">
        <v>0.79200000000000004</v>
      </c>
      <c r="P392" s="152">
        <f>O392*H392</f>
        <v>16.354800000000001</v>
      </c>
      <c r="Q392" s="152">
        <v>1.167E-2</v>
      </c>
      <c r="R392" s="152">
        <f>Q392*H392</f>
        <v>0.24098549999999999</v>
      </c>
      <c r="S392" s="152">
        <v>0</v>
      </c>
      <c r="T392" s="153">
        <f>S392*H392</f>
        <v>0</v>
      </c>
      <c r="AR392" s="154" t="s">
        <v>258</v>
      </c>
      <c r="AT392" s="154" t="s">
        <v>169</v>
      </c>
      <c r="AU392" s="154" t="s">
        <v>83</v>
      </c>
      <c r="AY392" s="16" t="s">
        <v>167</v>
      </c>
      <c r="BE392" s="155">
        <f>IF(N392="základní",J392,0)</f>
        <v>0</v>
      </c>
      <c r="BF392" s="155">
        <f>IF(N392="snížená",J392,0)</f>
        <v>0</v>
      </c>
      <c r="BG392" s="155">
        <f>IF(N392="zákl. přenesená",J392,0)</f>
        <v>0</v>
      </c>
      <c r="BH392" s="155">
        <f>IF(N392="sníž. přenesená",J392,0)</f>
        <v>0</v>
      </c>
      <c r="BI392" s="155">
        <f>IF(N392="nulová",J392,0)</f>
        <v>0</v>
      </c>
      <c r="BJ392" s="16" t="s">
        <v>81</v>
      </c>
      <c r="BK392" s="155">
        <f>ROUND(I392*H392,2)</f>
        <v>0</v>
      </c>
      <c r="BL392" s="16" t="s">
        <v>258</v>
      </c>
      <c r="BM392" s="154" t="s">
        <v>2205</v>
      </c>
    </row>
    <row r="393" spans="2:65" s="1" customFormat="1" ht="36" customHeight="1">
      <c r="B393" s="143"/>
      <c r="C393" s="144" t="s">
        <v>778</v>
      </c>
      <c r="D393" s="144" t="s">
        <v>169</v>
      </c>
      <c r="E393" s="145" t="s">
        <v>1463</v>
      </c>
      <c r="F393" s="146" t="s">
        <v>1464</v>
      </c>
      <c r="G393" s="147" t="s">
        <v>230</v>
      </c>
      <c r="H393" s="148">
        <v>18.68</v>
      </c>
      <c r="I393" s="149">
        <v>0</v>
      </c>
      <c r="J393" s="149">
        <f>ROUND(I393*H393,2)</f>
        <v>0</v>
      </c>
      <c r="K393" s="146" t="s">
        <v>173</v>
      </c>
      <c r="L393" s="30"/>
      <c r="M393" s="150" t="s">
        <v>1</v>
      </c>
      <c r="N393" s="151" t="s">
        <v>39</v>
      </c>
      <c r="O393" s="152">
        <v>0.90900000000000003</v>
      </c>
      <c r="P393" s="152">
        <f>O393*H393</f>
        <v>16.980119999999999</v>
      </c>
      <c r="Q393" s="152">
        <v>9.9500000000000005E-3</v>
      </c>
      <c r="R393" s="152">
        <f>Q393*H393</f>
        <v>0.185866</v>
      </c>
      <c r="S393" s="152">
        <v>0</v>
      </c>
      <c r="T393" s="153">
        <f>S393*H393</f>
        <v>0</v>
      </c>
      <c r="AR393" s="154" t="s">
        <v>258</v>
      </c>
      <c r="AT393" s="154" t="s">
        <v>169</v>
      </c>
      <c r="AU393" s="154" t="s">
        <v>83</v>
      </c>
      <c r="AY393" s="16" t="s">
        <v>167</v>
      </c>
      <c r="BE393" s="155">
        <f>IF(N393="základní",J393,0)</f>
        <v>0</v>
      </c>
      <c r="BF393" s="155">
        <f>IF(N393="snížená",J393,0)</f>
        <v>0</v>
      </c>
      <c r="BG393" s="155">
        <f>IF(N393="zákl. přenesená",J393,0)</f>
        <v>0</v>
      </c>
      <c r="BH393" s="155">
        <f>IF(N393="sníž. přenesená",J393,0)</f>
        <v>0</v>
      </c>
      <c r="BI393" s="155">
        <f>IF(N393="nulová",J393,0)</f>
        <v>0</v>
      </c>
      <c r="BJ393" s="16" t="s">
        <v>81</v>
      </c>
      <c r="BK393" s="155">
        <f>ROUND(I393*H393,2)</f>
        <v>0</v>
      </c>
      <c r="BL393" s="16" t="s">
        <v>258</v>
      </c>
      <c r="BM393" s="154" t="s">
        <v>2206</v>
      </c>
    </row>
    <row r="394" spans="2:65" s="12" customFormat="1" ht="11.25">
      <c r="B394" s="156"/>
      <c r="D394" s="157" t="s">
        <v>176</v>
      </c>
      <c r="E394" s="158" t="s">
        <v>1</v>
      </c>
      <c r="F394" s="159" t="s">
        <v>2207</v>
      </c>
      <c r="H394" s="160">
        <v>18.68</v>
      </c>
      <c r="L394" s="156"/>
      <c r="M394" s="161"/>
      <c r="N394" s="162"/>
      <c r="O394" s="162"/>
      <c r="P394" s="162"/>
      <c r="Q394" s="162"/>
      <c r="R394" s="162"/>
      <c r="S394" s="162"/>
      <c r="T394" s="163"/>
      <c r="AT394" s="158" t="s">
        <v>176</v>
      </c>
      <c r="AU394" s="158" t="s">
        <v>83</v>
      </c>
      <c r="AV394" s="12" t="s">
        <v>83</v>
      </c>
      <c r="AW394" s="12" t="s">
        <v>28</v>
      </c>
      <c r="AX394" s="12" t="s">
        <v>74</v>
      </c>
      <c r="AY394" s="158" t="s">
        <v>167</v>
      </c>
    </row>
    <row r="395" spans="2:65" s="13" customFormat="1" ht="11.25">
      <c r="B395" s="164"/>
      <c r="D395" s="157" t="s">
        <v>176</v>
      </c>
      <c r="E395" s="165" t="s">
        <v>1</v>
      </c>
      <c r="F395" s="166" t="s">
        <v>187</v>
      </c>
      <c r="H395" s="167">
        <v>18.68</v>
      </c>
      <c r="L395" s="164"/>
      <c r="M395" s="168"/>
      <c r="N395" s="169"/>
      <c r="O395" s="169"/>
      <c r="P395" s="169"/>
      <c r="Q395" s="169"/>
      <c r="R395" s="169"/>
      <c r="S395" s="169"/>
      <c r="T395" s="170"/>
      <c r="AT395" s="165" t="s">
        <v>176</v>
      </c>
      <c r="AU395" s="165" t="s">
        <v>83</v>
      </c>
      <c r="AV395" s="13" t="s">
        <v>174</v>
      </c>
      <c r="AW395" s="13" t="s">
        <v>28</v>
      </c>
      <c r="AX395" s="13" t="s">
        <v>81</v>
      </c>
      <c r="AY395" s="165" t="s">
        <v>167</v>
      </c>
    </row>
    <row r="396" spans="2:65" s="1" customFormat="1" ht="24" customHeight="1">
      <c r="B396" s="143"/>
      <c r="C396" s="144" t="s">
        <v>783</v>
      </c>
      <c r="D396" s="144" t="s">
        <v>169</v>
      </c>
      <c r="E396" s="145" t="s">
        <v>1496</v>
      </c>
      <c r="F396" s="146" t="s">
        <v>1497</v>
      </c>
      <c r="G396" s="147" t="s">
        <v>249</v>
      </c>
      <c r="H396" s="148">
        <v>192.87</v>
      </c>
      <c r="I396" s="149">
        <v>0</v>
      </c>
      <c r="J396" s="149">
        <f>ROUND(I396*H396,2)</f>
        <v>0</v>
      </c>
      <c r="K396" s="146" t="s">
        <v>173</v>
      </c>
      <c r="L396" s="30"/>
      <c r="M396" s="150" t="s">
        <v>1</v>
      </c>
      <c r="N396" s="151" t="s">
        <v>39</v>
      </c>
      <c r="O396" s="152">
        <v>9.2999999999999999E-2</v>
      </c>
      <c r="P396" s="152">
        <f>O396*H396</f>
        <v>17.936910000000001</v>
      </c>
      <c r="Q396" s="152">
        <v>0</v>
      </c>
      <c r="R396" s="152">
        <f>Q396*H396</f>
        <v>0</v>
      </c>
      <c r="S396" s="152">
        <v>0</v>
      </c>
      <c r="T396" s="153">
        <f>S396*H396</f>
        <v>0</v>
      </c>
      <c r="AR396" s="154" t="s">
        <v>258</v>
      </c>
      <c r="AT396" s="154" t="s">
        <v>169</v>
      </c>
      <c r="AU396" s="154" t="s">
        <v>83</v>
      </c>
      <c r="AY396" s="16" t="s">
        <v>167</v>
      </c>
      <c r="BE396" s="155">
        <f>IF(N396="základní",J396,0)</f>
        <v>0</v>
      </c>
      <c r="BF396" s="155">
        <f>IF(N396="snížená",J396,0)</f>
        <v>0</v>
      </c>
      <c r="BG396" s="155">
        <f>IF(N396="zákl. přenesená",J396,0)</f>
        <v>0</v>
      </c>
      <c r="BH396" s="155">
        <f>IF(N396="sníž. přenesená",J396,0)</f>
        <v>0</v>
      </c>
      <c r="BI396" s="155">
        <f>IF(N396="nulová",J396,0)</f>
        <v>0</v>
      </c>
      <c r="BJ396" s="16" t="s">
        <v>81</v>
      </c>
      <c r="BK396" s="155">
        <f>ROUND(I396*H396,2)</f>
        <v>0</v>
      </c>
      <c r="BL396" s="16" t="s">
        <v>258</v>
      </c>
      <c r="BM396" s="154" t="s">
        <v>2208</v>
      </c>
    </row>
    <row r="397" spans="2:65" s="1" customFormat="1" ht="36" customHeight="1">
      <c r="B397" s="143"/>
      <c r="C397" s="178" t="s">
        <v>789</v>
      </c>
      <c r="D397" s="178" t="s">
        <v>410</v>
      </c>
      <c r="E397" s="179" t="s">
        <v>1500</v>
      </c>
      <c r="F397" s="180" t="s">
        <v>1501</v>
      </c>
      <c r="G397" s="181" t="s">
        <v>249</v>
      </c>
      <c r="H397" s="182">
        <v>212.15700000000001</v>
      </c>
      <c r="I397" s="183">
        <v>0</v>
      </c>
      <c r="J397" s="183">
        <f>ROUND(I397*H397,2)</f>
        <v>0</v>
      </c>
      <c r="K397" s="180" t="s">
        <v>173</v>
      </c>
      <c r="L397" s="184"/>
      <c r="M397" s="185" t="s">
        <v>1</v>
      </c>
      <c r="N397" s="186" t="s">
        <v>39</v>
      </c>
      <c r="O397" s="152">
        <v>0</v>
      </c>
      <c r="P397" s="152">
        <f>O397*H397</f>
        <v>0</v>
      </c>
      <c r="Q397" s="152">
        <v>1.3999999999999999E-4</v>
      </c>
      <c r="R397" s="152">
        <f>Q397*H397</f>
        <v>2.9701979999999999E-2</v>
      </c>
      <c r="S397" s="152">
        <v>0</v>
      </c>
      <c r="T397" s="153">
        <f>S397*H397</f>
        <v>0</v>
      </c>
      <c r="AR397" s="154" t="s">
        <v>380</v>
      </c>
      <c r="AT397" s="154" t="s">
        <v>410</v>
      </c>
      <c r="AU397" s="154" t="s">
        <v>83</v>
      </c>
      <c r="AY397" s="16" t="s">
        <v>167</v>
      </c>
      <c r="BE397" s="155">
        <f>IF(N397="základní",J397,0)</f>
        <v>0</v>
      </c>
      <c r="BF397" s="155">
        <f>IF(N397="snížená",J397,0)</f>
        <v>0</v>
      </c>
      <c r="BG397" s="155">
        <f>IF(N397="zákl. přenesená",J397,0)</f>
        <v>0</v>
      </c>
      <c r="BH397" s="155">
        <f>IF(N397="sníž. přenesená",J397,0)</f>
        <v>0</v>
      </c>
      <c r="BI397" s="155">
        <f>IF(N397="nulová",J397,0)</f>
        <v>0</v>
      </c>
      <c r="BJ397" s="16" t="s">
        <v>81</v>
      </c>
      <c r="BK397" s="155">
        <f>ROUND(I397*H397,2)</f>
        <v>0</v>
      </c>
      <c r="BL397" s="16" t="s">
        <v>258</v>
      </c>
      <c r="BM397" s="154" t="s">
        <v>2209</v>
      </c>
    </row>
    <row r="398" spans="2:65" s="12" customFormat="1" ht="11.25">
      <c r="B398" s="156"/>
      <c r="D398" s="157" t="s">
        <v>176</v>
      </c>
      <c r="F398" s="159" t="s">
        <v>2210</v>
      </c>
      <c r="H398" s="160">
        <v>212.15700000000001</v>
      </c>
      <c r="L398" s="156"/>
      <c r="M398" s="161"/>
      <c r="N398" s="162"/>
      <c r="O398" s="162"/>
      <c r="P398" s="162"/>
      <c r="Q398" s="162"/>
      <c r="R398" s="162"/>
      <c r="S398" s="162"/>
      <c r="T398" s="163"/>
      <c r="AT398" s="158" t="s">
        <v>176</v>
      </c>
      <c r="AU398" s="158" t="s">
        <v>83</v>
      </c>
      <c r="AV398" s="12" t="s">
        <v>83</v>
      </c>
      <c r="AW398" s="12" t="s">
        <v>3</v>
      </c>
      <c r="AX398" s="12" t="s">
        <v>81</v>
      </c>
      <c r="AY398" s="158" t="s">
        <v>167</v>
      </c>
    </row>
    <row r="399" spans="2:65" s="1" customFormat="1" ht="16.5" customHeight="1">
      <c r="B399" s="143"/>
      <c r="C399" s="144" t="s">
        <v>793</v>
      </c>
      <c r="D399" s="144" t="s">
        <v>169</v>
      </c>
      <c r="E399" s="145" t="s">
        <v>2211</v>
      </c>
      <c r="F399" s="146" t="s">
        <v>2212</v>
      </c>
      <c r="G399" s="147" t="s">
        <v>399</v>
      </c>
      <c r="H399" s="148">
        <v>8.8859999999999992</v>
      </c>
      <c r="I399" s="149">
        <v>0</v>
      </c>
      <c r="J399" s="149">
        <f>ROUND(I399*H399,2)</f>
        <v>0</v>
      </c>
      <c r="K399" s="146" t="s">
        <v>173</v>
      </c>
      <c r="L399" s="30"/>
      <c r="M399" s="150" t="s">
        <v>1</v>
      </c>
      <c r="N399" s="151" t="s">
        <v>39</v>
      </c>
      <c r="O399" s="152">
        <v>2.1779999999999999</v>
      </c>
      <c r="P399" s="152">
        <f>O399*H399</f>
        <v>19.353707999999997</v>
      </c>
      <c r="Q399" s="152">
        <v>0</v>
      </c>
      <c r="R399" s="152">
        <f>Q399*H399</f>
        <v>0</v>
      </c>
      <c r="S399" s="152">
        <v>0</v>
      </c>
      <c r="T399" s="153">
        <f>S399*H399</f>
        <v>0</v>
      </c>
      <c r="AR399" s="154" t="s">
        <v>258</v>
      </c>
      <c r="AT399" s="154" t="s">
        <v>169</v>
      </c>
      <c r="AU399" s="154" t="s">
        <v>83</v>
      </c>
      <c r="AY399" s="16" t="s">
        <v>167</v>
      </c>
      <c r="BE399" s="155">
        <f>IF(N399="základní",J399,0)</f>
        <v>0</v>
      </c>
      <c r="BF399" s="155">
        <f>IF(N399="snížená",J399,0)</f>
        <v>0</v>
      </c>
      <c r="BG399" s="155">
        <f>IF(N399="zákl. přenesená",J399,0)</f>
        <v>0</v>
      </c>
      <c r="BH399" s="155">
        <f>IF(N399="sníž. přenesená",J399,0)</f>
        <v>0</v>
      </c>
      <c r="BI399" s="155">
        <f>IF(N399="nulová",J399,0)</f>
        <v>0</v>
      </c>
      <c r="BJ399" s="16" t="s">
        <v>81</v>
      </c>
      <c r="BK399" s="155">
        <f>ROUND(I399*H399,2)</f>
        <v>0</v>
      </c>
      <c r="BL399" s="16" t="s">
        <v>258</v>
      </c>
      <c r="BM399" s="154" t="s">
        <v>2213</v>
      </c>
    </row>
    <row r="400" spans="2:65" s="11" customFormat="1" ht="22.9" customHeight="1">
      <c r="B400" s="131"/>
      <c r="D400" s="132" t="s">
        <v>73</v>
      </c>
      <c r="E400" s="141" t="s">
        <v>1508</v>
      </c>
      <c r="F400" s="141" t="s">
        <v>1509</v>
      </c>
      <c r="J400" s="142">
        <f>BK400</f>
        <v>0</v>
      </c>
      <c r="L400" s="131"/>
      <c r="M400" s="135"/>
      <c r="N400" s="136"/>
      <c r="O400" s="136"/>
      <c r="P400" s="137">
        <f>SUM(P401:P408)</f>
        <v>5.2429249999999996</v>
      </c>
      <c r="Q400" s="136"/>
      <c r="R400" s="137">
        <f>SUM(R401:R408)</f>
        <v>3.5007719999999999E-2</v>
      </c>
      <c r="S400" s="136"/>
      <c r="T400" s="138">
        <f>SUM(T401:T408)</f>
        <v>4.8000000000000001E-2</v>
      </c>
      <c r="AR400" s="132" t="s">
        <v>83</v>
      </c>
      <c r="AT400" s="139" t="s">
        <v>73</v>
      </c>
      <c r="AU400" s="139" t="s">
        <v>81</v>
      </c>
      <c r="AY400" s="132" t="s">
        <v>167</v>
      </c>
      <c r="BK400" s="140">
        <f>SUM(BK401:BK408)</f>
        <v>0</v>
      </c>
    </row>
    <row r="401" spans="2:65" s="1" customFormat="1" ht="36" customHeight="1">
      <c r="B401" s="143"/>
      <c r="C401" s="144" t="s">
        <v>798</v>
      </c>
      <c r="D401" s="144" t="s">
        <v>169</v>
      </c>
      <c r="E401" s="145" t="s">
        <v>1511</v>
      </c>
      <c r="F401" s="146" t="s">
        <v>2214</v>
      </c>
      <c r="G401" s="147" t="s">
        <v>221</v>
      </c>
      <c r="H401" s="148">
        <v>1</v>
      </c>
      <c r="I401" s="149">
        <v>0</v>
      </c>
      <c r="J401" s="149">
        <f>ROUND(I401*H401,2)</f>
        <v>0</v>
      </c>
      <c r="K401" s="146" t="s">
        <v>1</v>
      </c>
      <c r="L401" s="30"/>
      <c r="M401" s="150" t="s">
        <v>1</v>
      </c>
      <c r="N401" s="151" t="s">
        <v>39</v>
      </c>
      <c r="O401" s="152">
        <v>0</v>
      </c>
      <c r="P401" s="152">
        <f>O401*H401</f>
        <v>0</v>
      </c>
      <c r="Q401" s="152">
        <v>0</v>
      </c>
      <c r="R401" s="152">
        <f>Q401*H401</f>
        <v>0</v>
      </c>
      <c r="S401" s="152">
        <v>0</v>
      </c>
      <c r="T401" s="153">
        <f>S401*H401</f>
        <v>0</v>
      </c>
      <c r="AR401" s="154" t="s">
        <v>258</v>
      </c>
      <c r="AT401" s="154" t="s">
        <v>169</v>
      </c>
      <c r="AU401" s="154" t="s">
        <v>83</v>
      </c>
      <c r="AY401" s="16" t="s">
        <v>167</v>
      </c>
      <c r="BE401" s="155">
        <f>IF(N401="základní",J401,0)</f>
        <v>0</v>
      </c>
      <c r="BF401" s="155">
        <f>IF(N401="snížená",J401,0)</f>
        <v>0</v>
      </c>
      <c r="BG401" s="155">
        <f>IF(N401="zákl. přenesená",J401,0)</f>
        <v>0</v>
      </c>
      <c r="BH401" s="155">
        <f>IF(N401="sníž. přenesená",J401,0)</f>
        <v>0</v>
      </c>
      <c r="BI401" s="155">
        <f>IF(N401="nulová",J401,0)</f>
        <v>0</v>
      </c>
      <c r="BJ401" s="16" t="s">
        <v>81</v>
      </c>
      <c r="BK401" s="155">
        <f>ROUND(I401*H401,2)</f>
        <v>0</v>
      </c>
      <c r="BL401" s="16" t="s">
        <v>258</v>
      </c>
      <c r="BM401" s="154" t="s">
        <v>2215</v>
      </c>
    </row>
    <row r="402" spans="2:65" s="1" customFormat="1" ht="36" customHeight="1">
      <c r="B402" s="143"/>
      <c r="C402" s="144" t="s">
        <v>803</v>
      </c>
      <c r="D402" s="144" t="s">
        <v>169</v>
      </c>
      <c r="E402" s="145" t="s">
        <v>1515</v>
      </c>
      <c r="F402" s="146" t="s">
        <v>2216</v>
      </c>
      <c r="G402" s="147" t="s">
        <v>221</v>
      </c>
      <c r="H402" s="148">
        <v>1</v>
      </c>
      <c r="I402" s="149">
        <v>0</v>
      </c>
      <c r="J402" s="149">
        <f>ROUND(I402*H402,2)</f>
        <v>0</v>
      </c>
      <c r="K402" s="146" t="s">
        <v>1</v>
      </c>
      <c r="L402" s="30"/>
      <c r="M402" s="150" t="s">
        <v>1</v>
      </c>
      <c r="N402" s="151" t="s">
        <v>39</v>
      </c>
      <c r="O402" s="152">
        <v>0</v>
      </c>
      <c r="P402" s="152">
        <f>O402*H402</f>
        <v>0</v>
      </c>
      <c r="Q402" s="152">
        <v>0</v>
      </c>
      <c r="R402" s="152">
        <f>Q402*H402</f>
        <v>0</v>
      </c>
      <c r="S402" s="152">
        <v>0</v>
      </c>
      <c r="T402" s="153">
        <f>S402*H402</f>
        <v>0</v>
      </c>
      <c r="AR402" s="154" t="s">
        <v>258</v>
      </c>
      <c r="AT402" s="154" t="s">
        <v>169</v>
      </c>
      <c r="AU402" s="154" t="s">
        <v>83</v>
      </c>
      <c r="AY402" s="16" t="s">
        <v>167</v>
      </c>
      <c r="BE402" s="155">
        <f>IF(N402="základní",J402,0)</f>
        <v>0</v>
      </c>
      <c r="BF402" s="155">
        <f>IF(N402="snížená",J402,0)</f>
        <v>0</v>
      </c>
      <c r="BG402" s="155">
        <f>IF(N402="zákl. přenesená",J402,0)</f>
        <v>0</v>
      </c>
      <c r="BH402" s="155">
        <f>IF(N402="sníž. přenesená",J402,0)</f>
        <v>0</v>
      </c>
      <c r="BI402" s="155">
        <f>IF(N402="nulová",J402,0)</f>
        <v>0</v>
      </c>
      <c r="BJ402" s="16" t="s">
        <v>81</v>
      </c>
      <c r="BK402" s="155">
        <f>ROUND(I402*H402,2)</f>
        <v>0</v>
      </c>
      <c r="BL402" s="16" t="s">
        <v>258</v>
      </c>
      <c r="BM402" s="154" t="s">
        <v>2217</v>
      </c>
    </row>
    <row r="403" spans="2:65" s="1" customFormat="1" ht="24" customHeight="1">
      <c r="B403" s="143"/>
      <c r="C403" s="144" t="s">
        <v>809</v>
      </c>
      <c r="D403" s="144" t="s">
        <v>169</v>
      </c>
      <c r="E403" s="145" t="s">
        <v>1570</v>
      </c>
      <c r="F403" s="146" t="s">
        <v>2218</v>
      </c>
      <c r="G403" s="147" t="s">
        <v>295</v>
      </c>
      <c r="H403" s="148">
        <v>3</v>
      </c>
      <c r="I403" s="149">
        <v>0</v>
      </c>
      <c r="J403" s="149">
        <f>ROUND(I403*H403,2)</f>
        <v>0</v>
      </c>
      <c r="K403" s="146" t="s">
        <v>173</v>
      </c>
      <c r="L403" s="30"/>
      <c r="M403" s="150" t="s">
        <v>1</v>
      </c>
      <c r="N403" s="151" t="s">
        <v>39</v>
      </c>
      <c r="O403" s="152">
        <v>1.6879999999999999</v>
      </c>
      <c r="P403" s="152">
        <f>O403*H403</f>
        <v>5.0640000000000001</v>
      </c>
      <c r="Q403" s="152">
        <v>2.7E-4</v>
      </c>
      <c r="R403" s="152">
        <f>Q403*H403</f>
        <v>8.0999999999999996E-4</v>
      </c>
      <c r="S403" s="152">
        <v>0</v>
      </c>
      <c r="T403" s="153">
        <f>S403*H403</f>
        <v>0</v>
      </c>
      <c r="AR403" s="154" t="s">
        <v>258</v>
      </c>
      <c r="AT403" s="154" t="s">
        <v>169</v>
      </c>
      <c r="AU403" s="154" t="s">
        <v>83</v>
      </c>
      <c r="AY403" s="16" t="s">
        <v>167</v>
      </c>
      <c r="BE403" s="155">
        <f>IF(N403="základní",J403,0)</f>
        <v>0</v>
      </c>
      <c r="BF403" s="155">
        <f>IF(N403="snížená",J403,0)</f>
        <v>0</v>
      </c>
      <c r="BG403" s="155">
        <f>IF(N403="zákl. přenesená",J403,0)</f>
        <v>0</v>
      </c>
      <c r="BH403" s="155">
        <f>IF(N403="sníž. přenesená",J403,0)</f>
        <v>0</v>
      </c>
      <c r="BI403" s="155">
        <f>IF(N403="nulová",J403,0)</f>
        <v>0</v>
      </c>
      <c r="BJ403" s="16" t="s">
        <v>81</v>
      </c>
      <c r="BK403" s="155">
        <f>ROUND(I403*H403,2)</f>
        <v>0</v>
      </c>
      <c r="BL403" s="16" t="s">
        <v>258</v>
      </c>
      <c r="BM403" s="154" t="s">
        <v>2219</v>
      </c>
    </row>
    <row r="404" spans="2:65" s="1" customFormat="1" ht="24" customHeight="1">
      <c r="B404" s="143"/>
      <c r="C404" s="178" t="s">
        <v>813</v>
      </c>
      <c r="D404" s="178" t="s">
        <v>410</v>
      </c>
      <c r="E404" s="179" t="s">
        <v>2220</v>
      </c>
      <c r="F404" s="180" t="s">
        <v>2221</v>
      </c>
      <c r="G404" s="181" t="s">
        <v>249</v>
      </c>
      <c r="H404" s="182">
        <v>0.84899999999999998</v>
      </c>
      <c r="I404" s="183">
        <v>0</v>
      </c>
      <c r="J404" s="183">
        <f>ROUND(I404*H404,2)</f>
        <v>0</v>
      </c>
      <c r="K404" s="180" t="s">
        <v>1</v>
      </c>
      <c r="L404" s="184"/>
      <c r="M404" s="185" t="s">
        <v>1</v>
      </c>
      <c r="N404" s="186" t="s">
        <v>39</v>
      </c>
      <c r="O404" s="152">
        <v>0</v>
      </c>
      <c r="P404" s="152">
        <f>O404*H404</f>
        <v>0</v>
      </c>
      <c r="Q404" s="152">
        <v>4.0280000000000003E-2</v>
      </c>
      <c r="R404" s="152">
        <f>Q404*H404</f>
        <v>3.4197720000000001E-2</v>
      </c>
      <c r="S404" s="152">
        <v>0</v>
      </c>
      <c r="T404" s="153">
        <f>S404*H404</f>
        <v>0</v>
      </c>
      <c r="AR404" s="154" t="s">
        <v>380</v>
      </c>
      <c r="AT404" s="154" t="s">
        <v>410</v>
      </c>
      <c r="AU404" s="154" t="s">
        <v>83</v>
      </c>
      <c r="AY404" s="16" t="s">
        <v>167</v>
      </c>
      <c r="BE404" s="155">
        <f>IF(N404="základní",J404,0)</f>
        <v>0</v>
      </c>
      <c r="BF404" s="155">
        <f>IF(N404="snížená",J404,0)</f>
        <v>0</v>
      </c>
      <c r="BG404" s="155">
        <f>IF(N404="zákl. přenesená",J404,0)</f>
        <v>0</v>
      </c>
      <c r="BH404" s="155">
        <f>IF(N404="sníž. přenesená",J404,0)</f>
        <v>0</v>
      </c>
      <c r="BI404" s="155">
        <f>IF(N404="nulová",J404,0)</f>
        <v>0</v>
      </c>
      <c r="BJ404" s="16" t="s">
        <v>81</v>
      </c>
      <c r="BK404" s="155">
        <f>ROUND(I404*H404,2)</f>
        <v>0</v>
      </c>
      <c r="BL404" s="16" t="s">
        <v>258</v>
      </c>
      <c r="BM404" s="154" t="s">
        <v>2222</v>
      </c>
    </row>
    <row r="405" spans="2:65" s="12" customFormat="1" ht="11.25">
      <c r="B405" s="156"/>
      <c r="D405" s="157" t="s">
        <v>176</v>
      </c>
      <c r="E405" s="158" t="s">
        <v>1</v>
      </c>
      <c r="F405" s="159" t="s">
        <v>2223</v>
      </c>
      <c r="H405" s="160">
        <v>0.84899999999999998</v>
      </c>
      <c r="L405" s="156"/>
      <c r="M405" s="161"/>
      <c r="N405" s="162"/>
      <c r="O405" s="162"/>
      <c r="P405" s="162"/>
      <c r="Q405" s="162"/>
      <c r="R405" s="162"/>
      <c r="S405" s="162"/>
      <c r="T405" s="163"/>
      <c r="AT405" s="158" t="s">
        <v>176</v>
      </c>
      <c r="AU405" s="158" t="s">
        <v>83</v>
      </c>
      <c r="AV405" s="12" t="s">
        <v>83</v>
      </c>
      <c r="AW405" s="12" t="s">
        <v>28</v>
      </c>
      <c r="AX405" s="12" t="s">
        <v>74</v>
      </c>
      <c r="AY405" s="158" t="s">
        <v>167</v>
      </c>
    </row>
    <row r="406" spans="2:65" s="13" customFormat="1" ht="11.25">
      <c r="B406" s="164"/>
      <c r="D406" s="157" t="s">
        <v>176</v>
      </c>
      <c r="E406" s="165" t="s">
        <v>1</v>
      </c>
      <c r="F406" s="166" t="s">
        <v>187</v>
      </c>
      <c r="H406" s="167">
        <v>0.84899999999999998</v>
      </c>
      <c r="L406" s="164"/>
      <c r="M406" s="168"/>
      <c r="N406" s="169"/>
      <c r="O406" s="169"/>
      <c r="P406" s="169"/>
      <c r="Q406" s="169"/>
      <c r="R406" s="169"/>
      <c r="S406" s="169"/>
      <c r="T406" s="170"/>
      <c r="AT406" s="165" t="s">
        <v>176</v>
      </c>
      <c r="AU406" s="165" t="s">
        <v>83</v>
      </c>
      <c r="AV406" s="13" t="s">
        <v>174</v>
      </c>
      <c r="AW406" s="13" t="s">
        <v>28</v>
      </c>
      <c r="AX406" s="13" t="s">
        <v>81</v>
      </c>
      <c r="AY406" s="165" t="s">
        <v>167</v>
      </c>
    </row>
    <row r="407" spans="2:65" s="1" customFormat="1" ht="24" customHeight="1">
      <c r="B407" s="143"/>
      <c r="C407" s="144" t="s">
        <v>818</v>
      </c>
      <c r="D407" s="144" t="s">
        <v>169</v>
      </c>
      <c r="E407" s="145" t="s">
        <v>2224</v>
      </c>
      <c r="F407" s="146" t="s">
        <v>2225</v>
      </c>
      <c r="G407" s="147" t="s">
        <v>295</v>
      </c>
      <c r="H407" s="148">
        <v>2</v>
      </c>
      <c r="I407" s="149">
        <v>0</v>
      </c>
      <c r="J407" s="149">
        <f>ROUND(I407*H407,2)</f>
        <v>0</v>
      </c>
      <c r="K407" s="146" t="s">
        <v>173</v>
      </c>
      <c r="L407" s="30"/>
      <c r="M407" s="150" t="s">
        <v>1</v>
      </c>
      <c r="N407" s="151" t="s">
        <v>39</v>
      </c>
      <c r="O407" s="152">
        <v>0.05</v>
      </c>
      <c r="P407" s="152">
        <f>O407*H407</f>
        <v>0.1</v>
      </c>
      <c r="Q407" s="152">
        <v>0</v>
      </c>
      <c r="R407" s="152">
        <f>Q407*H407</f>
        <v>0</v>
      </c>
      <c r="S407" s="152">
        <v>2.4E-2</v>
      </c>
      <c r="T407" s="153">
        <f>S407*H407</f>
        <v>4.8000000000000001E-2</v>
      </c>
      <c r="AR407" s="154" t="s">
        <v>258</v>
      </c>
      <c r="AT407" s="154" t="s">
        <v>169</v>
      </c>
      <c r="AU407" s="154" t="s">
        <v>83</v>
      </c>
      <c r="AY407" s="16" t="s">
        <v>167</v>
      </c>
      <c r="BE407" s="155">
        <f>IF(N407="základní",J407,0)</f>
        <v>0</v>
      </c>
      <c r="BF407" s="155">
        <f>IF(N407="snížená",J407,0)</f>
        <v>0</v>
      </c>
      <c r="BG407" s="155">
        <f>IF(N407="zákl. přenesená",J407,0)</f>
        <v>0</v>
      </c>
      <c r="BH407" s="155">
        <f>IF(N407="sníž. přenesená",J407,0)</f>
        <v>0</v>
      </c>
      <c r="BI407" s="155">
        <f>IF(N407="nulová",J407,0)</f>
        <v>0</v>
      </c>
      <c r="BJ407" s="16" t="s">
        <v>81</v>
      </c>
      <c r="BK407" s="155">
        <f>ROUND(I407*H407,2)</f>
        <v>0</v>
      </c>
      <c r="BL407" s="16" t="s">
        <v>258</v>
      </c>
      <c r="BM407" s="154" t="s">
        <v>2226</v>
      </c>
    </row>
    <row r="408" spans="2:65" s="1" customFormat="1" ht="16.5" customHeight="1">
      <c r="B408" s="143"/>
      <c r="C408" s="144" t="s">
        <v>823</v>
      </c>
      <c r="D408" s="144" t="s">
        <v>169</v>
      </c>
      <c r="E408" s="145" t="s">
        <v>2227</v>
      </c>
      <c r="F408" s="146" t="s">
        <v>2228</v>
      </c>
      <c r="G408" s="147" t="s">
        <v>399</v>
      </c>
      <c r="H408" s="148">
        <v>3.5000000000000003E-2</v>
      </c>
      <c r="I408" s="149">
        <v>0</v>
      </c>
      <c r="J408" s="149">
        <f>ROUND(I408*H408,2)</f>
        <v>0</v>
      </c>
      <c r="K408" s="146" t="s">
        <v>173</v>
      </c>
      <c r="L408" s="30"/>
      <c r="M408" s="150" t="s">
        <v>1</v>
      </c>
      <c r="N408" s="151" t="s">
        <v>39</v>
      </c>
      <c r="O408" s="152">
        <v>2.2549999999999999</v>
      </c>
      <c r="P408" s="152">
        <f>O408*H408</f>
        <v>7.8925000000000009E-2</v>
      </c>
      <c r="Q408" s="152">
        <v>0</v>
      </c>
      <c r="R408" s="152">
        <f>Q408*H408</f>
        <v>0</v>
      </c>
      <c r="S408" s="152">
        <v>0</v>
      </c>
      <c r="T408" s="153">
        <f>S408*H408</f>
        <v>0</v>
      </c>
      <c r="AR408" s="154" t="s">
        <v>258</v>
      </c>
      <c r="AT408" s="154" t="s">
        <v>169</v>
      </c>
      <c r="AU408" s="154" t="s">
        <v>83</v>
      </c>
      <c r="AY408" s="16" t="s">
        <v>167</v>
      </c>
      <c r="BE408" s="155">
        <f>IF(N408="základní",J408,0)</f>
        <v>0</v>
      </c>
      <c r="BF408" s="155">
        <f>IF(N408="snížená",J408,0)</f>
        <v>0</v>
      </c>
      <c r="BG408" s="155">
        <f>IF(N408="zákl. přenesená",J408,0)</f>
        <v>0</v>
      </c>
      <c r="BH408" s="155">
        <f>IF(N408="sníž. přenesená",J408,0)</f>
        <v>0</v>
      </c>
      <c r="BI408" s="155">
        <f>IF(N408="nulová",J408,0)</f>
        <v>0</v>
      </c>
      <c r="BJ408" s="16" t="s">
        <v>81</v>
      </c>
      <c r="BK408" s="155">
        <f>ROUND(I408*H408,2)</f>
        <v>0</v>
      </c>
      <c r="BL408" s="16" t="s">
        <v>258</v>
      </c>
      <c r="BM408" s="154" t="s">
        <v>2229</v>
      </c>
    </row>
    <row r="409" spans="2:65" s="11" customFormat="1" ht="22.9" customHeight="1">
      <c r="B409" s="131"/>
      <c r="D409" s="132" t="s">
        <v>73</v>
      </c>
      <c r="E409" s="141" t="s">
        <v>1788</v>
      </c>
      <c r="F409" s="141" t="s">
        <v>1789</v>
      </c>
      <c r="J409" s="142">
        <f>BK409</f>
        <v>0</v>
      </c>
      <c r="L409" s="131"/>
      <c r="M409" s="135"/>
      <c r="N409" s="136"/>
      <c r="O409" s="136"/>
      <c r="P409" s="137">
        <f>SUM(P410:P415)</f>
        <v>49.558816000000007</v>
      </c>
      <c r="Q409" s="136"/>
      <c r="R409" s="137">
        <f>SUM(R410:R415)</f>
        <v>0.14440302000000002</v>
      </c>
      <c r="S409" s="136"/>
      <c r="T409" s="138">
        <f>SUM(T410:T415)</f>
        <v>0</v>
      </c>
      <c r="AR409" s="132" t="s">
        <v>83</v>
      </c>
      <c r="AT409" s="139" t="s">
        <v>73</v>
      </c>
      <c r="AU409" s="139" t="s">
        <v>81</v>
      </c>
      <c r="AY409" s="132" t="s">
        <v>167</v>
      </c>
      <c r="BK409" s="140">
        <f>SUM(BK410:BK415)</f>
        <v>0</v>
      </c>
    </row>
    <row r="410" spans="2:65" s="1" customFormat="1" ht="24" customHeight="1">
      <c r="B410" s="143"/>
      <c r="C410" s="144" t="s">
        <v>828</v>
      </c>
      <c r="D410" s="144" t="s">
        <v>169</v>
      </c>
      <c r="E410" s="145" t="s">
        <v>2230</v>
      </c>
      <c r="F410" s="146" t="s">
        <v>2231</v>
      </c>
      <c r="G410" s="147" t="s">
        <v>249</v>
      </c>
      <c r="H410" s="148">
        <v>19.942</v>
      </c>
      <c r="I410" s="149">
        <v>0</v>
      </c>
      <c r="J410" s="149">
        <f>ROUND(I410*H410,2)</f>
        <v>0</v>
      </c>
      <c r="K410" s="146" t="s">
        <v>173</v>
      </c>
      <c r="L410" s="30"/>
      <c r="M410" s="150" t="s">
        <v>1</v>
      </c>
      <c r="N410" s="151" t="s">
        <v>39</v>
      </c>
      <c r="O410" s="152">
        <v>9.2999999999999999E-2</v>
      </c>
      <c r="P410" s="152">
        <f>O410*H410</f>
        <v>1.854606</v>
      </c>
      <c r="Q410" s="152">
        <v>2.0000000000000002E-5</v>
      </c>
      <c r="R410" s="152">
        <f>Q410*H410</f>
        <v>3.9884000000000002E-4</v>
      </c>
      <c r="S410" s="152">
        <v>0</v>
      </c>
      <c r="T410" s="153">
        <f>S410*H410</f>
        <v>0</v>
      </c>
      <c r="AR410" s="154" t="s">
        <v>258</v>
      </c>
      <c r="AT410" s="154" t="s">
        <v>169</v>
      </c>
      <c r="AU410" s="154" t="s">
        <v>83</v>
      </c>
      <c r="AY410" s="16" t="s">
        <v>167</v>
      </c>
      <c r="BE410" s="155">
        <f>IF(N410="základní",J410,0)</f>
        <v>0</v>
      </c>
      <c r="BF410" s="155">
        <f>IF(N410="snížená",J410,0)</f>
        <v>0</v>
      </c>
      <c r="BG410" s="155">
        <f>IF(N410="zákl. přenesená",J410,0)</f>
        <v>0</v>
      </c>
      <c r="BH410" s="155">
        <f>IF(N410="sníž. přenesená",J410,0)</f>
        <v>0</v>
      </c>
      <c r="BI410" s="155">
        <f>IF(N410="nulová",J410,0)</f>
        <v>0</v>
      </c>
      <c r="BJ410" s="16" t="s">
        <v>81</v>
      </c>
      <c r="BK410" s="155">
        <f>ROUND(I410*H410,2)</f>
        <v>0</v>
      </c>
      <c r="BL410" s="16" t="s">
        <v>258</v>
      </c>
      <c r="BM410" s="154" t="s">
        <v>2232</v>
      </c>
    </row>
    <row r="411" spans="2:65" s="12" customFormat="1" ht="11.25">
      <c r="B411" s="156"/>
      <c r="D411" s="157" t="s">
        <v>176</v>
      </c>
      <c r="E411" s="158" t="s">
        <v>1</v>
      </c>
      <c r="F411" s="159" t="s">
        <v>2233</v>
      </c>
      <c r="H411" s="160">
        <v>19.942</v>
      </c>
      <c r="L411" s="156"/>
      <c r="M411" s="161"/>
      <c r="N411" s="162"/>
      <c r="O411" s="162"/>
      <c r="P411" s="162"/>
      <c r="Q411" s="162"/>
      <c r="R411" s="162"/>
      <c r="S411" s="162"/>
      <c r="T411" s="163"/>
      <c r="AT411" s="158" t="s">
        <v>176</v>
      </c>
      <c r="AU411" s="158" t="s">
        <v>83</v>
      </c>
      <c r="AV411" s="12" t="s">
        <v>83</v>
      </c>
      <c r="AW411" s="12" t="s">
        <v>28</v>
      </c>
      <c r="AX411" s="12" t="s">
        <v>74</v>
      </c>
      <c r="AY411" s="158" t="s">
        <v>167</v>
      </c>
    </row>
    <row r="412" spans="2:65" s="13" customFormat="1" ht="11.25">
      <c r="B412" s="164"/>
      <c r="D412" s="157" t="s">
        <v>176</v>
      </c>
      <c r="E412" s="165" t="s">
        <v>1</v>
      </c>
      <c r="F412" s="166" t="s">
        <v>187</v>
      </c>
      <c r="H412" s="167">
        <v>19.942</v>
      </c>
      <c r="L412" s="164"/>
      <c r="M412" s="168"/>
      <c r="N412" s="169"/>
      <c r="O412" s="169"/>
      <c r="P412" s="169"/>
      <c r="Q412" s="169"/>
      <c r="R412" s="169"/>
      <c r="S412" s="169"/>
      <c r="T412" s="170"/>
      <c r="AT412" s="165" t="s">
        <v>176</v>
      </c>
      <c r="AU412" s="165" t="s">
        <v>83</v>
      </c>
      <c r="AV412" s="13" t="s">
        <v>174</v>
      </c>
      <c r="AW412" s="13" t="s">
        <v>28</v>
      </c>
      <c r="AX412" s="13" t="s">
        <v>81</v>
      </c>
      <c r="AY412" s="165" t="s">
        <v>167</v>
      </c>
    </row>
    <row r="413" spans="2:65" s="1" customFormat="1" ht="24" customHeight="1">
      <c r="B413" s="143"/>
      <c r="C413" s="144" t="s">
        <v>832</v>
      </c>
      <c r="D413" s="144" t="s">
        <v>169</v>
      </c>
      <c r="E413" s="145" t="s">
        <v>2234</v>
      </c>
      <c r="F413" s="146" t="s">
        <v>2235</v>
      </c>
      <c r="G413" s="147" t="s">
        <v>249</v>
      </c>
      <c r="H413" s="148">
        <v>19.942</v>
      </c>
      <c r="I413" s="149">
        <v>0</v>
      </c>
      <c r="J413" s="149">
        <f>ROUND(I413*H413,2)</f>
        <v>0</v>
      </c>
      <c r="K413" s="146" t="s">
        <v>173</v>
      </c>
      <c r="L413" s="30"/>
      <c r="M413" s="150" t="s">
        <v>1</v>
      </c>
      <c r="N413" s="151" t="s">
        <v>39</v>
      </c>
      <c r="O413" s="152">
        <v>0.3</v>
      </c>
      <c r="P413" s="152">
        <f>O413*H413</f>
        <v>5.9825999999999997</v>
      </c>
      <c r="Q413" s="152">
        <v>3.4000000000000002E-4</v>
      </c>
      <c r="R413" s="152">
        <f>Q413*H413</f>
        <v>6.7802800000000005E-3</v>
      </c>
      <c r="S413" s="152">
        <v>0</v>
      </c>
      <c r="T413" s="153">
        <f>S413*H413</f>
        <v>0</v>
      </c>
      <c r="AR413" s="154" t="s">
        <v>258</v>
      </c>
      <c r="AT413" s="154" t="s">
        <v>169</v>
      </c>
      <c r="AU413" s="154" t="s">
        <v>83</v>
      </c>
      <c r="AY413" s="16" t="s">
        <v>167</v>
      </c>
      <c r="BE413" s="155">
        <f>IF(N413="základní",J413,0)</f>
        <v>0</v>
      </c>
      <c r="BF413" s="155">
        <f>IF(N413="snížená",J413,0)</f>
        <v>0</v>
      </c>
      <c r="BG413" s="155">
        <f>IF(N413="zákl. přenesená",J413,0)</f>
        <v>0</v>
      </c>
      <c r="BH413" s="155">
        <f>IF(N413="sníž. přenesená",J413,0)</f>
        <v>0</v>
      </c>
      <c r="BI413" s="155">
        <f>IF(N413="nulová",J413,0)</f>
        <v>0</v>
      </c>
      <c r="BJ413" s="16" t="s">
        <v>81</v>
      </c>
      <c r="BK413" s="155">
        <f>ROUND(I413*H413,2)</f>
        <v>0</v>
      </c>
      <c r="BL413" s="16" t="s">
        <v>258</v>
      </c>
      <c r="BM413" s="154" t="s">
        <v>2236</v>
      </c>
    </row>
    <row r="414" spans="2:65" s="1" customFormat="1" ht="16.5" customHeight="1">
      <c r="B414" s="143"/>
      <c r="C414" s="144" t="s">
        <v>836</v>
      </c>
      <c r="D414" s="144" t="s">
        <v>169</v>
      </c>
      <c r="E414" s="145" t="s">
        <v>1807</v>
      </c>
      <c r="F414" s="146" t="s">
        <v>1808</v>
      </c>
      <c r="G414" s="147" t="s">
        <v>249</v>
      </c>
      <c r="H414" s="148">
        <v>138.61000000000001</v>
      </c>
      <c r="I414" s="149">
        <v>0</v>
      </c>
      <c r="J414" s="149">
        <f>ROUND(I414*H414,2)</f>
        <v>0</v>
      </c>
      <c r="K414" s="146" t="s">
        <v>173</v>
      </c>
      <c r="L414" s="30"/>
      <c r="M414" s="150" t="s">
        <v>1</v>
      </c>
      <c r="N414" s="151" t="s">
        <v>39</v>
      </c>
      <c r="O414" s="152">
        <v>8.3000000000000004E-2</v>
      </c>
      <c r="P414" s="152">
        <f>O414*H414</f>
        <v>11.504630000000002</v>
      </c>
      <c r="Q414" s="152">
        <v>1.6000000000000001E-4</v>
      </c>
      <c r="R414" s="152">
        <f>Q414*H414</f>
        <v>2.2177600000000006E-2</v>
      </c>
      <c r="S414" s="152">
        <v>0</v>
      </c>
      <c r="T414" s="153">
        <f>S414*H414</f>
        <v>0</v>
      </c>
      <c r="AR414" s="154" t="s">
        <v>258</v>
      </c>
      <c r="AT414" s="154" t="s">
        <v>169</v>
      </c>
      <c r="AU414" s="154" t="s">
        <v>83</v>
      </c>
      <c r="AY414" s="16" t="s">
        <v>167</v>
      </c>
      <c r="BE414" s="155">
        <f>IF(N414="základní",J414,0)</f>
        <v>0</v>
      </c>
      <c r="BF414" s="155">
        <f>IF(N414="snížená",J414,0)</f>
        <v>0</v>
      </c>
      <c r="BG414" s="155">
        <f>IF(N414="zákl. přenesená",J414,0)</f>
        <v>0</v>
      </c>
      <c r="BH414" s="155">
        <f>IF(N414="sníž. přenesená",J414,0)</f>
        <v>0</v>
      </c>
      <c r="BI414" s="155">
        <f>IF(N414="nulová",J414,0)</f>
        <v>0</v>
      </c>
      <c r="BJ414" s="16" t="s">
        <v>81</v>
      </c>
      <c r="BK414" s="155">
        <f>ROUND(I414*H414,2)</f>
        <v>0</v>
      </c>
      <c r="BL414" s="16" t="s">
        <v>258</v>
      </c>
      <c r="BM414" s="154" t="s">
        <v>2237</v>
      </c>
    </row>
    <row r="415" spans="2:65" s="1" customFormat="1" ht="24" customHeight="1">
      <c r="B415" s="143"/>
      <c r="C415" s="144" t="s">
        <v>842</v>
      </c>
      <c r="D415" s="144" t="s">
        <v>169</v>
      </c>
      <c r="E415" s="145" t="s">
        <v>2238</v>
      </c>
      <c r="F415" s="146" t="s">
        <v>2239</v>
      </c>
      <c r="G415" s="147" t="s">
        <v>249</v>
      </c>
      <c r="H415" s="148">
        <v>138.61000000000001</v>
      </c>
      <c r="I415" s="149">
        <v>0</v>
      </c>
      <c r="J415" s="149">
        <f>ROUND(I415*H415,2)</f>
        <v>0</v>
      </c>
      <c r="K415" s="146" t="s">
        <v>173</v>
      </c>
      <c r="L415" s="30"/>
      <c r="M415" s="150" t="s">
        <v>1</v>
      </c>
      <c r="N415" s="151" t="s">
        <v>39</v>
      </c>
      <c r="O415" s="152">
        <v>0.218</v>
      </c>
      <c r="P415" s="152">
        <f>O415*H415</f>
        <v>30.216980000000003</v>
      </c>
      <c r="Q415" s="152">
        <v>8.3000000000000001E-4</v>
      </c>
      <c r="R415" s="152">
        <f>Q415*H415</f>
        <v>0.11504630000000002</v>
      </c>
      <c r="S415" s="152">
        <v>0</v>
      </c>
      <c r="T415" s="153">
        <f>S415*H415</f>
        <v>0</v>
      </c>
      <c r="AR415" s="154" t="s">
        <v>258</v>
      </c>
      <c r="AT415" s="154" t="s">
        <v>169</v>
      </c>
      <c r="AU415" s="154" t="s">
        <v>83</v>
      </c>
      <c r="AY415" s="16" t="s">
        <v>167</v>
      </c>
      <c r="BE415" s="155">
        <f>IF(N415="základní",J415,0)</f>
        <v>0</v>
      </c>
      <c r="BF415" s="155">
        <f>IF(N415="snížená",J415,0)</f>
        <v>0</v>
      </c>
      <c r="BG415" s="155">
        <f>IF(N415="zákl. přenesená",J415,0)</f>
        <v>0</v>
      </c>
      <c r="BH415" s="155">
        <f>IF(N415="sníž. přenesená",J415,0)</f>
        <v>0</v>
      </c>
      <c r="BI415" s="155">
        <f>IF(N415="nulová",J415,0)</f>
        <v>0</v>
      </c>
      <c r="BJ415" s="16" t="s">
        <v>81</v>
      </c>
      <c r="BK415" s="155">
        <f>ROUND(I415*H415,2)</f>
        <v>0</v>
      </c>
      <c r="BL415" s="16" t="s">
        <v>258</v>
      </c>
      <c r="BM415" s="154" t="s">
        <v>2240</v>
      </c>
    </row>
    <row r="416" spans="2:65" s="11" customFormat="1" ht="22.9" customHeight="1">
      <c r="B416" s="131"/>
      <c r="D416" s="132" t="s">
        <v>73</v>
      </c>
      <c r="E416" s="141" t="s">
        <v>1814</v>
      </c>
      <c r="F416" s="141" t="s">
        <v>1815</v>
      </c>
      <c r="J416" s="142">
        <f>BK416</f>
        <v>0</v>
      </c>
      <c r="L416" s="131"/>
      <c r="M416" s="135"/>
      <c r="N416" s="136"/>
      <c r="O416" s="136"/>
      <c r="P416" s="137">
        <f>SUM(P417:P420)</f>
        <v>25.773536</v>
      </c>
      <c r="Q416" s="136"/>
      <c r="R416" s="137">
        <f>SUM(R417:R420)</f>
        <v>8.6538879999999985E-2</v>
      </c>
      <c r="S416" s="136"/>
      <c r="T416" s="138">
        <f>SUM(T417:T420)</f>
        <v>0</v>
      </c>
      <c r="AR416" s="132" t="s">
        <v>83</v>
      </c>
      <c r="AT416" s="139" t="s">
        <v>73</v>
      </c>
      <c r="AU416" s="139" t="s">
        <v>81</v>
      </c>
      <c r="AY416" s="132" t="s">
        <v>167</v>
      </c>
      <c r="BK416" s="140">
        <f>SUM(BK417:BK420)</f>
        <v>0</v>
      </c>
    </row>
    <row r="417" spans="2:65" s="1" customFormat="1" ht="24" customHeight="1">
      <c r="B417" s="143"/>
      <c r="C417" s="144" t="s">
        <v>847</v>
      </c>
      <c r="D417" s="144" t="s">
        <v>169</v>
      </c>
      <c r="E417" s="145" t="s">
        <v>1817</v>
      </c>
      <c r="F417" s="146" t="s">
        <v>1818</v>
      </c>
      <c r="G417" s="147" t="s">
        <v>249</v>
      </c>
      <c r="H417" s="148">
        <v>188.12799999999999</v>
      </c>
      <c r="I417" s="149">
        <v>0</v>
      </c>
      <c r="J417" s="149">
        <f>ROUND(I417*H417,2)</f>
        <v>0</v>
      </c>
      <c r="K417" s="146" t="s">
        <v>173</v>
      </c>
      <c r="L417" s="30"/>
      <c r="M417" s="150" t="s">
        <v>1</v>
      </c>
      <c r="N417" s="151" t="s">
        <v>39</v>
      </c>
      <c r="O417" s="152">
        <v>3.3000000000000002E-2</v>
      </c>
      <c r="P417" s="152">
        <f>O417*H417</f>
        <v>6.2082239999999995</v>
      </c>
      <c r="Q417" s="152">
        <v>2.0000000000000001E-4</v>
      </c>
      <c r="R417" s="152">
        <f>Q417*H417</f>
        <v>3.7625600000000002E-2</v>
      </c>
      <c r="S417" s="152">
        <v>0</v>
      </c>
      <c r="T417" s="153">
        <f>S417*H417</f>
        <v>0</v>
      </c>
      <c r="AR417" s="154" t="s">
        <v>258</v>
      </c>
      <c r="AT417" s="154" t="s">
        <v>169</v>
      </c>
      <c r="AU417" s="154" t="s">
        <v>83</v>
      </c>
      <c r="AY417" s="16" t="s">
        <v>167</v>
      </c>
      <c r="BE417" s="155">
        <f>IF(N417="základní",J417,0)</f>
        <v>0</v>
      </c>
      <c r="BF417" s="155">
        <f>IF(N417="snížená",J417,0)</f>
        <v>0</v>
      </c>
      <c r="BG417" s="155">
        <f>IF(N417="zákl. přenesená",J417,0)</f>
        <v>0</v>
      </c>
      <c r="BH417" s="155">
        <f>IF(N417="sníž. přenesená",J417,0)</f>
        <v>0</v>
      </c>
      <c r="BI417" s="155">
        <f>IF(N417="nulová",J417,0)</f>
        <v>0</v>
      </c>
      <c r="BJ417" s="16" t="s">
        <v>81</v>
      </c>
      <c r="BK417" s="155">
        <f>ROUND(I417*H417,2)</f>
        <v>0</v>
      </c>
      <c r="BL417" s="16" t="s">
        <v>258</v>
      </c>
      <c r="BM417" s="154" t="s">
        <v>2241</v>
      </c>
    </row>
    <row r="418" spans="2:65" s="12" customFormat="1" ht="11.25">
      <c r="B418" s="156"/>
      <c r="D418" s="157" t="s">
        <v>176</v>
      </c>
      <c r="E418" s="158" t="s">
        <v>1</v>
      </c>
      <c r="F418" s="159" t="s">
        <v>2242</v>
      </c>
      <c r="H418" s="160">
        <v>188.12799999999999</v>
      </c>
      <c r="J418" s="12">
        <f>ROUND(I418*H418,2)</f>
        <v>0</v>
      </c>
      <c r="L418" s="156"/>
      <c r="M418" s="161"/>
      <c r="N418" s="162"/>
      <c r="O418" s="162"/>
      <c r="P418" s="162"/>
      <c r="Q418" s="162"/>
      <c r="R418" s="162"/>
      <c r="S418" s="162"/>
      <c r="T418" s="163"/>
      <c r="AT418" s="158" t="s">
        <v>176</v>
      </c>
      <c r="AU418" s="158" t="s">
        <v>83</v>
      </c>
      <c r="AV418" s="12" t="s">
        <v>83</v>
      </c>
      <c r="AW418" s="12" t="s">
        <v>28</v>
      </c>
      <c r="AX418" s="12" t="s">
        <v>74</v>
      </c>
      <c r="AY418" s="158" t="s">
        <v>167</v>
      </c>
      <c r="BK418" s="12">
        <f>ROUND(I418*H418,2)</f>
        <v>0</v>
      </c>
    </row>
    <row r="419" spans="2:65" s="13" customFormat="1" ht="11.25">
      <c r="B419" s="164"/>
      <c r="D419" s="157" t="s">
        <v>176</v>
      </c>
      <c r="E419" s="165" t="s">
        <v>1</v>
      </c>
      <c r="F419" s="166" t="s">
        <v>187</v>
      </c>
      <c r="H419" s="167">
        <v>188.12799999999999</v>
      </c>
      <c r="L419" s="164"/>
      <c r="M419" s="168"/>
      <c r="N419" s="169"/>
      <c r="O419" s="169"/>
      <c r="P419" s="169"/>
      <c r="Q419" s="169"/>
      <c r="R419" s="169"/>
      <c r="S419" s="169"/>
      <c r="T419" s="170"/>
      <c r="AT419" s="165" t="s">
        <v>176</v>
      </c>
      <c r="AU419" s="165" t="s">
        <v>83</v>
      </c>
      <c r="AV419" s="13" t="s">
        <v>174</v>
      </c>
      <c r="AW419" s="13" t="s">
        <v>28</v>
      </c>
      <c r="AX419" s="13" t="s">
        <v>81</v>
      </c>
      <c r="AY419" s="165" t="s">
        <v>167</v>
      </c>
    </row>
    <row r="420" spans="2:65" s="1" customFormat="1" ht="24" customHeight="1">
      <c r="B420" s="143"/>
      <c r="C420" s="144" t="s">
        <v>851</v>
      </c>
      <c r="D420" s="144" t="s">
        <v>169</v>
      </c>
      <c r="E420" s="145" t="s">
        <v>1823</v>
      </c>
      <c r="F420" s="146" t="s">
        <v>1824</v>
      </c>
      <c r="G420" s="147" t="s">
        <v>249</v>
      </c>
      <c r="H420" s="148">
        <v>188.12799999999999</v>
      </c>
      <c r="I420" s="149">
        <v>0</v>
      </c>
      <c r="J420" s="149">
        <f>ROUND(I420*H420,2)</f>
        <v>0</v>
      </c>
      <c r="K420" s="146" t="s">
        <v>173</v>
      </c>
      <c r="L420" s="30"/>
      <c r="M420" s="150" t="s">
        <v>1</v>
      </c>
      <c r="N420" s="151" t="s">
        <v>39</v>
      </c>
      <c r="O420" s="152">
        <v>0.104</v>
      </c>
      <c r="P420" s="152">
        <f>O420*H420</f>
        <v>19.565311999999999</v>
      </c>
      <c r="Q420" s="152">
        <v>2.5999999999999998E-4</v>
      </c>
      <c r="R420" s="152">
        <f>Q420*H420</f>
        <v>4.891327999999999E-2</v>
      </c>
      <c r="S420" s="152">
        <v>0</v>
      </c>
      <c r="T420" s="153">
        <f>S420*H420</f>
        <v>0</v>
      </c>
      <c r="AR420" s="154" t="s">
        <v>258</v>
      </c>
      <c r="AT420" s="154" t="s">
        <v>169</v>
      </c>
      <c r="AU420" s="154" t="s">
        <v>83</v>
      </c>
      <c r="AY420" s="16" t="s">
        <v>167</v>
      </c>
      <c r="BE420" s="155">
        <f>IF(N420="základní",J420,0)</f>
        <v>0</v>
      </c>
      <c r="BF420" s="155">
        <f>IF(N420="snížená",J420,0)</f>
        <v>0</v>
      </c>
      <c r="BG420" s="155">
        <f>IF(N420="zákl. přenesená",J420,0)</f>
        <v>0</v>
      </c>
      <c r="BH420" s="155">
        <f>IF(N420="sníž. přenesená",J420,0)</f>
        <v>0</v>
      </c>
      <c r="BI420" s="155">
        <f>IF(N420="nulová",J420,0)</f>
        <v>0</v>
      </c>
      <c r="BJ420" s="16" t="s">
        <v>81</v>
      </c>
      <c r="BK420" s="155">
        <f>ROUND(I420*H420,2)</f>
        <v>0</v>
      </c>
      <c r="BL420" s="16" t="s">
        <v>258</v>
      </c>
      <c r="BM420" s="154" t="s">
        <v>2243</v>
      </c>
    </row>
    <row r="421" spans="2:65" s="11" customFormat="1" ht="25.9" customHeight="1">
      <c r="B421" s="131"/>
      <c r="D421" s="132" t="s">
        <v>73</v>
      </c>
      <c r="E421" s="133" t="s">
        <v>1834</v>
      </c>
      <c r="F421" s="133" t="s">
        <v>1835</v>
      </c>
      <c r="J421" s="134">
        <f>BK421</f>
        <v>0</v>
      </c>
      <c r="L421" s="131"/>
      <c r="M421" s="135"/>
      <c r="N421" s="136"/>
      <c r="O421" s="136"/>
      <c r="P421" s="137">
        <f>P422</f>
        <v>0</v>
      </c>
      <c r="Q421" s="136"/>
      <c r="R421" s="137">
        <f>R422</f>
        <v>0</v>
      </c>
      <c r="S421" s="136"/>
      <c r="T421" s="138">
        <f>T422</f>
        <v>0</v>
      </c>
      <c r="AR421" s="132" t="s">
        <v>199</v>
      </c>
      <c r="AT421" s="139" t="s">
        <v>73</v>
      </c>
      <c r="AU421" s="139" t="s">
        <v>74</v>
      </c>
      <c r="AY421" s="132" t="s">
        <v>167</v>
      </c>
      <c r="BK421" s="140">
        <f>BK422</f>
        <v>0</v>
      </c>
    </row>
    <row r="422" spans="2:65" s="11" customFormat="1" ht="22.9" customHeight="1">
      <c r="B422" s="131"/>
      <c r="D422" s="132" t="s">
        <v>73</v>
      </c>
      <c r="E422" s="141" t="s">
        <v>1836</v>
      </c>
      <c r="F422" s="141" t="s">
        <v>1837</v>
      </c>
      <c r="J422" s="142">
        <f>BK422</f>
        <v>0</v>
      </c>
      <c r="L422" s="131"/>
      <c r="M422" s="135"/>
      <c r="N422" s="136"/>
      <c r="O422" s="136"/>
      <c r="P422" s="137">
        <f>SUM(P423:P424)</f>
        <v>0</v>
      </c>
      <c r="Q422" s="136"/>
      <c r="R422" s="137">
        <f>SUM(R423:R424)</f>
        <v>0</v>
      </c>
      <c r="S422" s="136"/>
      <c r="T422" s="138">
        <f>SUM(T423:T424)</f>
        <v>0</v>
      </c>
      <c r="AR422" s="132" t="s">
        <v>199</v>
      </c>
      <c r="AT422" s="139" t="s">
        <v>73</v>
      </c>
      <c r="AU422" s="139" t="s">
        <v>81</v>
      </c>
      <c r="AY422" s="132" t="s">
        <v>167</v>
      </c>
      <c r="BK422" s="140">
        <f>SUM(BK423:BK424)</f>
        <v>0</v>
      </c>
    </row>
    <row r="423" spans="2:65" s="1" customFormat="1" ht="16.5" customHeight="1">
      <c r="B423" s="143"/>
      <c r="C423" s="144" t="s">
        <v>855</v>
      </c>
      <c r="D423" s="144" t="s">
        <v>169</v>
      </c>
      <c r="E423" s="145" t="s">
        <v>2244</v>
      </c>
      <c r="F423" s="146" t="s">
        <v>2245</v>
      </c>
      <c r="G423" s="147" t="s">
        <v>211</v>
      </c>
      <c r="H423" s="148">
        <v>1</v>
      </c>
      <c r="I423" s="149">
        <v>0</v>
      </c>
      <c r="J423" s="149">
        <f>ROUND(I423*H423,2)</f>
        <v>0</v>
      </c>
      <c r="K423" s="146" t="s">
        <v>173</v>
      </c>
      <c r="L423" s="30"/>
      <c r="M423" s="150" t="s">
        <v>1</v>
      </c>
      <c r="N423" s="151" t="s">
        <v>39</v>
      </c>
      <c r="O423" s="152">
        <v>0</v>
      </c>
      <c r="P423" s="152">
        <f>O423*H423</f>
        <v>0</v>
      </c>
      <c r="Q423" s="152">
        <v>0</v>
      </c>
      <c r="R423" s="152">
        <f>Q423*H423</f>
        <v>0</v>
      </c>
      <c r="S423" s="152">
        <v>0</v>
      </c>
      <c r="T423" s="153">
        <f>S423*H423</f>
        <v>0</v>
      </c>
      <c r="AR423" s="154" t="s">
        <v>1841</v>
      </c>
      <c r="AT423" s="154" t="s">
        <v>169</v>
      </c>
      <c r="AU423" s="154" t="s">
        <v>83</v>
      </c>
      <c r="AY423" s="16" t="s">
        <v>167</v>
      </c>
      <c r="BE423" s="155">
        <f>IF(N423="základní",J423,0)</f>
        <v>0</v>
      </c>
      <c r="BF423" s="155">
        <f>IF(N423="snížená",J423,0)</f>
        <v>0</v>
      </c>
      <c r="BG423" s="155">
        <f>IF(N423="zákl. přenesená",J423,0)</f>
        <v>0</v>
      </c>
      <c r="BH423" s="155">
        <f>IF(N423="sníž. přenesená",J423,0)</f>
        <v>0</v>
      </c>
      <c r="BI423" s="155">
        <f>IF(N423="nulová",J423,0)</f>
        <v>0</v>
      </c>
      <c r="BJ423" s="16" t="s">
        <v>81</v>
      </c>
      <c r="BK423" s="155">
        <f>ROUND(I423*H423,2)</f>
        <v>0</v>
      </c>
      <c r="BL423" s="16" t="s">
        <v>1841</v>
      </c>
      <c r="BM423" s="154" t="s">
        <v>2246</v>
      </c>
    </row>
    <row r="424" spans="2:65" s="1" customFormat="1" ht="24" customHeight="1">
      <c r="B424" s="143"/>
      <c r="C424" s="144" t="s">
        <v>859</v>
      </c>
      <c r="D424" s="144" t="s">
        <v>169</v>
      </c>
      <c r="E424" s="145" t="s">
        <v>1844</v>
      </c>
      <c r="F424" s="146" t="s">
        <v>2247</v>
      </c>
      <c r="G424" s="147" t="s">
        <v>211</v>
      </c>
      <c r="H424" s="148">
        <v>1</v>
      </c>
      <c r="I424" s="149">
        <v>0</v>
      </c>
      <c r="J424" s="149">
        <f>ROUND(I424*H424,2)</f>
        <v>0</v>
      </c>
      <c r="K424" s="146" t="s">
        <v>173</v>
      </c>
      <c r="L424" s="30"/>
      <c r="M424" s="187" t="s">
        <v>1</v>
      </c>
      <c r="N424" s="188" t="s">
        <v>39</v>
      </c>
      <c r="O424" s="189">
        <v>0</v>
      </c>
      <c r="P424" s="189">
        <f>O424*H424</f>
        <v>0</v>
      </c>
      <c r="Q424" s="189">
        <v>0</v>
      </c>
      <c r="R424" s="189">
        <f>Q424*H424</f>
        <v>0</v>
      </c>
      <c r="S424" s="189">
        <v>0</v>
      </c>
      <c r="T424" s="190">
        <f>S424*H424</f>
        <v>0</v>
      </c>
      <c r="AR424" s="154" t="s">
        <v>1841</v>
      </c>
      <c r="AT424" s="154" t="s">
        <v>169</v>
      </c>
      <c r="AU424" s="154" t="s">
        <v>83</v>
      </c>
      <c r="AY424" s="16" t="s">
        <v>167</v>
      </c>
      <c r="BE424" s="155">
        <f>IF(N424="základní",J424,0)</f>
        <v>0</v>
      </c>
      <c r="BF424" s="155">
        <f>IF(N424="snížená",J424,0)</f>
        <v>0</v>
      </c>
      <c r="BG424" s="155">
        <f>IF(N424="zákl. přenesená",J424,0)</f>
        <v>0</v>
      </c>
      <c r="BH424" s="155">
        <f>IF(N424="sníž. přenesená",J424,0)</f>
        <v>0</v>
      </c>
      <c r="BI424" s="155">
        <f>IF(N424="nulová",J424,0)</f>
        <v>0</v>
      </c>
      <c r="BJ424" s="16" t="s">
        <v>81</v>
      </c>
      <c r="BK424" s="155">
        <f>ROUND(I424*H424,2)</f>
        <v>0</v>
      </c>
      <c r="BL424" s="16" t="s">
        <v>1841</v>
      </c>
      <c r="BM424" s="154" t="s">
        <v>2248</v>
      </c>
    </row>
    <row r="425" spans="2:65" s="1" customFormat="1" ht="6.95" customHeight="1">
      <c r="B425" s="42"/>
      <c r="C425" s="43"/>
      <c r="D425" s="43"/>
      <c r="E425" s="43"/>
      <c r="F425" s="43"/>
      <c r="G425" s="43"/>
      <c r="H425" s="43"/>
      <c r="I425" s="43"/>
      <c r="J425" s="43"/>
      <c r="K425" s="43"/>
      <c r="L425" s="30"/>
    </row>
  </sheetData>
  <autoFilter ref="C141:K424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02"/>
  <sheetViews>
    <sheetView showGridLines="0" topLeftCell="A31" workbookViewId="0">
      <selection activeCell="I402" sqref="I40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95"/>
    </row>
    <row r="2" spans="1:46" ht="36.950000000000003" customHeight="1">
      <c r="L2" s="198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95</v>
      </c>
    </row>
    <row r="3" spans="1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1:46" ht="24.95" customHeight="1">
      <c r="B4" s="19"/>
      <c r="D4" s="20" t="s">
        <v>103</v>
      </c>
      <c r="L4" s="19"/>
      <c r="M4" s="96" t="s">
        <v>10</v>
      </c>
      <c r="AT4" s="16" t="s">
        <v>3</v>
      </c>
    </row>
    <row r="5" spans="1:46" ht="6.95" customHeight="1">
      <c r="B5" s="19"/>
      <c r="L5" s="19"/>
    </row>
    <row r="6" spans="1:46" ht="12" customHeight="1">
      <c r="B6" s="19"/>
      <c r="D6" s="25" t="s">
        <v>14</v>
      </c>
      <c r="L6" s="19"/>
    </row>
    <row r="7" spans="1:46" ht="16.5" customHeight="1">
      <c r="B7" s="19"/>
      <c r="E7" s="231" t="str">
        <f>'Rekapitulace stavby'!K6</f>
        <v>Stavební úpravy RD a hosp. objektu spojené se změnou užívání na penzion</v>
      </c>
      <c r="F7" s="232"/>
      <c r="G7" s="232"/>
      <c r="H7" s="232"/>
      <c r="L7" s="19"/>
    </row>
    <row r="8" spans="1:46" s="1" customFormat="1" ht="12" customHeight="1">
      <c r="B8" s="30"/>
      <c r="D8" s="25" t="s">
        <v>104</v>
      </c>
      <c r="L8" s="30"/>
    </row>
    <row r="9" spans="1:46" s="1" customFormat="1" ht="36.950000000000003" customHeight="1">
      <c r="B9" s="30"/>
      <c r="E9" s="214" t="s">
        <v>2249</v>
      </c>
      <c r="F9" s="233"/>
      <c r="G9" s="233"/>
      <c r="H9" s="233"/>
      <c r="L9" s="30"/>
    </row>
    <row r="10" spans="1:46" s="1" customFormat="1" ht="11.25">
      <c r="B10" s="30"/>
      <c r="L10" s="30"/>
    </row>
    <row r="11" spans="1:46" s="1" customFormat="1" ht="12" customHeight="1">
      <c r="B11" s="30"/>
      <c r="D11" s="25" t="s">
        <v>16</v>
      </c>
      <c r="F11" s="23" t="s">
        <v>1</v>
      </c>
      <c r="I11" s="25" t="s">
        <v>17</v>
      </c>
      <c r="J11" s="23" t="s">
        <v>1</v>
      </c>
      <c r="L11" s="30"/>
    </row>
    <row r="12" spans="1:46" s="1" customFormat="1" ht="12" customHeight="1">
      <c r="B12" s="30"/>
      <c r="D12" s="25" t="s">
        <v>18</v>
      </c>
      <c r="F12" s="23" t="s">
        <v>19</v>
      </c>
      <c r="I12" s="25" t="s">
        <v>20</v>
      </c>
      <c r="J12" s="50" t="str">
        <f>'Rekapitulace stavby'!AN8</f>
        <v>28. 3. 2019</v>
      </c>
      <c r="L12" s="30"/>
    </row>
    <row r="13" spans="1:46" s="1" customFormat="1" ht="10.9" customHeight="1">
      <c r="B13" s="30"/>
      <c r="L13" s="30"/>
    </row>
    <row r="14" spans="1:46" s="1" customFormat="1" ht="12" customHeight="1">
      <c r="B14" s="30"/>
      <c r="D14" s="25" t="s">
        <v>22</v>
      </c>
      <c r="I14" s="25" t="s">
        <v>23</v>
      </c>
      <c r="J14" s="23" t="s">
        <v>1</v>
      </c>
      <c r="L14" s="30"/>
    </row>
    <row r="15" spans="1:46" s="1" customFormat="1" ht="18" customHeight="1">
      <c r="B15" s="30"/>
      <c r="E15" s="23" t="s">
        <v>24</v>
      </c>
      <c r="I15" s="25" t="s">
        <v>25</v>
      </c>
      <c r="J15" s="23" t="s">
        <v>1</v>
      </c>
      <c r="L15" s="30"/>
    </row>
    <row r="16" spans="1:46" s="1" customFormat="1" ht="6.95" customHeight="1">
      <c r="B16" s="30"/>
      <c r="L16" s="30"/>
    </row>
    <row r="17" spans="2:12" s="1" customFormat="1" ht="12" customHeight="1">
      <c r="B17" s="30"/>
      <c r="D17" s="25" t="s">
        <v>26</v>
      </c>
      <c r="I17" s="25" t="s">
        <v>23</v>
      </c>
      <c r="J17" s="23" t="str">
        <f>'Rekapitulace stavby'!AN13</f>
        <v/>
      </c>
      <c r="L17" s="30"/>
    </row>
    <row r="18" spans="2:12" s="1" customFormat="1" ht="18" customHeight="1">
      <c r="B18" s="30"/>
      <c r="E18" s="195" t="str">
        <f>'Rekapitulace stavby'!E14</f>
        <v xml:space="preserve"> </v>
      </c>
      <c r="F18" s="195"/>
      <c r="G18" s="195"/>
      <c r="H18" s="195"/>
      <c r="I18" s="25" t="s">
        <v>25</v>
      </c>
      <c r="J18" s="23" t="str">
        <f>'Rekapitulace stavby'!AN14</f>
        <v/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27</v>
      </c>
      <c r="I20" s="25" t="s">
        <v>23</v>
      </c>
      <c r="J20" s="23" t="s">
        <v>1</v>
      </c>
      <c r="L20" s="30"/>
    </row>
    <row r="21" spans="2:12" s="1" customFormat="1" ht="18" customHeight="1">
      <c r="B21" s="30"/>
      <c r="E21" s="23"/>
      <c r="I21" s="25" t="s">
        <v>25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29</v>
      </c>
      <c r="I23" s="25" t="s">
        <v>23</v>
      </c>
      <c r="J23" s="23" t="s">
        <v>1</v>
      </c>
      <c r="L23" s="30"/>
    </row>
    <row r="24" spans="2:12" s="1" customFormat="1" ht="18" customHeight="1">
      <c r="B24" s="30"/>
      <c r="E24" s="23"/>
      <c r="I24" s="25" t="s">
        <v>25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30</v>
      </c>
      <c r="L26" s="30"/>
    </row>
    <row r="27" spans="2:12" s="7" customFormat="1" ht="16.5" customHeight="1">
      <c r="B27" s="97"/>
      <c r="E27" s="203" t="s">
        <v>1</v>
      </c>
      <c r="F27" s="203"/>
      <c r="G27" s="203"/>
      <c r="H27" s="203"/>
      <c r="L27" s="9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14.45" customHeight="1">
      <c r="B30" s="30"/>
      <c r="D30" s="23" t="s">
        <v>106</v>
      </c>
      <c r="J30" s="29">
        <f>J96</f>
        <v>0</v>
      </c>
      <c r="L30" s="30"/>
    </row>
    <row r="31" spans="2:12" s="1" customFormat="1" ht="14.45" customHeight="1">
      <c r="B31" s="30"/>
      <c r="D31" s="28" t="s">
        <v>107</v>
      </c>
      <c r="J31" s="29">
        <f>J119</f>
        <v>0</v>
      </c>
      <c r="L31" s="30"/>
    </row>
    <row r="32" spans="2:12" s="1" customFormat="1" ht="25.35" customHeight="1">
      <c r="B32" s="30"/>
      <c r="D32" s="98" t="s">
        <v>34</v>
      </c>
      <c r="J32" s="64">
        <f>ROUND(J30 + J31, 2)</f>
        <v>0</v>
      </c>
      <c r="L32" s="30"/>
    </row>
    <row r="33" spans="2:12" s="1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1" customFormat="1" ht="14.45" customHeight="1">
      <c r="B34" s="30"/>
      <c r="F34" s="33" t="s">
        <v>36</v>
      </c>
      <c r="I34" s="33" t="s">
        <v>35</v>
      </c>
      <c r="J34" s="33" t="s">
        <v>37</v>
      </c>
      <c r="L34" s="30"/>
    </row>
    <row r="35" spans="2:12" s="1" customFormat="1" ht="14.45" customHeight="1">
      <c r="B35" s="30"/>
      <c r="D35" s="99" t="s">
        <v>38</v>
      </c>
      <c r="E35" s="25" t="s">
        <v>39</v>
      </c>
      <c r="F35" s="100">
        <f>ROUND((SUM(BE119:BE120) + SUM(BE140:BE401)),  2)</f>
        <v>0</v>
      </c>
      <c r="I35" s="101">
        <v>0.21</v>
      </c>
      <c r="J35" s="100">
        <f>ROUND(((SUM(BE119:BE120) + SUM(BE140:BE401))*I35),  2)</f>
        <v>0</v>
      </c>
      <c r="L35" s="30"/>
    </row>
    <row r="36" spans="2:12" s="1" customFormat="1" ht="14.45" customHeight="1">
      <c r="B36" s="30"/>
      <c r="E36" s="25" t="s">
        <v>40</v>
      </c>
      <c r="F36" s="100">
        <f>ROUND((SUM(BF119:BF120) + SUM(BF140:BF401)),  2)</f>
        <v>0</v>
      </c>
      <c r="I36" s="101">
        <v>0.15</v>
      </c>
      <c r="J36" s="100">
        <f>ROUND(((SUM(BF119:BF120) + SUM(BF140:BF401))*I36),  2)</f>
        <v>0</v>
      </c>
      <c r="L36" s="30"/>
    </row>
    <row r="37" spans="2:12" s="1" customFormat="1" ht="14.45" hidden="1" customHeight="1">
      <c r="B37" s="30"/>
      <c r="E37" s="25" t="s">
        <v>41</v>
      </c>
      <c r="F37" s="100">
        <f>ROUND((SUM(BG119:BG120) + SUM(BG140:BG401)),  2)</f>
        <v>0</v>
      </c>
      <c r="I37" s="101">
        <v>0.21</v>
      </c>
      <c r="J37" s="100">
        <f>0</f>
        <v>0</v>
      </c>
      <c r="L37" s="30"/>
    </row>
    <row r="38" spans="2:12" s="1" customFormat="1" ht="14.45" hidden="1" customHeight="1">
      <c r="B38" s="30"/>
      <c r="E38" s="25" t="s">
        <v>42</v>
      </c>
      <c r="F38" s="100">
        <f>ROUND((SUM(BH119:BH120) + SUM(BH140:BH401)),  2)</f>
        <v>0</v>
      </c>
      <c r="I38" s="101">
        <v>0.15</v>
      </c>
      <c r="J38" s="100">
        <f>0</f>
        <v>0</v>
      </c>
      <c r="L38" s="30"/>
    </row>
    <row r="39" spans="2:12" s="1" customFormat="1" ht="14.45" hidden="1" customHeight="1">
      <c r="B39" s="30"/>
      <c r="E39" s="25" t="s">
        <v>43</v>
      </c>
      <c r="F39" s="100">
        <f>ROUND((SUM(BI119:BI120) + SUM(BI140:BI401)),  2)</f>
        <v>0</v>
      </c>
      <c r="I39" s="101">
        <v>0</v>
      </c>
      <c r="J39" s="100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93"/>
      <c r="D41" s="102" t="s">
        <v>44</v>
      </c>
      <c r="E41" s="55"/>
      <c r="F41" s="55"/>
      <c r="G41" s="103" t="s">
        <v>45</v>
      </c>
      <c r="H41" s="104" t="s">
        <v>46</v>
      </c>
      <c r="I41" s="55"/>
      <c r="J41" s="105">
        <f>SUM(J32:J39)</f>
        <v>0</v>
      </c>
      <c r="K41" s="106"/>
      <c r="L41" s="30"/>
    </row>
    <row r="42" spans="2:12" s="1" customFormat="1" ht="14.45" customHeight="1">
      <c r="B42" s="30"/>
      <c r="L42" s="30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32"/>
      <c r="J61" s="108" t="s">
        <v>50</v>
      </c>
      <c r="K61" s="32"/>
      <c r="L61" s="30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40"/>
      <c r="J65" s="40"/>
      <c r="K65" s="40"/>
      <c r="L65" s="30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32"/>
      <c r="J76" s="108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20" t="s">
        <v>108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14</v>
      </c>
      <c r="L84" s="30"/>
    </row>
    <row r="85" spans="2:47" s="1" customFormat="1" ht="16.5" customHeight="1">
      <c r="B85" s="30"/>
      <c r="E85" s="231" t="str">
        <f>E7</f>
        <v>Stavební úpravy RD a hosp. objektu spojené se změnou užívání na penzion</v>
      </c>
      <c r="F85" s="232"/>
      <c r="G85" s="232"/>
      <c r="H85" s="232"/>
      <c r="L85" s="30"/>
    </row>
    <row r="86" spans="2:47" s="1" customFormat="1" ht="12" customHeight="1">
      <c r="B86" s="30"/>
      <c r="C86" s="25" t="s">
        <v>104</v>
      </c>
      <c r="L86" s="30"/>
    </row>
    <row r="87" spans="2:47" s="1" customFormat="1" ht="16.5" customHeight="1">
      <c r="B87" s="30"/>
      <c r="E87" s="214" t="str">
        <f>E9</f>
        <v xml:space="preserve">SO 03 - Objekt pro volnočasové aktivity </v>
      </c>
      <c r="F87" s="233"/>
      <c r="G87" s="233"/>
      <c r="H87" s="233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18</v>
      </c>
      <c r="F89" s="23" t="str">
        <f>F12</f>
        <v xml:space="preserve"> </v>
      </c>
      <c r="I89" s="25" t="s">
        <v>20</v>
      </c>
      <c r="J89" s="50" t="str">
        <f>IF(J12="","",J12)</f>
        <v>28. 3. 2019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22</v>
      </c>
      <c r="F91" s="23" t="str">
        <f>E15</f>
        <v>Ing. Miloš Burianec</v>
      </c>
      <c r="I91" s="25" t="s">
        <v>27</v>
      </c>
      <c r="J91" s="26">
        <f>E21</f>
        <v>0</v>
      </c>
      <c r="L91" s="30"/>
    </row>
    <row r="92" spans="2:47" s="1" customFormat="1" ht="15.2" customHeight="1">
      <c r="B92" s="30"/>
      <c r="C92" s="25" t="s">
        <v>26</v>
      </c>
      <c r="F92" s="23" t="str">
        <f>IF(E18="","",E18)</f>
        <v xml:space="preserve"> </v>
      </c>
      <c r="I92" s="25" t="s">
        <v>29</v>
      </c>
      <c r="J92" s="26"/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109" t="s">
        <v>109</v>
      </c>
      <c r="D94" s="93"/>
      <c r="E94" s="93"/>
      <c r="F94" s="93"/>
      <c r="G94" s="93"/>
      <c r="H94" s="93"/>
      <c r="I94" s="93"/>
      <c r="J94" s="110" t="s">
        <v>110</v>
      </c>
      <c r="K94" s="93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11" t="s">
        <v>111</v>
      </c>
      <c r="J96" s="64">
        <f>J140</f>
        <v>0</v>
      </c>
      <c r="L96" s="30"/>
      <c r="AU96" s="16" t="s">
        <v>112</v>
      </c>
    </row>
    <row r="97" spans="2:12" s="8" customFormat="1" ht="24.95" customHeight="1">
      <c r="B97" s="112"/>
      <c r="D97" s="113" t="s">
        <v>113</v>
      </c>
      <c r="E97" s="114"/>
      <c r="F97" s="114"/>
      <c r="G97" s="114"/>
      <c r="H97" s="114"/>
      <c r="I97" s="114"/>
      <c r="J97" s="115">
        <f>J141</f>
        <v>0</v>
      </c>
      <c r="L97" s="112"/>
    </row>
    <row r="98" spans="2:12" s="9" customFormat="1" ht="19.899999999999999" customHeight="1">
      <c r="B98" s="116"/>
      <c r="D98" s="117" t="s">
        <v>114</v>
      </c>
      <c r="E98" s="118"/>
      <c r="F98" s="118"/>
      <c r="G98" s="118"/>
      <c r="H98" s="118"/>
      <c r="I98" s="118"/>
      <c r="J98" s="119">
        <f>J142</f>
        <v>0</v>
      </c>
      <c r="L98" s="116"/>
    </row>
    <row r="99" spans="2:12" s="9" customFormat="1" ht="19.899999999999999" customHeight="1">
      <c r="B99" s="116"/>
      <c r="D99" s="117" t="s">
        <v>116</v>
      </c>
      <c r="E99" s="118"/>
      <c r="F99" s="118"/>
      <c r="G99" s="118"/>
      <c r="H99" s="118"/>
      <c r="I99" s="118"/>
      <c r="J99" s="119">
        <f>J157</f>
        <v>0</v>
      </c>
      <c r="L99" s="116"/>
    </row>
    <row r="100" spans="2:12" s="9" customFormat="1" ht="19.899999999999999" customHeight="1">
      <c r="B100" s="116"/>
      <c r="D100" s="117" t="s">
        <v>1948</v>
      </c>
      <c r="E100" s="118"/>
      <c r="F100" s="118"/>
      <c r="G100" s="118"/>
      <c r="H100" s="118"/>
      <c r="I100" s="118"/>
      <c r="J100" s="119">
        <f>J164</f>
        <v>0</v>
      </c>
      <c r="L100" s="116"/>
    </row>
    <row r="101" spans="2:12" s="9" customFormat="1" ht="19.899999999999999" customHeight="1">
      <c r="B101" s="116"/>
      <c r="D101" s="117" t="s">
        <v>118</v>
      </c>
      <c r="E101" s="118"/>
      <c r="F101" s="118"/>
      <c r="G101" s="118"/>
      <c r="H101" s="118"/>
      <c r="I101" s="118"/>
      <c r="J101" s="119">
        <f>J168</f>
        <v>0</v>
      </c>
      <c r="L101" s="116"/>
    </row>
    <row r="102" spans="2:12" s="9" customFormat="1" ht="19.899999999999999" customHeight="1">
      <c r="B102" s="116"/>
      <c r="D102" s="117" t="s">
        <v>119</v>
      </c>
      <c r="E102" s="118"/>
      <c r="F102" s="118"/>
      <c r="G102" s="118"/>
      <c r="H102" s="118"/>
      <c r="I102" s="118"/>
      <c r="J102" s="119">
        <f>J225</f>
        <v>0</v>
      </c>
      <c r="L102" s="116"/>
    </row>
    <row r="103" spans="2:12" s="9" customFormat="1" ht="19.899999999999999" customHeight="1">
      <c r="B103" s="116"/>
      <c r="D103" s="117" t="s">
        <v>120</v>
      </c>
      <c r="E103" s="118"/>
      <c r="F103" s="118"/>
      <c r="G103" s="118"/>
      <c r="H103" s="118"/>
      <c r="I103" s="118"/>
      <c r="J103" s="119">
        <f>J228</f>
        <v>0</v>
      </c>
      <c r="L103" s="116"/>
    </row>
    <row r="104" spans="2:12" s="9" customFormat="1" ht="19.899999999999999" customHeight="1">
      <c r="B104" s="116"/>
      <c r="D104" s="117" t="s">
        <v>121</v>
      </c>
      <c r="E104" s="118"/>
      <c r="F104" s="118"/>
      <c r="G104" s="118"/>
      <c r="H104" s="118"/>
      <c r="I104" s="118"/>
      <c r="J104" s="119">
        <f>J265</f>
        <v>0</v>
      </c>
      <c r="L104" s="116"/>
    </row>
    <row r="105" spans="2:12" s="9" customFormat="1" ht="19.899999999999999" customHeight="1">
      <c r="B105" s="116"/>
      <c r="D105" s="117" t="s">
        <v>122</v>
      </c>
      <c r="E105" s="118"/>
      <c r="F105" s="118"/>
      <c r="G105" s="118"/>
      <c r="H105" s="118"/>
      <c r="I105" s="118"/>
      <c r="J105" s="119">
        <f>J269</f>
        <v>0</v>
      </c>
      <c r="L105" s="116"/>
    </row>
    <row r="106" spans="2:12" s="8" customFormat="1" ht="24.95" customHeight="1">
      <c r="B106" s="112"/>
      <c r="D106" s="113" t="s">
        <v>123</v>
      </c>
      <c r="E106" s="114"/>
      <c r="F106" s="114"/>
      <c r="G106" s="114"/>
      <c r="H106" s="114"/>
      <c r="I106" s="114"/>
      <c r="J106" s="115">
        <f>J271</f>
        <v>0</v>
      </c>
      <c r="L106" s="112"/>
    </row>
    <row r="107" spans="2:12" s="9" customFormat="1" ht="19.899999999999999" customHeight="1">
      <c r="B107" s="116"/>
      <c r="D107" s="117" t="s">
        <v>135</v>
      </c>
      <c r="E107" s="118"/>
      <c r="F107" s="118"/>
      <c r="G107" s="118"/>
      <c r="H107" s="118"/>
      <c r="I107" s="118"/>
      <c r="J107" s="119">
        <f>J272</f>
        <v>0</v>
      </c>
      <c r="L107" s="116"/>
    </row>
    <row r="108" spans="2:12" s="9" customFormat="1" ht="19.899999999999999" customHeight="1">
      <c r="B108" s="116"/>
      <c r="D108" s="117" t="s">
        <v>136</v>
      </c>
      <c r="E108" s="118"/>
      <c r="F108" s="118"/>
      <c r="G108" s="118"/>
      <c r="H108" s="118"/>
      <c r="I108" s="118"/>
      <c r="J108" s="119">
        <f>J294</f>
        <v>0</v>
      </c>
      <c r="L108" s="116"/>
    </row>
    <row r="109" spans="2:12" s="9" customFormat="1" ht="19.899999999999999" customHeight="1">
      <c r="B109" s="116"/>
      <c r="D109" s="117" t="s">
        <v>137</v>
      </c>
      <c r="E109" s="118"/>
      <c r="F109" s="118"/>
      <c r="G109" s="118"/>
      <c r="H109" s="118"/>
      <c r="I109" s="118"/>
      <c r="J109" s="119">
        <f>J336</f>
        <v>0</v>
      </c>
      <c r="L109" s="116"/>
    </row>
    <row r="110" spans="2:12" s="9" customFormat="1" ht="19.899999999999999" customHeight="1">
      <c r="B110" s="116"/>
      <c r="D110" s="117" t="s">
        <v>138</v>
      </c>
      <c r="E110" s="118"/>
      <c r="F110" s="118"/>
      <c r="G110" s="118"/>
      <c r="H110" s="118"/>
      <c r="I110" s="118"/>
      <c r="J110" s="119">
        <f>J341</f>
        <v>0</v>
      </c>
      <c r="L110" s="116"/>
    </row>
    <row r="111" spans="2:12" s="9" customFormat="1" ht="19.899999999999999" customHeight="1">
      <c r="B111" s="116"/>
      <c r="D111" s="117" t="s">
        <v>139</v>
      </c>
      <c r="E111" s="118"/>
      <c r="F111" s="118"/>
      <c r="G111" s="118"/>
      <c r="H111" s="118"/>
      <c r="I111" s="118"/>
      <c r="J111" s="119">
        <f>J354</f>
        <v>0</v>
      </c>
      <c r="L111" s="116"/>
    </row>
    <row r="112" spans="2:12" s="9" customFormat="1" ht="19.899999999999999" customHeight="1">
      <c r="B112" s="116"/>
      <c r="D112" s="117" t="s">
        <v>140</v>
      </c>
      <c r="E112" s="118"/>
      <c r="F112" s="118"/>
      <c r="G112" s="118"/>
      <c r="H112" s="118"/>
      <c r="I112" s="118"/>
      <c r="J112" s="119">
        <f>J371</f>
        <v>0</v>
      </c>
      <c r="L112" s="116"/>
    </row>
    <row r="113" spans="2:14" s="9" customFormat="1" ht="19.899999999999999" customHeight="1">
      <c r="B113" s="116"/>
      <c r="D113" s="117" t="s">
        <v>145</v>
      </c>
      <c r="E113" s="118"/>
      <c r="F113" s="118"/>
      <c r="G113" s="118"/>
      <c r="H113" s="118"/>
      <c r="I113" s="118"/>
      <c r="J113" s="119">
        <f>J384</f>
        <v>0</v>
      </c>
      <c r="L113" s="116"/>
    </row>
    <row r="114" spans="2:14" s="9" customFormat="1" ht="19.899999999999999" customHeight="1">
      <c r="B114" s="116"/>
      <c r="D114" s="117" t="s">
        <v>146</v>
      </c>
      <c r="E114" s="118"/>
      <c r="F114" s="118"/>
      <c r="G114" s="118"/>
      <c r="H114" s="118"/>
      <c r="I114" s="118"/>
      <c r="J114" s="119">
        <f>J392</f>
        <v>0</v>
      </c>
      <c r="L114" s="116"/>
    </row>
    <row r="115" spans="2:14" s="8" customFormat="1" ht="24.95" customHeight="1">
      <c r="B115" s="112"/>
      <c r="D115" s="113" t="s">
        <v>149</v>
      </c>
      <c r="E115" s="114"/>
      <c r="F115" s="114"/>
      <c r="G115" s="114"/>
      <c r="H115" s="114"/>
      <c r="I115" s="114"/>
      <c r="J115" s="115">
        <f>J398</f>
        <v>0</v>
      </c>
      <c r="L115" s="112"/>
    </row>
    <row r="116" spans="2:14" s="9" customFormat="1" ht="19.899999999999999" customHeight="1">
      <c r="B116" s="116"/>
      <c r="D116" s="117" t="s">
        <v>150</v>
      </c>
      <c r="E116" s="118"/>
      <c r="F116" s="118"/>
      <c r="G116" s="118"/>
      <c r="H116" s="118"/>
      <c r="I116" s="118"/>
      <c r="J116" s="119">
        <f>J399</f>
        <v>0</v>
      </c>
      <c r="L116" s="116"/>
    </row>
    <row r="117" spans="2:14" s="1" customFormat="1" ht="21.75" customHeight="1">
      <c r="B117" s="30"/>
      <c r="L117" s="30"/>
    </row>
    <row r="118" spans="2:14" s="1" customFormat="1" ht="6.95" customHeight="1">
      <c r="B118" s="30"/>
      <c r="L118" s="30"/>
    </row>
    <row r="119" spans="2:14" s="1" customFormat="1" ht="29.25" customHeight="1">
      <c r="B119" s="30"/>
      <c r="C119" s="111" t="s">
        <v>151</v>
      </c>
      <c r="J119" s="120">
        <v>0</v>
      </c>
      <c r="L119" s="30"/>
      <c r="N119" s="121" t="s">
        <v>38</v>
      </c>
    </row>
    <row r="120" spans="2:14" s="1" customFormat="1" ht="18" customHeight="1">
      <c r="B120" s="30"/>
      <c r="L120" s="30"/>
    </row>
    <row r="121" spans="2:14" s="1" customFormat="1" ht="29.25" customHeight="1">
      <c r="B121" s="30"/>
      <c r="C121" s="92" t="s">
        <v>102</v>
      </c>
      <c r="D121" s="93"/>
      <c r="E121" s="93"/>
      <c r="F121" s="93"/>
      <c r="G121" s="93"/>
      <c r="H121" s="93"/>
      <c r="I121" s="93"/>
      <c r="J121" s="94">
        <f>ROUND(J96+J119,2)</f>
        <v>0</v>
      </c>
      <c r="K121" s="93"/>
      <c r="L121" s="30"/>
    </row>
    <row r="122" spans="2:14" s="1" customFormat="1" ht="6.95" customHeight="1"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30"/>
    </row>
    <row r="126" spans="2:14" s="1" customFormat="1" ht="6.95" customHeight="1"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30"/>
    </row>
    <row r="127" spans="2:14" s="1" customFormat="1" ht="24.95" customHeight="1">
      <c r="B127" s="30"/>
      <c r="C127" s="20" t="s">
        <v>152</v>
      </c>
      <c r="L127" s="30"/>
    </row>
    <row r="128" spans="2:14" s="1" customFormat="1" ht="6.95" customHeight="1">
      <c r="B128" s="30"/>
      <c r="L128" s="30"/>
    </row>
    <row r="129" spans="2:65" s="1" customFormat="1" ht="12" customHeight="1">
      <c r="B129" s="30"/>
      <c r="C129" s="25" t="s">
        <v>14</v>
      </c>
      <c r="L129" s="30"/>
    </row>
    <row r="130" spans="2:65" s="1" customFormat="1" ht="16.5" customHeight="1">
      <c r="B130" s="30"/>
      <c r="E130" s="231" t="str">
        <f>E7</f>
        <v>Stavební úpravy RD a hosp. objektu spojené se změnou užívání na penzion</v>
      </c>
      <c r="F130" s="232"/>
      <c r="G130" s="232"/>
      <c r="H130" s="232"/>
      <c r="L130" s="30"/>
    </row>
    <row r="131" spans="2:65" s="1" customFormat="1" ht="12" customHeight="1">
      <c r="B131" s="30"/>
      <c r="C131" s="25" t="s">
        <v>104</v>
      </c>
      <c r="L131" s="30"/>
    </row>
    <row r="132" spans="2:65" s="1" customFormat="1" ht="16.5" customHeight="1">
      <c r="B132" s="30"/>
      <c r="E132" s="214" t="str">
        <f>E9</f>
        <v xml:space="preserve">SO 03 - Objekt pro volnočasové aktivity </v>
      </c>
      <c r="F132" s="233"/>
      <c r="G132" s="233"/>
      <c r="H132" s="233"/>
      <c r="L132" s="30"/>
    </row>
    <row r="133" spans="2:65" s="1" customFormat="1" ht="6.95" customHeight="1">
      <c r="B133" s="30"/>
      <c r="L133" s="30"/>
    </row>
    <row r="134" spans="2:65" s="1" customFormat="1" ht="12" customHeight="1">
      <c r="B134" s="30"/>
      <c r="C134" s="25" t="s">
        <v>18</v>
      </c>
      <c r="F134" s="23" t="str">
        <f>F12</f>
        <v xml:space="preserve"> </v>
      </c>
      <c r="I134" s="25" t="s">
        <v>20</v>
      </c>
      <c r="J134" s="50" t="str">
        <f>IF(J12="","",J12)</f>
        <v>28. 3. 2019</v>
      </c>
      <c r="L134" s="30"/>
    </row>
    <row r="135" spans="2:65" s="1" customFormat="1" ht="6.95" customHeight="1">
      <c r="B135" s="30"/>
      <c r="L135" s="30"/>
    </row>
    <row r="136" spans="2:65" s="1" customFormat="1" ht="15.2" customHeight="1">
      <c r="B136" s="30"/>
      <c r="C136" s="25" t="s">
        <v>22</v>
      </c>
      <c r="F136" s="23" t="str">
        <f>E15</f>
        <v>Ing. Miloš Burianec</v>
      </c>
      <c r="I136" s="25" t="s">
        <v>27</v>
      </c>
      <c r="J136" s="26">
        <f>E21</f>
        <v>0</v>
      </c>
      <c r="L136" s="30"/>
    </row>
    <row r="137" spans="2:65" s="1" customFormat="1" ht="15.2" customHeight="1">
      <c r="B137" s="30"/>
      <c r="C137" s="25" t="s">
        <v>26</v>
      </c>
      <c r="F137" s="23" t="str">
        <f>IF(E18="","",E18)</f>
        <v xml:space="preserve"> </v>
      </c>
      <c r="I137" s="25" t="s">
        <v>29</v>
      </c>
      <c r="J137" s="26">
        <f>E24</f>
        <v>0</v>
      </c>
      <c r="L137" s="30"/>
    </row>
    <row r="138" spans="2:65" s="1" customFormat="1" ht="10.35" customHeight="1">
      <c r="B138" s="30"/>
      <c r="L138" s="30"/>
    </row>
    <row r="139" spans="2:65" s="10" customFormat="1" ht="29.25" customHeight="1">
      <c r="B139" s="122"/>
      <c r="C139" s="123" t="s">
        <v>153</v>
      </c>
      <c r="D139" s="124" t="s">
        <v>59</v>
      </c>
      <c r="E139" s="124" t="s">
        <v>55</v>
      </c>
      <c r="F139" s="124" t="s">
        <v>56</v>
      </c>
      <c r="G139" s="124" t="s">
        <v>154</v>
      </c>
      <c r="H139" s="124" t="s">
        <v>155</v>
      </c>
      <c r="I139" s="124" t="s">
        <v>156</v>
      </c>
      <c r="J139" s="125" t="s">
        <v>110</v>
      </c>
      <c r="K139" s="126" t="s">
        <v>157</v>
      </c>
      <c r="L139" s="122"/>
      <c r="M139" s="57" t="s">
        <v>1</v>
      </c>
      <c r="N139" s="58" t="s">
        <v>38</v>
      </c>
      <c r="O139" s="58" t="s">
        <v>158</v>
      </c>
      <c r="P139" s="58" t="s">
        <v>159</v>
      </c>
      <c r="Q139" s="58" t="s">
        <v>160</v>
      </c>
      <c r="R139" s="58" t="s">
        <v>161</v>
      </c>
      <c r="S139" s="58" t="s">
        <v>162</v>
      </c>
      <c r="T139" s="59" t="s">
        <v>163</v>
      </c>
    </row>
    <row r="140" spans="2:65" s="1" customFormat="1" ht="22.9" customHeight="1">
      <c r="B140" s="30"/>
      <c r="C140" s="62" t="s">
        <v>164</v>
      </c>
      <c r="J140" s="127">
        <f>BK140</f>
        <v>0</v>
      </c>
      <c r="L140" s="30"/>
      <c r="M140" s="60"/>
      <c r="N140" s="51"/>
      <c r="O140" s="51"/>
      <c r="P140" s="128">
        <f>P141+P271+P398</f>
        <v>1606.398864</v>
      </c>
      <c r="Q140" s="51"/>
      <c r="R140" s="128">
        <f>R141+R271+R398</f>
        <v>134.71526632000001</v>
      </c>
      <c r="S140" s="51"/>
      <c r="T140" s="129">
        <f>T141+T271+T398</f>
        <v>39.182560439999996</v>
      </c>
      <c r="AT140" s="16" t="s">
        <v>73</v>
      </c>
      <c r="AU140" s="16" t="s">
        <v>112</v>
      </c>
      <c r="BK140" s="130">
        <f>BK141+BK271+BK398</f>
        <v>0</v>
      </c>
    </row>
    <row r="141" spans="2:65" s="11" customFormat="1" ht="25.9" customHeight="1">
      <c r="B141" s="131"/>
      <c r="D141" s="132" t="s">
        <v>73</v>
      </c>
      <c r="E141" s="133" t="s">
        <v>165</v>
      </c>
      <c r="F141" s="133" t="s">
        <v>166</v>
      </c>
      <c r="J141" s="134">
        <f>BK141</f>
        <v>0</v>
      </c>
      <c r="L141" s="131"/>
      <c r="M141" s="135"/>
      <c r="N141" s="136"/>
      <c r="O141" s="136"/>
      <c r="P141" s="137">
        <f>P142+P157+P164+P168+P225+P228+P265+P269</f>
        <v>942.24149699999998</v>
      </c>
      <c r="Q141" s="136"/>
      <c r="R141" s="137">
        <f>R142+R157+R164+R168+R225+R228+R265+R269</f>
        <v>115.83994845000001</v>
      </c>
      <c r="S141" s="136"/>
      <c r="T141" s="138">
        <f>T142+T157+T164+T168+T225+T228+T265+T269</f>
        <v>32.542867999999999</v>
      </c>
      <c r="AR141" s="132" t="s">
        <v>81</v>
      </c>
      <c r="AT141" s="139" t="s">
        <v>73</v>
      </c>
      <c r="AU141" s="139" t="s">
        <v>74</v>
      </c>
      <c r="AY141" s="132" t="s">
        <v>167</v>
      </c>
      <c r="BK141" s="140">
        <f>BK142+BK157+BK164+BK168+BK225+BK228+BK265+BK269</f>
        <v>0</v>
      </c>
    </row>
    <row r="142" spans="2:65" s="11" customFormat="1" ht="22.9" customHeight="1">
      <c r="B142" s="131"/>
      <c r="D142" s="132" t="s">
        <v>73</v>
      </c>
      <c r="E142" s="141" t="s">
        <v>81</v>
      </c>
      <c r="F142" s="141" t="s">
        <v>168</v>
      </c>
      <c r="J142" s="142">
        <f>BK142</f>
        <v>0</v>
      </c>
      <c r="L142" s="131"/>
      <c r="M142" s="135"/>
      <c r="N142" s="136"/>
      <c r="O142" s="136"/>
      <c r="P142" s="137">
        <f>SUM(P143:P156)</f>
        <v>77.700479999999999</v>
      </c>
      <c r="Q142" s="136"/>
      <c r="R142" s="137">
        <f>SUM(R143:R156)</f>
        <v>0</v>
      </c>
      <c r="S142" s="136"/>
      <c r="T142" s="138">
        <f>SUM(T143:T156)</f>
        <v>0</v>
      </c>
      <c r="AR142" s="132" t="s">
        <v>81</v>
      </c>
      <c r="AT142" s="139" t="s">
        <v>73</v>
      </c>
      <c r="AU142" s="139" t="s">
        <v>81</v>
      </c>
      <c r="AY142" s="132" t="s">
        <v>167</v>
      </c>
      <c r="BK142" s="140">
        <f>SUM(BK143:BK156)</f>
        <v>0</v>
      </c>
    </row>
    <row r="143" spans="2:65" s="1" customFormat="1" ht="24" customHeight="1">
      <c r="B143" s="143"/>
      <c r="C143" s="144" t="s">
        <v>81</v>
      </c>
      <c r="D143" s="144" t="s">
        <v>169</v>
      </c>
      <c r="E143" s="145" t="s">
        <v>1949</v>
      </c>
      <c r="F143" s="146" t="s">
        <v>1950</v>
      </c>
      <c r="G143" s="147" t="s">
        <v>172</v>
      </c>
      <c r="H143" s="148">
        <v>16.98</v>
      </c>
      <c r="I143" s="149">
        <v>0</v>
      </c>
      <c r="J143" s="149">
        <f>ROUND(I143*H143,2)</f>
        <v>0</v>
      </c>
      <c r="K143" s="146" t="s">
        <v>173</v>
      </c>
      <c r="L143" s="30"/>
      <c r="M143" s="150" t="s">
        <v>1</v>
      </c>
      <c r="N143" s="151" t="s">
        <v>39</v>
      </c>
      <c r="O143" s="152">
        <v>0.36799999999999999</v>
      </c>
      <c r="P143" s="152">
        <f>O143*H143</f>
        <v>6.24864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AR143" s="154" t="s">
        <v>174</v>
      </c>
      <c r="AT143" s="154" t="s">
        <v>169</v>
      </c>
      <c r="AU143" s="154" t="s">
        <v>83</v>
      </c>
      <c r="AY143" s="16" t="s">
        <v>167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6" t="s">
        <v>81</v>
      </c>
      <c r="BK143" s="155">
        <f>ROUND(I143*H143,2)</f>
        <v>0</v>
      </c>
      <c r="BL143" s="16" t="s">
        <v>174</v>
      </c>
      <c r="BM143" s="154" t="s">
        <v>2250</v>
      </c>
    </row>
    <row r="144" spans="2:65" s="12" customFormat="1" ht="11.25">
      <c r="B144" s="156"/>
      <c r="D144" s="157" t="s">
        <v>176</v>
      </c>
      <c r="E144" s="158" t="s">
        <v>1</v>
      </c>
      <c r="F144" s="159" t="s">
        <v>2251</v>
      </c>
      <c r="H144" s="160">
        <v>16.98</v>
      </c>
      <c r="L144" s="156"/>
      <c r="M144" s="161"/>
      <c r="N144" s="162"/>
      <c r="O144" s="162"/>
      <c r="P144" s="162"/>
      <c r="Q144" s="162"/>
      <c r="R144" s="162"/>
      <c r="S144" s="162"/>
      <c r="T144" s="163"/>
      <c r="AT144" s="158" t="s">
        <v>176</v>
      </c>
      <c r="AU144" s="158" t="s">
        <v>83</v>
      </c>
      <c r="AV144" s="12" t="s">
        <v>83</v>
      </c>
      <c r="AW144" s="12" t="s">
        <v>28</v>
      </c>
      <c r="AX144" s="12" t="s">
        <v>74</v>
      </c>
      <c r="AY144" s="158" t="s">
        <v>167</v>
      </c>
    </row>
    <row r="145" spans="2:65" s="13" customFormat="1" ht="11.25">
      <c r="B145" s="164"/>
      <c r="D145" s="157" t="s">
        <v>176</v>
      </c>
      <c r="E145" s="165" t="s">
        <v>1</v>
      </c>
      <c r="F145" s="166" t="s">
        <v>187</v>
      </c>
      <c r="H145" s="167">
        <v>16.98</v>
      </c>
      <c r="L145" s="164"/>
      <c r="M145" s="168"/>
      <c r="N145" s="169"/>
      <c r="O145" s="169"/>
      <c r="P145" s="169"/>
      <c r="Q145" s="169"/>
      <c r="R145" s="169"/>
      <c r="S145" s="169"/>
      <c r="T145" s="170"/>
      <c r="AT145" s="165" t="s">
        <v>176</v>
      </c>
      <c r="AU145" s="165" t="s">
        <v>83</v>
      </c>
      <c r="AV145" s="13" t="s">
        <v>174</v>
      </c>
      <c r="AW145" s="13" t="s">
        <v>28</v>
      </c>
      <c r="AX145" s="13" t="s">
        <v>81</v>
      </c>
      <c r="AY145" s="165" t="s">
        <v>167</v>
      </c>
    </row>
    <row r="146" spans="2:65" s="1" customFormat="1" ht="16.5" customHeight="1">
      <c r="B146" s="143"/>
      <c r="C146" s="144" t="s">
        <v>83</v>
      </c>
      <c r="D146" s="144" t="s">
        <v>169</v>
      </c>
      <c r="E146" s="145" t="s">
        <v>1953</v>
      </c>
      <c r="F146" s="146" t="s">
        <v>1954</v>
      </c>
      <c r="G146" s="147" t="s">
        <v>172</v>
      </c>
      <c r="H146" s="148">
        <v>16.98</v>
      </c>
      <c r="I146" s="149">
        <v>0</v>
      </c>
      <c r="J146" s="149">
        <f>ROUND(I146*H146,2)</f>
        <v>0</v>
      </c>
      <c r="K146" s="146" t="s">
        <v>173</v>
      </c>
      <c r="L146" s="30"/>
      <c r="M146" s="150" t="s">
        <v>1</v>
      </c>
      <c r="N146" s="151" t="s">
        <v>39</v>
      </c>
      <c r="O146" s="152">
        <v>5.8000000000000003E-2</v>
      </c>
      <c r="P146" s="152">
        <f>O146*H146</f>
        <v>0.98484000000000005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AR146" s="154" t="s">
        <v>174</v>
      </c>
      <c r="AT146" s="154" t="s">
        <v>169</v>
      </c>
      <c r="AU146" s="154" t="s">
        <v>83</v>
      </c>
      <c r="AY146" s="16" t="s">
        <v>167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6" t="s">
        <v>81</v>
      </c>
      <c r="BK146" s="155">
        <f>ROUND(I146*H146,2)</f>
        <v>0</v>
      </c>
      <c r="BL146" s="16" t="s">
        <v>174</v>
      </c>
      <c r="BM146" s="154" t="s">
        <v>2252</v>
      </c>
    </row>
    <row r="147" spans="2:65" s="1" customFormat="1" ht="24" customHeight="1">
      <c r="B147" s="143"/>
      <c r="C147" s="144" t="s">
        <v>191</v>
      </c>
      <c r="D147" s="144" t="s">
        <v>169</v>
      </c>
      <c r="E147" s="145" t="s">
        <v>1956</v>
      </c>
      <c r="F147" s="146" t="s">
        <v>1957</v>
      </c>
      <c r="G147" s="147" t="s">
        <v>172</v>
      </c>
      <c r="H147" s="148">
        <v>16.98</v>
      </c>
      <c r="I147" s="149">
        <v>0</v>
      </c>
      <c r="J147" s="149">
        <f>ROUND(I147*H147,2)</f>
        <v>0</v>
      </c>
      <c r="K147" s="146" t="s">
        <v>173</v>
      </c>
      <c r="L147" s="30"/>
      <c r="M147" s="150" t="s">
        <v>1</v>
      </c>
      <c r="N147" s="151" t="s">
        <v>39</v>
      </c>
      <c r="O147" s="152">
        <v>2.948</v>
      </c>
      <c r="P147" s="152">
        <f>O147*H147</f>
        <v>50.057040000000001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AR147" s="154" t="s">
        <v>174</v>
      </c>
      <c r="AT147" s="154" t="s">
        <v>169</v>
      </c>
      <c r="AU147" s="154" t="s">
        <v>83</v>
      </c>
      <c r="AY147" s="16" t="s">
        <v>167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6" t="s">
        <v>81</v>
      </c>
      <c r="BK147" s="155">
        <f>ROUND(I147*H147,2)</f>
        <v>0</v>
      </c>
      <c r="BL147" s="16" t="s">
        <v>174</v>
      </c>
      <c r="BM147" s="154" t="s">
        <v>2253</v>
      </c>
    </row>
    <row r="148" spans="2:65" s="1" customFormat="1" ht="24" customHeight="1">
      <c r="B148" s="143"/>
      <c r="C148" s="144" t="s">
        <v>174</v>
      </c>
      <c r="D148" s="144" t="s">
        <v>169</v>
      </c>
      <c r="E148" s="145" t="s">
        <v>1959</v>
      </c>
      <c r="F148" s="146" t="s">
        <v>1960</v>
      </c>
      <c r="G148" s="147" t="s">
        <v>172</v>
      </c>
      <c r="H148" s="148">
        <v>16.98</v>
      </c>
      <c r="I148" s="149">
        <v>0</v>
      </c>
      <c r="J148" s="149">
        <f>ROUND(I148*H148,2)</f>
        <v>0</v>
      </c>
      <c r="K148" s="146" t="s">
        <v>173</v>
      </c>
      <c r="L148" s="30"/>
      <c r="M148" s="150" t="s">
        <v>1</v>
      </c>
      <c r="N148" s="151" t="s">
        <v>39</v>
      </c>
      <c r="O148" s="152">
        <v>0.59</v>
      </c>
      <c r="P148" s="152">
        <f>O148*H148</f>
        <v>10.0182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AR148" s="154" t="s">
        <v>174</v>
      </c>
      <c r="AT148" s="154" t="s">
        <v>169</v>
      </c>
      <c r="AU148" s="154" t="s">
        <v>83</v>
      </c>
      <c r="AY148" s="16" t="s">
        <v>167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6" t="s">
        <v>81</v>
      </c>
      <c r="BK148" s="155">
        <f>ROUND(I148*H148,2)</f>
        <v>0</v>
      </c>
      <c r="BL148" s="16" t="s">
        <v>174</v>
      </c>
      <c r="BM148" s="154" t="s">
        <v>2254</v>
      </c>
    </row>
    <row r="149" spans="2:65" s="1" customFormat="1" ht="24" customHeight="1">
      <c r="B149" s="143"/>
      <c r="C149" s="144" t="s">
        <v>199</v>
      </c>
      <c r="D149" s="144" t="s">
        <v>169</v>
      </c>
      <c r="E149" s="145" t="s">
        <v>200</v>
      </c>
      <c r="F149" s="146" t="s">
        <v>201</v>
      </c>
      <c r="G149" s="147" t="s">
        <v>172</v>
      </c>
      <c r="H149" s="148">
        <v>16.98</v>
      </c>
      <c r="I149" s="149">
        <v>0</v>
      </c>
      <c r="J149" s="149">
        <f>ROUND(I149*H149,2)</f>
        <v>0</v>
      </c>
      <c r="K149" s="146" t="s">
        <v>173</v>
      </c>
      <c r="L149" s="30"/>
      <c r="M149" s="150" t="s">
        <v>1</v>
      </c>
      <c r="N149" s="151" t="s">
        <v>39</v>
      </c>
      <c r="O149" s="152">
        <v>0.38200000000000001</v>
      </c>
      <c r="P149" s="152">
        <f>O149*H149</f>
        <v>6.4863600000000003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AR149" s="154" t="s">
        <v>174</v>
      </c>
      <c r="AT149" s="154" t="s">
        <v>169</v>
      </c>
      <c r="AU149" s="154" t="s">
        <v>83</v>
      </c>
      <c r="AY149" s="16" t="s">
        <v>167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6" t="s">
        <v>81</v>
      </c>
      <c r="BK149" s="155">
        <f>ROUND(I149*H149,2)</f>
        <v>0</v>
      </c>
      <c r="BL149" s="16" t="s">
        <v>174</v>
      </c>
      <c r="BM149" s="154" t="s">
        <v>2255</v>
      </c>
    </row>
    <row r="150" spans="2:65" s="1" customFormat="1" ht="24" customHeight="1">
      <c r="B150" s="143"/>
      <c r="C150" s="144" t="s">
        <v>203</v>
      </c>
      <c r="D150" s="144" t="s">
        <v>169</v>
      </c>
      <c r="E150" s="145" t="s">
        <v>204</v>
      </c>
      <c r="F150" s="146" t="s">
        <v>205</v>
      </c>
      <c r="G150" s="147" t="s">
        <v>172</v>
      </c>
      <c r="H150" s="148">
        <v>33.96</v>
      </c>
      <c r="I150" s="149">
        <v>0</v>
      </c>
      <c r="J150" s="149">
        <f>ROUND(I150*H150,2)</f>
        <v>0</v>
      </c>
      <c r="K150" s="146" t="s">
        <v>173</v>
      </c>
      <c r="L150" s="30"/>
      <c r="M150" s="150" t="s">
        <v>1</v>
      </c>
      <c r="N150" s="151" t="s">
        <v>39</v>
      </c>
      <c r="O150" s="152">
        <v>4.5999999999999999E-2</v>
      </c>
      <c r="P150" s="152">
        <f>O150*H150</f>
        <v>1.56216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AR150" s="154" t="s">
        <v>174</v>
      </c>
      <c r="AT150" s="154" t="s">
        <v>169</v>
      </c>
      <c r="AU150" s="154" t="s">
        <v>83</v>
      </c>
      <c r="AY150" s="16" t="s">
        <v>167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6" t="s">
        <v>81</v>
      </c>
      <c r="BK150" s="155">
        <f>ROUND(I150*H150,2)</f>
        <v>0</v>
      </c>
      <c r="BL150" s="16" t="s">
        <v>174</v>
      </c>
      <c r="BM150" s="154" t="s">
        <v>2256</v>
      </c>
    </row>
    <row r="151" spans="2:65" s="12" customFormat="1" ht="11.25">
      <c r="B151" s="156"/>
      <c r="D151" s="157" t="s">
        <v>176</v>
      </c>
      <c r="E151" s="158" t="s">
        <v>1</v>
      </c>
      <c r="F151" s="159" t="s">
        <v>2257</v>
      </c>
      <c r="H151" s="160">
        <v>33.96</v>
      </c>
      <c r="L151" s="156"/>
      <c r="M151" s="161"/>
      <c r="N151" s="162"/>
      <c r="O151" s="162"/>
      <c r="P151" s="162"/>
      <c r="Q151" s="162"/>
      <c r="R151" s="162"/>
      <c r="S151" s="162"/>
      <c r="T151" s="163"/>
      <c r="AT151" s="158" t="s">
        <v>176</v>
      </c>
      <c r="AU151" s="158" t="s">
        <v>83</v>
      </c>
      <c r="AV151" s="12" t="s">
        <v>83</v>
      </c>
      <c r="AW151" s="12" t="s">
        <v>28</v>
      </c>
      <c r="AX151" s="12" t="s">
        <v>74</v>
      </c>
      <c r="AY151" s="158" t="s">
        <v>167</v>
      </c>
    </row>
    <row r="152" spans="2:65" s="13" customFormat="1" ht="11.25">
      <c r="B152" s="164"/>
      <c r="D152" s="157" t="s">
        <v>176</v>
      </c>
      <c r="E152" s="165" t="s">
        <v>1</v>
      </c>
      <c r="F152" s="166" t="s">
        <v>187</v>
      </c>
      <c r="H152" s="167">
        <v>33.96</v>
      </c>
      <c r="L152" s="164"/>
      <c r="M152" s="168"/>
      <c r="N152" s="169"/>
      <c r="O152" s="169"/>
      <c r="P152" s="169"/>
      <c r="Q152" s="169"/>
      <c r="R152" s="169"/>
      <c r="S152" s="169"/>
      <c r="T152" s="170"/>
      <c r="AT152" s="165" t="s">
        <v>176</v>
      </c>
      <c r="AU152" s="165" t="s">
        <v>83</v>
      </c>
      <c r="AV152" s="13" t="s">
        <v>174</v>
      </c>
      <c r="AW152" s="13" t="s">
        <v>28</v>
      </c>
      <c r="AX152" s="13" t="s">
        <v>81</v>
      </c>
      <c r="AY152" s="165" t="s">
        <v>167</v>
      </c>
    </row>
    <row r="153" spans="2:65" s="1" customFormat="1" ht="16.5" customHeight="1">
      <c r="B153" s="143"/>
      <c r="C153" s="144" t="s">
        <v>208</v>
      </c>
      <c r="D153" s="144" t="s">
        <v>169</v>
      </c>
      <c r="E153" s="145" t="s">
        <v>1864</v>
      </c>
      <c r="F153" s="146" t="s">
        <v>1865</v>
      </c>
      <c r="G153" s="147" t="s">
        <v>172</v>
      </c>
      <c r="H153" s="148">
        <v>33.96</v>
      </c>
      <c r="I153" s="149">
        <v>0</v>
      </c>
      <c r="J153" s="149">
        <f>ROUND(I153*H153,2)</f>
        <v>0</v>
      </c>
      <c r="K153" s="146" t="s">
        <v>173</v>
      </c>
      <c r="L153" s="30"/>
      <c r="M153" s="150" t="s">
        <v>1</v>
      </c>
      <c r="N153" s="151" t="s">
        <v>39</v>
      </c>
      <c r="O153" s="152">
        <v>8.9999999999999993E-3</v>
      </c>
      <c r="P153" s="152">
        <f>O153*H153</f>
        <v>0.30563999999999997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AR153" s="154" t="s">
        <v>174</v>
      </c>
      <c r="AT153" s="154" t="s">
        <v>169</v>
      </c>
      <c r="AU153" s="154" t="s">
        <v>83</v>
      </c>
      <c r="AY153" s="16" t="s">
        <v>167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6" t="s">
        <v>81</v>
      </c>
      <c r="BK153" s="155">
        <f>ROUND(I153*H153,2)</f>
        <v>0</v>
      </c>
      <c r="BL153" s="16" t="s">
        <v>174</v>
      </c>
      <c r="BM153" s="154" t="s">
        <v>2258</v>
      </c>
    </row>
    <row r="154" spans="2:65" s="1" customFormat="1" ht="16.5" customHeight="1">
      <c r="B154" s="143"/>
      <c r="C154" s="144" t="s">
        <v>213</v>
      </c>
      <c r="D154" s="144" t="s">
        <v>169</v>
      </c>
      <c r="E154" s="145" t="s">
        <v>1969</v>
      </c>
      <c r="F154" s="146" t="s">
        <v>1970</v>
      </c>
      <c r="G154" s="147" t="s">
        <v>249</v>
      </c>
      <c r="H154" s="148">
        <v>113.2</v>
      </c>
      <c r="I154" s="149">
        <v>0</v>
      </c>
      <c r="J154" s="149">
        <f>ROUND(I154*H154,2)</f>
        <v>0</v>
      </c>
      <c r="K154" s="146" t="s">
        <v>173</v>
      </c>
      <c r="L154" s="30"/>
      <c r="M154" s="150" t="s">
        <v>1</v>
      </c>
      <c r="N154" s="151" t="s">
        <v>39</v>
      </c>
      <c r="O154" s="152">
        <v>1.7999999999999999E-2</v>
      </c>
      <c r="P154" s="152">
        <f>O154*H154</f>
        <v>2.0375999999999999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AR154" s="154" t="s">
        <v>174</v>
      </c>
      <c r="AT154" s="154" t="s">
        <v>169</v>
      </c>
      <c r="AU154" s="154" t="s">
        <v>83</v>
      </c>
      <c r="AY154" s="16" t="s">
        <v>167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6" t="s">
        <v>81</v>
      </c>
      <c r="BK154" s="155">
        <f>ROUND(I154*H154,2)</f>
        <v>0</v>
      </c>
      <c r="BL154" s="16" t="s">
        <v>174</v>
      </c>
      <c r="BM154" s="154" t="s">
        <v>2259</v>
      </c>
    </row>
    <row r="155" spans="2:65" s="12" customFormat="1" ht="11.25">
      <c r="B155" s="156"/>
      <c r="D155" s="157" t="s">
        <v>176</v>
      </c>
      <c r="E155" s="158" t="s">
        <v>1</v>
      </c>
      <c r="F155" s="159" t="s">
        <v>2260</v>
      </c>
      <c r="H155" s="160">
        <v>113.2</v>
      </c>
      <c r="L155" s="156"/>
      <c r="M155" s="161"/>
      <c r="N155" s="162"/>
      <c r="O155" s="162"/>
      <c r="P155" s="162"/>
      <c r="Q155" s="162"/>
      <c r="R155" s="162"/>
      <c r="S155" s="162"/>
      <c r="T155" s="163"/>
      <c r="AT155" s="158" t="s">
        <v>176</v>
      </c>
      <c r="AU155" s="158" t="s">
        <v>83</v>
      </c>
      <c r="AV155" s="12" t="s">
        <v>83</v>
      </c>
      <c r="AW155" s="12" t="s">
        <v>28</v>
      </c>
      <c r="AX155" s="12" t="s">
        <v>74</v>
      </c>
      <c r="AY155" s="158" t="s">
        <v>167</v>
      </c>
    </row>
    <row r="156" spans="2:65" s="13" customFormat="1" ht="11.25">
      <c r="B156" s="164"/>
      <c r="D156" s="157" t="s">
        <v>176</v>
      </c>
      <c r="E156" s="165" t="s">
        <v>1</v>
      </c>
      <c r="F156" s="166" t="s">
        <v>187</v>
      </c>
      <c r="H156" s="167">
        <v>113.2</v>
      </c>
      <c r="L156" s="164"/>
      <c r="M156" s="168"/>
      <c r="N156" s="169"/>
      <c r="O156" s="169"/>
      <c r="P156" s="169"/>
      <c r="Q156" s="169"/>
      <c r="R156" s="169"/>
      <c r="S156" s="169"/>
      <c r="T156" s="170"/>
      <c r="AT156" s="165" t="s">
        <v>176</v>
      </c>
      <c r="AU156" s="165" t="s">
        <v>83</v>
      </c>
      <c r="AV156" s="13" t="s">
        <v>174</v>
      </c>
      <c r="AW156" s="13" t="s">
        <v>28</v>
      </c>
      <c r="AX156" s="13" t="s">
        <v>81</v>
      </c>
      <c r="AY156" s="165" t="s">
        <v>167</v>
      </c>
    </row>
    <row r="157" spans="2:65" s="11" customFormat="1" ht="22.9" customHeight="1">
      <c r="B157" s="131"/>
      <c r="D157" s="132" t="s">
        <v>73</v>
      </c>
      <c r="E157" s="141" t="s">
        <v>191</v>
      </c>
      <c r="F157" s="141" t="s">
        <v>217</v>
      </c>
      <c r="J157" s="142">
        <f>BK157</f>
        <v>0</v>
      </c>
      <c r="L157" s="131"/>
      <c r="M157" s="135"/>
      <c r="N157" s="136"/>
      <c r="O157" s="136"/>
      <c r="P157" s="137">
        <f>SUM(P158:P163)</f>
        <v>29.850079999999998</v>
      </c>
      <c r="Q157" s="136"/>
      <c r="R157" s="137">
        <f>SUM(R158:R163)</f>
        <v>13.776211999999999</v>
      </c>
      <c r="S157" s="136"/>
      <c r="T157" s="138">
        <f>SUM(T158:T163)</f>
        <v>0</v>
      </c>
      <c r="AR157" s="132" t="s">
        <v>81</v>
      </c>
      <c r="AT157" s="139" t="s">
        <v>73</v>
      </c>
      <c r="AU157" s="139" t="s">
        <v>81</v>
      </c>
      <c r="AY157" s="132" t="s">
        <v>167</v>
      </c>
      <c r="BK157" s="140">
        <f>SUM(BK158:BK163)</f>
        <v>0</v>
      </c>
    </row>
    <row r="158" spans="2:65" s="1" customFormat="1" ht="36" customHeight="1">
      <c r="B158" s="143"/>
      <c r="C158" s="144" t="s">
        <v>218</v>
      </c>
      <c r="D158" s="144" t="s">
        <v>169</v>
      </c>
      <c r="E158" s="145" t="s">
        <v>233</v>
      </c>
      <c r="F158" s="146" t="s">
        <v>2261</v>
      </c>
      <c r="G158" s="147" t="s">
        <v>172</v>
      </c>
      <c r="H158" s="148">
        <v>7.14</v>
      </c>
      <c r="I158" s="149">
        <v>0</v>
      </c>
      <c r="J158" s="149">
        <f>ROUND(I158*H158,2)</f>
        <v>0</v>
      </c>
      <c r="K158" s="146" t="s">
        <v>173</v>
      </c>
      <c r="L158" s="30"/>
      <c r="M158" s="150" t="s">
        <v>1</v>
      </c>
      <c r="N158" s="151" t="s">
        <v>39</v>
      </c>
      <c r="O158" s="152">
        <v>3.8420000000000001</v>
      </c>
      <c r="P158" s="152">
        <f>O158*H158</f>
        <v>27.43188</v>
      </c>
      <c r="Q158" s="152">
        <v>1.8774999999999999</v>
      </c>
      <c r="R158" s="152">
        <f>Q158*H158</f>
        <v>13.405349999999999</v>
      </c>
      <c r="S158" s="152">
        <v>0</v>
      </c>
      <c r="T158" s="153">
        <f>S158*H158</f>
        <v>0</v>
      </c>
      <c r="AR158" s="154" t="s">
        <v>174</v>
      </c>
      <c r="AT158" s="154" t="s">
        <v>169</v>
      </c>
      <c r="AU158" s="154" t="s">
        <v>83</v>
      </c>
      <c r="AY158" s="16" t="s">
        <v>167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6" t="s">
        <v>81</v>
      </c>
      <c r="BK158" s="155">
        <f>ROUND(I158*H158,2)</f>
        <v>0</v>
      </c>
      <c r="BL158" s="16" t="s">
        <v>174</v>
      </c>
      <c r="BM158" s="154" t="s">
        <v>2262</v>
      </c>
    </row>
    <row r="159" spans="2:65" s="12" customFormat="1" ht="11.25">
      <c r="B159" s="156"/>
      <c r="D159" s="157" t="s">
        <v>176</v>
      </c>
      <c r="E159" s="158" t="s">
        <v>1</v>
      </c>
      <c r="F159" s="159" t="s">
        <v>2263</v>
      </c>
      <c r="H159" s="160">
        <v>7.14</v>
      </c>
      <c r="L159" s="156"/>
      <c r="M159" s="161"/>
      <c r="N159" s="162"/>
      <c r="O159" s="162"/>
      <c r="P159" s="162"/>
      <c r="Q159" s="162"/>
      <c r="R159" s="162"/>
      <c r="S159" s="162"/>
      <c r="T159" s="163"/>
      <c r="AT159" s="158" t="s">
        <v>176</v>
      </c>
      <c r="AU159" s="158" t="s">
        <v>83</v>
      </c>
      <c r="AV159" s="12" t="s">
        <v>83</v>
      </c>
      <c r="AW159" s="12" t="s">
        <v>28</v>
      </c>
      <c r="AX159" s="12" t="s">
        <v>74</v>
      </c>
      <c r="AY159" s="158" t="s">
        <v>167</v>
      </c>
    </row>
    <row r="160" spans="2:65" s="13" customFormat="1" ht="11.25">
      <c r="B160" s="164"/>
      <c r="D160" s="157" t="s">
        <v>176</v>
      </c>
      <c r="E160" s="165" t="s">
        <v>1</v>
      </c>
      <c r="F160" s="166" t="s">
        <v>187</v>
      </c>
      <c r="H160" s="167">
        <v>7.14</v>
      </c>
      <c r="L160" s="164"/>
      <c r="M160" s="168"/>
      <c r="N160" s="169"/>
      <c r="O160" s="169"/>
      <c r="P160" s="169"/>
      <c r="Q160" s="169"/>
      <c r="R160" s="169"/>
      <c r="S160" s="169"/>
      <c r="T160" s="170"/>
      <c r="AT160" s="165" t="s">
        <v>176</v>
      </c>
      <c r="AU160" s="165" t="s">
        <v>83</v>
      </c>
      <c r="AV160" s="13" t="s">
        <v>174</v>
      </c>
      <c r="AW160" s="13" t="s">
        <v>28</v>
      </c>
      <c r="AX160" s="13" t="s">
        <v>81</v>
      </c>
      <c r="AY160" s="165" t="s">
        <v>167</v>
      </c>
    </row>
    <row r="161" spans="2:65" s="1" customFormat="1" ht="24" customHeight="1">
      <c r="B161" s="143"/>
      <c r="C161" s="144" t="s">
        <v>223</v>
      </c>
      <c r="D161" s="144" t="s">
        <v>169</v>
      </c>
      <c r="E161" s="145" t="s">
        <v>2264</v>
      </c>
      <c r="F161" s="146" t="s">
        <v>2265</v>
      </c>
      <c r="G161" s="147" t="s">
        <v>249</v>
      </c>
      <c r="H161" s="148">
        <v>2.14</v>
      </c>
      <c r="I161" s="149">
        <v>0</v>
      </c>
      <c r="J161" s="149">
        <f>ROUND(I161*H161,2)</f>
        <v>0</v>
      </c>
      <c r="K161" s="146" t="s">
        <v>173</v>
      </c>
      <c r="L161" s="30"/>
      <c r="M161" s="150" t="s">
        <v>1</v>
      </c>
      <c r="N161" s="151" t="s">
        <v>39</v>
      </c>
      <c r="O161" s="152">
        <v>1.1299999999999999</v>
      </c>
      <c r="P161" s="152">
        <f>O161*H161</f>
        <v>2.4182000000000001</v>
      </c>
      <c r="Q161" s="152">
        <v>0.17330000000000001</v>
      </c>
      <c r="R161" s="152">
        <f>Q161*H161</f>
        <v>0.37086200000000002</v>
      </c>
      <c r="S161" s="152">
        <v>0</v>
      </c>
      <c r="T161" s="153">
        <f>S161*H161</f>
        <v>0</v>
      </c>
      <c r="AR161" s="154" t="s">
        <v>174</v>
      </c>
      <c r="AT161" s="154" t="s">
        <v>169</v>
      </c>
      <c r="AU161" s="154" t="s">
        <v>83</v>
      </c>
      <c r="AY161" s="16" t="s">
        <v>167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6" t="s">
        <v>81</v>
      </c>
      <c r="BK161" s="155">
        <f>ROUND(I161*H161,2)</f>
        <v>0</v>
      </c>
      <c r="BL161" s="16" t="s">
        <v>174</v>
      </c>
      <c r="BM161" s="154" t="s">
        <v>2266</v>
      </c>
    </row>
    <row r="162" spans="2:65" s="12" customFormat="1" ht="11.25">
      <c r="B162" s="156"/>
      <c r="D162" s="157" t="s">
        <v>176</v>
      </c>
      <c r="E162" s="158" t="s">
        <v>1</v>
      </c>
      <c r="F162" s="159" t="s">
        <v>2267</v>
      </c>
      <c r="H162" s="160">
        <v>2.14</v>
      </c>
      <c r="L162" s="156"/>
      <c r="M162" s="161"/>
      <c r="N162" s="162"/>
      <c r="O162" s="162"/>
      <c r="P162" s="162"/>
      <c r="Q162" s="162"/>
      <c r="R162" s="162"/>
      <c r="S162" s="162"/>
      <c r="T162" s="163"/>
      <c r="AT162" s="158" t="s">
        <v>176</v>
      </c>
      <c r="AU162" s="158" t="s">
        <v>83</v>
      </c>
      <c r="AV162" s="12" t="s">
        <v>83</v>
      </c>
      <c r="AW162" s="12" t="s">
        <v>28</v>
      </c>
      <c r="AX162" s="12" t="s">
        <v>74</v>
      </c>
      <c r="AY162" s="158" t="s">
        <v>167</v>
      </c>
    </row>
    <row r="163" spans="2:65" s="13" customFormat="1" ht="11.25">
      <c r="B163" s="164"/>
      <c r="D163" s="157" t="s">
        <v>176</v>
      </c>
      <c r="E163" s="165" t="s">
        <v>1</v>
      </c>
      <c r="F163" s="166" t="s">
        <v>187</v>
      </c>
      <c r="H163" s="167">
        <v>2.14</v>
      </c>
      <c r="L163" s="164"/>
      <c r="M163" s="168"/>
      <c r="N163" s="169"/>
      <c r="O163" s="169"/>
      <c r="P163" s="169"/>
      <c r="Q163" s="169"/>
      <c r="R163" s="169"/>
      <c r="S163" s="169"/>
      <c r="T163" s="170"/>
      <c r="AT163" s="165" t="s">
        <v>176</v>
      </c>
      <c r="AU163" s="165" t="s">
        <v>83</v>
      </c>
      <c r="AV163" s="13" t="s">
        <v>174</v>
      </c>
      <c r="AW163" s="13" t="s">
        <v>28</v>
      </c>
      <c r="AX163" s="13" t="s">
        <v>81</v>
      </c>
      <c r="AY163" s="165" t="s">
        <v>167</v>
      </c>
    </row>
    <row r="164" spans="2:65" s="11" customFormat="1" ht="22.9" customHeight="1">
      <c r="B164" s="131"/>
      <c r="D164" s="132" t="s">
        <v>73</v>
      </c>
      <c r="E164" s="141" t="s">
        <v>199</v>
      </c>
      <c r="F164" s="141" t="s">
        <v>1987</v>
      </c>
      <c r="J164" s="142">
        <f>BK164</f>
        <v>0</v>
      </c>
      <c r="L164" s="131"/>
      <c r="M164" s="135"/>
      <c r="N164" s="136"/>
      <c r="O164" s="136"/>
      <c r="P164" s="137">
        <f>SUM(P165:P167)</f>
        <v>59.996000000000002</v>
      </c>
      <c r="Q164" s="136"/>
      <c r="R164" s="137">
        <f>SUM(R165:R167)</f>
        <v>23.599936</v>
      </c>
      <c r="S164" s="136"/>
      <c r="T164" s="138">
        <f>SUM(T165:T167)</f>
        <v>0</v>
      </c>
      <c r="AR164" s="132" t="s">
        <v>81</v>
      </c>
      <c r="AT164" s="139" t="s">
        <v>73</v>
      </c>
      <c r="AU164" s="139" t="s">
        <v>81</v>
      </c>
      <c r="AY164" s="132" t="s">
        <v>167</v>
      </c>
      <c r="BK164" s="140">
        <f>SUM(BK165:BK167)</f>
        <v>0</v>
      </c>
    </row>
    <row r="165" spans="2:65" s="1" customFormat="1" ht="24" customHeight="1">
      <c r="B165" s="143"/>
      <c r="C165" s="144" t="s">
        <v>227</v>
      </c>
      <c r="D165" s="144" t="s">
        <v>169</v>
      </c>
      <c r="E165" s="145" t="s">
        <v>2268</v>
      </c>
      <c r="F165" s="146" t="s">
        <v>2269</v>
      </c>
      <c r="G165" s="147" t="s">
        <v>249</v>
      </c>
      <c r="H165" s="148">
        <v>113.2</v>
      </c>
      <c r="I165" s="149">
        <v>0</v>
      </c>
      <c r="J165" s="149">
        <f>ROUND(I165*H165,2)</f>
        <v>0</v>
      </c>
      <c r="K165" s="146" t="s">
        <v>173</v>
      </c>
      <c r="L165" s="30"/>
      <c r="M165" s="150" t="s">
        <v>1</v>
      </c>
      <c r="N165" s="151" t="s">
        <v>39</v>
      </c>
      <c r="O165" s="152">
        <v>0.53</v>
      </c>
      <c r="P165" s="152">
        <f>O165*H165</f>
        <v>59.996000000000002</v>
      </c>
      <c r="Q165" s="152">
        <v>8.4250000000000005E-2</v>
      </c>
      <c r="R165" s="152">
        <f>Q165*H165</f>
        <v>9.5371000000000006</v>
      </c>
      <c r="S165" s="152">
        <v>0</v>
      </c>
      <c r="T165" s="153">
        <f>S165*H165</f>
        <v>0</v>
      </c>
      <c r="AR165" s="154" t="s">
        <v>174</v>
      </c>
      <c r="AT165" s="154" t="s">
        <v>169</v>
      </c>
      <c r="AU165" s="154" t="s">
        <v>83</v>
      </c>
      <c r="AY165" s="16" t="s">
        <v>167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6" t="s">
        <v>81</v>
      </c>
      <c r="BK165" s="155">
        <f>ROUND(I165*H165,2)</f>
        <v>0</v>
      </c>
      <c r="BL165" s="16" t="s">
        <v>174</v>
      </c>
      <c r="BM165" s="154" t="s">
        <v>2270</v>
      </c>
    </row>
    <row r="166" spans="2:65" s="1" customFormat="1" ht="16.5" customHeight="1">
      <c r="B166" s="143"/>
      <c r="C166" s="178" t="s">
        <v>232</v>
      </c>
      <c r="D166" s="178" t="s">
        <v>410</v>
      </c>
      <c r="E166" s="179" t="s">
        <v>2271</v>
      </c>
      <c r="F166" s="180" t="s">
        <v>2272</v>
      </c>
      <c r="G166" s="181" t="s">
        <v>249</v>
      </c>
      <c r="H166" s="182">
        <v>114.33199999999999</v>
      </c>
      <c r="I166" s="183">
        <v>0</v>
      </c>
      <c r="J166" s="183">
        <f>ROUND(I166*H166,2)</f>
        <v>0</v>
      </c>
      <c r="K166" s="180" t="s">
        <v>173</v>
      </c>
      <c r="L166" s="184"/>
      <c r="M166" s="185" t="s">
        <v>1</v>
      </c>
      <c r="N166" s="186" t="s">
        <v>39</v>
      </c>
      <c r="O166" s="152">
        <v>0</v>
      </c>
      <c r="P166" s="152">
        <f>O166*H166</f>
        <v>0</v>
      </c>
      <c r="Q166" s="152">
        <v>0.123</v>
      </c>
      <c r="R166" s="152">
        <f>Q166*H166</f>
        <v>14.062835999999999</v>
      </c>
      <c r="S166" s="152">
        <v>0</v>
      </c>
      <c r="T166" s="153">
        <f>S166*H166</f>
        <v>0</v>
      </c>
      <c r="AR166" s="154" t="s">
        <v>213</v>
      </c>
      <c r="AT166" s="154" t="s">
        <v>410</v>
      </c>
      <c r="AU166" s="154" t="s">
        <v>83</v>
      </c>
      <c r="AY166" s="16" t="s">
        <v>167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6" t="s">
        <v>81</v>
      </c>
      <c r="BK166" s="155">
        <f>ROUND(I166*H166,2)</f>
        <v>0</v>
      </c>
      <c r="BL166" s="16" t="s">
        <v>174</v>
      </c>
      <c r="BM166" s="154" t="s">
        <v>2273</v>
      </c>
    </row>
    <row r="167" spans="2:65" s="12" customFormat="1" ht="11.25">
      <c r="B167" s="156"/>
      <c r="D167" s="157" t="s">
        <v>176</v>
      </c>
      <c r="F167" s="159" t="s">
        <v>2274</v>
      </c>
      <c r="H167" s="160">
        <v>114.33199999999999</v>
      </c>
      <c r="L167" s="156"/>
      <c r="M167" s="161"/>
      <c r="N167" s="162"/>
      <c r="O167" s="162"/>
      <c r="P167" s="162"/>
      <c r="Q167" s="162"/>
      <c r="R167" s="162"/>
      <c r="S167" s="162"/>
      <c r="T167" s="163"/>
      <c r="AT167" s="158" t="s">
        <v>176</v>
      </c>
      <c r="AU167" s="158" t="s">
        <v>83</v>
      </c>
      <c r="AV167" s="12" t="s">
        <v>83</v>
      </c>
      <c r="AW167" s="12" t="s">
        <v>3</v>
      </c>
      <c r="AX167" s="12" t="s">
        <v>81</v>
      </c>
      <c r="AY167" s="158" t="s">
        <v>167</v>
      </c>
    </row>
    <row r="168" spans="2:65" s="11" customFormat="1" ht="22.9" customHeight="1">
      <c r="B168" s="131"/>
      <c r="D168" s="132" t="s">
        <v>73</v>
      </c>
      <c r="E168" s="141" t="s">
        <v>203</v>
      </c>
      <c r="F168" s="141" t="s">
        <v>464</v>
      </c>
      <c r="J168" s="142">
        <f>BK168</f>
        <v>0</v>
      </c>
      <c r="L168" s="131"/>
      <c r="M168" s="135"/>
      <c r="N168" s="136"/>
      <c r="O168" s="136"/>
      <c r="P168" s="137">
        <f>SUM(P169:P224)</f>
        <v>375.28071399999999</v>
      </c>
      <c r="Q168" s="136"/>
      <c r="R168" s="137">
        <f>SUM(R169:R224)</f>
        <v>78.43705245000001</v>
      </c>
      <c r="S168" s="136"/>
      <c r="T168" s="138">
        <f>SUM(T169:T224)</f>
        <v>0</v>
      </c>
      <c r="AR168" s="132" t="s">
        <v>81</v>
      </c>
      <c r="AT168" s="139" t="s">
        <v>73</v>
      </c>
      <c r="AU168" s="139" t="s">
        <v>81</v>
      </c>
      <c r="AY168" s="132" t="s">
        <v>167</v>
      </c>
      <c r="BK168" s="140">
        <f>SUM(BK169:BK224)</f>
        <v>0</v>
      </c>
    </row>
    <row r="169" spans="2:65" s="1" customFormat="1" ht="24" customHeight="1">
      <c r="B169" s="143"/>
      <c r="C169" s="144" t="s">
        <v>240</v>
      </c>
      <c r="D169" s="144" t="s">
        <v>169</v>
      </c>
      <c r="E169" s="145" t="s">
        <v>488</v>
      </c>
      <c r="F169" s="146" t="s">
        <v>489</v>
      </c>
      <c r="G169" s="147" t="s">
        <v>249</v>
      </c>
      <c r="H169" s="148">
        <v>248.35400000000001</v>
      </c>
      <c r="I169" s="149">
        <v>0</v>
      </c>
      <c r="J169" s="149">
        <f>ROUND(I169*H169,2)</f>
        <v>0</v>
      </c>
      <c r="K169" s="146" t="s">
        <v>173</v>
      </c>
      <c r="L169" s="30"/>
      <c r="M169" s="150" t="s">
        <v>1</v>
      </c>
      <c r="N169" s="151" t="s">
        <v>39</v>
      </c>
      <c r="O169" s="152">
        <v>0.11700000000000001</v>
      </c>
      <c r="P169" s="152">
        <f>O169*H169</f>
        <v>29.057418000000002</v>
      </c>
      <c r="Q169" s="152">
        <v>7.3499999999999998E-3</v>
      </c>
      <c r="R169" s="152">
        <f>Q169*H169</f>
        <v>1.8254019000000001</v>
      </c>
      <c r="S169" s="152">
        <v>0</v>
      </c>
      <c r="T169" s="153">
        <f>S169*H169</f>
        <v>0</v>
      </c>
      <c r="AR169" s="154" t="s">
        <v>174</v>
      </c>
      <c r="AT169" s="154" t="s">
        <v>169</v>
      </c>
      <c r="AU169" s="154" t="s">
        <v>83</v>
      </c>
      <c r="AY169" s="16" t="s">
        <v>167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6" t="s">
        <v>81</v>
      </c>
      <c r="BK169" s="155">
        <f>ROUND(I169*H169,2)</f>
        <v>0</v>
      </c>
      <c r="BL169" s="16" t="s">
        <v>174</v>
      </c>
      <c r="BM169" s="154" t="s">
        <v>2275</v>
      </c>
    </row>
    <row r="170" spans="2:65" s="1" customFormat="1" ht="24" customHeight="1">
      <c r="B170" s="143"/>
      <c r="C170" s="144" t="s">
        <v>246</v>
      </c>
      <c r="D170" s="144" t="s">
        <v>169</v>
      </c>
      <c r="E170" s="145" t="s">
        <v>499</v>
      </c>
      <c r="F170" s="146" t="s">
        <v>2276</v>
      </c>
      <c r="G170" s="147" t="s">
        <v>249</v>
      </c>
      <c r="H170" s="148">
        <v>2.14</v>
      </c>
      <c r="I170" s="149">
        <v>0</v>
      </c>
      <c r="J170" s="149">
        <f>ROUND(I170*H170,2)</f>
        <v>0</v>
      </c>
      <c r="K170" s="146" t="s">
        <v>173</v>
      </c>
      <c r="L170" s="30"/>
      <c r="M170" s="150" t="s">
        <v>1</v>
      </c>
      <c r="N170" s="151" t="s">
        <v>39</v>
      </c>
      <c r="O170" s="152">
        <v>0.36</v>
      </c>
      <c r="P170" s="152">
        <f>O170*H170</f>
        <v>0.77039999999999997</v>
      </c>
      <c r="Q170" s="152">
        <v>4.3800000000000002E-3</v>
      </c>
      <c r="R170" s="152">
        <f>Q170*H170</f>
        <v>9.3732000000000017E-3</v>
      </c>
      <c r="S170" s="152">
        <v>0</v>
      </c>
      <c r="T170" s="153">
        <f>S170*H170</f>
        <v>0</v>
      </c>
      <c r="AR170" s="154" t="s">
        <v>174</v>
      </c>
      <c r="AT170" s="154" t="s">
        <v>169</v>
      </c>
      <c r="AU170" s="154" t="s">
        <v>83</v>
      </c>
      <c r="AY170" s="16" t="s">
        <v>167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6" t="s">
        <v>81</v>
      </c>
      <c r="BK170" s="155">
        <f>ROUND(I170*H170,2)</f>
        <v>0</v>
      </c>
      <c r="BL170" s="16" t="s">
        <v>174</v>
      </c>
      <c r="BM170" s="154" t="s">
        <v>2277</v>
      </c>
    </row>
    <row r="171" spans="2:65" s="1" customFormat="1" ht="24" customHeight="1">
      <c r="B171" s="143"/>
      <c r="C171" s="144" t="s">
        <v>8</v>
      </c>
      <c r="D171" s="144" t="s">
        <v>169</v>
      </c>
      <c r="E171" s="145" t="s">
        <v>511</v>
      </c>
      <c r="F171" s="146" t="s">
        <v>512</v>
      </c>
      <c r="G171" s="147" t="s">
        <v>249</v>
      </c>
      <c r="H171" s="148">
        <v>248.35400000000001</v>
      </c>
      <c r="I171" s="149">
        <v>0</v>
      </c>
      <c r="J171" s="149">
        <f>ROUND(I171*H171,2)</f>
        <v>0</v>
      </c>
      <c r="K171" s="146" t="s">
        <v>173</v>
      </c>
      <c r="L171" s="30"/>
      <c r="M171" s="150" t="s">
        <v>1</v>
      </c>
      <c r="N171" s="151" t="s">
        <v>39</v>
      </c>
      <c r="O171" s="152">
        <v>0.47</v>
      </c>
      <c r="P171" s="152">
        <f>O171*H171</f>
        <v>116.72638000000001</v>
      </c>
      <c r="Q171" s="152">
        <v>1.8380000000000001E-2</v>
      </c>
      <c r="R171" s="152">
        <f>Q171*H171</f>
        <v>4.5647465200000008</v>
      </c>
      <c r="S171" s="152">
        <v>0</v>
      </c>
      <c r="T171" s="153">
        <f>S171*H171</f>
        <v>0</v>
      </c>
      <c r="AR171" s="154" t="s">
        <v>174</v>
      </c>
      <c r="AT171" s="154" t="s">
        <v>169</v>
      </c>
      <c r="AU171" s="154" t="s">
        <v>83</v>
      </c>
      <c r="AY171" s="16" t="s">
        <v>167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6" t="s">
        <v>81</v>
      </c>
      <c r="BK171" s="155">
        <f>ROUND(I171*H171,2)</f>
        <v>0</v>
      </c>
      <c r="BL171" s="16" t="s">
        <v>174</v>
      </c>
      <c r="BM171" s="154" t="s">
        <v>2278</v>
      </c>
    </row>
    <row r="172" spans="2:65" s="1" customFormat="1" ht="24" customHeight="1">
      <c r="B172" s="143"/>
      <c r="C172" s="144" t="s">
        <v>258</v>
      </c>
      <c r="D172" s="144" t="s">
        <v>169</v>
      </c>
      <c r="E172" s="145" t="s">
        <v>2003</v>
      </c>
      <c r="F172" s="146" t="s">
        <v>2004</v>
      </c>
      <c r="G172" s="147" t="s">
        <v>249</v>
      </c>
      <c r="H172" s="148">
        <v>131.37299999999999</v>
      </c>
      <c r="I172" s="149">
        <v>0</v>
      </c>
      <c r="J172" s="149">
        <f>ROUND(I172*H172,2)</f>
        <v>0</v>
      </c>
      <c r="K172" s="146" t="s">
        <v>173</v>
      </c>
      <c r="L172" s="30"/>
      <c r="M172" s="150" t="s">
        <v>1</v>
      </c>
      <c r="N172" s="151" t="s">
        <v>39</v>
      </c>
      <c r="O172" s="152">
        <v>8.6999999999999994E-2</v>
      </c>
      <c r="P172" s="152">
        <f>O172*H172</f>
        <v>11.429450999999998</v>
      </c>
      <c r="Q172" s="152">
        <v>7.3499999999999998E-3</v>
      </c>
      <c r="R172" s="152">
        <f>Q172*H172</f>
        <v>0.96559154999999985</v>
      </c>
      <c r="S172" s="152">
        <v>0</v>
      </c>
      <c r="T172" s="153">
        <f>S172*H172</f>
        <v>0</v>
      </c>
      <c r="AR172" s="154" t="s">
        <v>174</v>
      </c>
      <c r="AT172" s="154" t="s">
        <v>169</v>
      </c>
      <c r="AU172" s="154" t="s">
        <v>83</v>
      </c>
      <c r="AY172" s="16" t="s">
        <v>167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6" t="s">
        <v>81</v>
      </c>
      <c r="BK172" s="155">
        <f>ROUND(I172*H172,2)</f>
        <v>0</v>
      </c>
      <c r="BL172" s="16" t="s">
        <v>174</v>
      </c>
      <c r="BM172" s="154" t="s">
        <v>2279</v>
      </c>
    </row>
    <row r="173" spans="2:65" s="12" customFormat="1" ht="11.25">
      <c r="B173" s="156"/>
      <c r="D173" s="157" t="s">
        <v>176</v>
      </c>
      <c r="E173" s="158" t="s">
        <v>1</v>
      </c>
      <c r="F173" s="159" t="s">
        <v>2280</v>
      </c>
      <c r="H173" s="160">
        <v>131.37299999999999</v>
      </c>
      <c r="L173" s="156"/>
      <c r="M173" s="161"/>
      <c r="N173" s="162"/>
      <c r="O173" s="162"/>
      <c r="P173" s="162"/>
      <c r="Q173" s="162"/>
      <c r="R173" s="162"/>
      <c r="S173" s="162"/>
      <c r="T173" s="163"/>
      <c r="AT173" s="158" t="s">
        <v>176</v>
      </c>
      <c r="AU173" s="158" t="s">
        <v>83</v>
      </c>
      <c r="AV173" s="12" t="s">
        <v>83</v>
      </c>
      <c r="AW173" s="12" t="s">
        <v>28</v>
      </c>
      <c r="AX173" s="12" t="s">
        <v>74</v>
      </c>
      <c r="AY173" s="158" t="s">
        <v>167</v>
      </c>
    </row>
    <row r="174" spans="2:65" s="13" customFormat="1" ht="11.25">
      <c r="B174" s="164"/>
      <c r="D174" s="157" t="s">
        <v>176</v>
      </c>
      <c r="E174" s="165" t="s">
        <v>1</v>
      </c>
      <c r="F174" s="166" t="s">
        <v>187</v>
      </c>
      <c r="H174" s="167">
        <v>131.37299999999999</v>
      </c>
      <c r="L174" s="164"/>
      <c r="M174" s="168"/>
      <c r="N174" s="169"/>
      <c r="O174" s="169"/>
      <c r="P174" s="169"/>
      <c r="Q174" s="169"/>
      <c r="R174" s="169"/>
      <c r="S174" s="169"/>
      <c r="T174" s="170"/>
      <c r="AT174" s="165" t="s">
        <v>176</v>
      </c>
      <c r="AU174" s="165" t="s">
        <v>83</v>
      </c>
      <c r="AV174" s="13" t="s">
        <v>174</v>
      </c>
      <c r="AW174" s="13" t="s">
        <v>28</v>
      </c>
      <c r="AX174" s="13" t="s">
        <v>81</v>
      </c>
      <c r="AY174" s="165" t="s">
        <v>167</v>
      </c>
    </row>
    <row r="175" spans="2:65" s="1" customFormat="1" ht="16.5" customHeight="1">
      <c r="B175" s="143"/>
      <c r="C175" s="144" t="s">
        <v>263</v>
      </c>
      <c r="D175" s="144" t="s">
        <v>169</v>
      </c>
      <c r="E175" s="145" t="s">
        <v>522</v>
      </c>
      <c r="F175" s="146" t="s">
        <v>523</v>
      </c>
      <c r="G175" s="147" t="s">
        <v>249</v>
      </c>
      <c r="H175" s="148">
        <v>56.975000000000001</v>
      </c>
      <c r="I175" s="149">
        <v>0</v>
      </c>
      <c r="J175" s="149">
        <f>ROUND(I175*H175,2)</f>
        <v>0</v>
      </c>
      <c r="K175" s="146" t="s">
        <v>1</v>
      </c>
      <c r="L175" s="30"/>
      <c r="M175" s="150" t="s">
        <v>1</v>
      </c>
      <c r="N175" s="151" t="s">
        <v>39</v>
      </c>
      <c r="O175" s="152">
        <v>7.3999999999999996E-2</v>
      </c>
      <c r="P175" s="152">
        <f>O175*H175</f>
        <v>4.2161499999999998</v>
      </c>
      <c r="Q175" s="152">
        <v>2.5999999999999998E-4</v>
      </c>
      <c r="R175" s="152">
        <f>Q175*H175</f>
        <v>1.4813499999999999E-2</v>
      </c>
      <c r="S175" s="152">
        <v>0</v>
      </c>
      <c r="T175" s="153">
        <f>S175*H175</f>
        <v>0</v>
      </c>
      <c r="AR175" s="154" t="s">
        <v>174</v>
      </c>
      <c r="AT175" s="154" t="s">
        <v>169</v>
      </c>
      <c r="AU175" s="154" t="s">
        <v>83</v>
      </c>
      <c r="AY175" s="16" t="s">
        <v>167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6" t="s">
        <v>81</v>
      </c>
      <c r="BK175" s="155">
        <f>ROUND(I175*H175,2)</f>
        <v>0</v>
      </c>
      <c r="BL175" s="16" t="s">
        <v>174</v>
      </c>
      <c r="BM175" s="154" t="s">
        <v>2281</v>
      </c>
    </row>
    <row r="176" spans="2:65" s="12" customFormat="1" ht="11.25">
      <c r="B176" s="156"/>
      <c r="D176" s="157" t="s">
        <v>176</v>
      </c>
      <c r="E176" s="158" t="s">
        <v>1</v>
      </c>
      <c r="F176" s="159" t="s">
        <v>2282</v>
      </c>
      <c r="H176" s="160">
        <v>20.123999999999999</v>
      </c>
      <c r="L176" s="156"/>
      <c r="M176" s="161"/>
      <c r="N176" s="162"/>
      <c r="O176" s="162"/>
      <c r="P176" s="162"/>
      <c r="Q176" s="162"/>
      <c r="R176" s="162"/>
      <c r="S176" s="162"/>
      <c r="T176" s="163"/>
      <c r="AT176" s="158" t="s">
        <v>176</v>
      </c>
      <c r="AU176" s="158" t="s">
        <v>83</v>
      </c>
      <c r="AV176" s="12" t="s">
        <v>83</v>
      </c>
      <c r="AW176" s="12" t="s">
        <v>28</v>
      </c>
      <c r="AX176" s="12" t="s">
        <v>74</v>
      </c>
      <c r="AY176" s="158" t="s">
        <v>167</v>
      </c>
    </row>
    <row r="177" spans="2:65" s="12" customFormat="1" ht="11.25">
      <c r="B177" s="156"/>
      <c r="D177" s="157" t="s">
        <v>176</v>
      </c>
      <c r="E177" s="158" t="s">
        <v>1</v>
      </c>
      <c r="F177" s="159" t="s">
        <v>2283</v>
      </c>
      <c r="H177" s="160">
        <v>-5.2270000000000003</v>
      </c>
      <c r="L177" s="156"/>
      <c r="M177" s="161"/>
      <c r="N177" s="162"/>
      <c r="O177" s="162"/>
      <c r="P177" s="162"/>
      <c r="Q177" s="162"/>
      <c r="R177" s="162"/>
      <c r="S177" s="162"/>
      <c r="T177" s="163"/>
      <c r="AT177" s="158" t="s">
        <v>176</v>
      </c>
      <c r="AU177" s="158" t="s">
        <v>83</v>
      </c>
      <c r="AV177" s="12" t="s">
        <v>83</v>
      </c>
      <c r="AW177" s="12" t="s">
        <v>28</v>
      </c>
      <c r="AX177" s="12" t="s">
        <v>74</v>
      </c>
      <c r="AY177" s="158" t="s">
        <v>167</v>
      </c>
    </row>
    <row r="178" spans="2:65" s="12" customFormat="1" ht="11.25">
      <c r="B178" s="156"/>
      <c r="D178" s="157" t="s">
        <v>176</v>
      </c>
      <c r="E178" s="158" t="s">
        <v>1</v>
      </c>
      <c r="F178" s="159" t="s">
        <v>2284</v>
      </c>
      <c r="H178" s="160">
        <v>-1.1970000000000001</v>
      </c>
      <c r="L178" s="156"/>
      <c r="M178" s="161"/>
      <c r="N178" s="162"/>
      <c r="O178" s="162"/>
      <c r="P178" s="162"/>
      <c r="Q178" s="162"/>
      <c r="R178" s="162"/>
      <c r="S178" s="162"/>
      <c r="T178" s="163"/>
      <c r="AT178" s="158" t="s">
        <v>176</v>
      </c>
      <c r="AU178" s="158" t="s">
        <v>83</v>
      </c>
      <c r="AV178" s="12" t="s">
        <v>83</v>
      </c>
      <c r="AW178" s="12" t="s">
        <v>28</v>
      </c>
      <c r="AX178" s="12" t="s">
        <v>74</v>
      </c>
      <c r="AY178" s="158" t="s">
        <v>167</v>
      </c>
    </row>
    <row r="179" spans="2:65" s="12" customFormat="1" ht="11.25">
      <c r="B179" s="156"/>
      <c r="D179" s="157" t="s">
        <v>176</v>
      </c>
      <c r="E179" s="158" t="s">
        <v>1</v>
      </c>
      <c r="F179" s="159" t="s">
        <v>2285</v>
      </c>
      <c r="H179" s="160">
        <v>-0.85</v>
      </c>
      <c r="L179" s="156"/>
      <c r="M179" s="161"/>
      <c r="N179" s="162"/>
      <c r="O179" s="162"/>
      <c r="P179" s="162"/>
      <c r="Q179" s="162"/>
      <c r="R179" s="162"/>
      <c r="S179" s="162"/>
      <c r="T179" s="163"/>
      <c r="AT179" s="158" t="s">
        <v>176</v>
      </c>
      <c r="AU179" s="158" t="s">
        <v>83</v>
      </c>
      <c r="AV179" s="12" t="s">
        <v>83</v>
      </c>
      <c r="AW179" s="12" t="s">
        <v>28</v>
      </c>
      <c r="AX179" s="12" t="s">
        <v>74</v>
      </c>
      <c r="AY179" s="158" t="s">
        <v>167</v>
      </c>
    </row>
    <row r="180" spans="2:65" s="12" customFormat="1" ht="11.25">
      <c r="B180" s="156"/>
      <c r="D180" s="157" t="s">
        <v>176</v>
      </c>
      <c r="E180" s="158" t="s">
        <v>1</v>
      </c>
      <c r="F180" s="159" t="s">
        <v>2286</v>
      </c>
      <c r="H180" s="160">
        <v>20.469000000000001</v>
      </c>
      <c r="L180" s="156"/>
      <c r="M180" s="161"/>
      <c r="N180" s="162"/>
      <c r="O180" s="162"/>
      <c r="P180" s="162"/>
      <c r="Q180" s="162"/>
      <c r="R180" s="162"/>
      <c r="S180" s="162"/>
      <c r="T180" s="163"/>
      <c r="AT180" s="158" t="s">
        <v>176</v>
      </c>
      <c r="AU180" s="158" t="s">
        <v>83</v>
      </c>
      <c r="AV180" s="12" t="s">
        <v>83</v>
      </c>
      <c r="AW180" s="12" t="s">
        <v>28</v>
      </c>
      <c r="AX180" s="12" t="s">
        <v>74</v>
      </c>
      <c r="AY180" s="158" t="s">
        <v>167</v>
      </c>
    </row>
    <row r="181" spans="2:65" s="12" customFormat="1" ht="11.25">
      <c r="B181" s="156"/>
      <c r="D181" s="157" t="s">
        <v>176</v>
      </c>
      <c r="E181" s="158" t="s">
        <v>1</v>
      </c>
      <c r="F181" s="159" t="s">
        <v>2287</v>
      </c>
      <c r="H181" s="160">
        <v>20.123999999999999</v>
      </c>
      <c r="L181" s="156"/>
      <c r="M181" s="161"/>
      <c r="N181" s="162"/>
      <c r="O181" s="162"/>
      <c r="P181" s="162"/>
      <c r="Q181" s="162"/>
      <c r="R181" s="162"/>
      <c r="S181" s="162"/>
      <c r="T181" s="163"/>
      <c r="AT181" s="158" t="s">
        <v>176</v>
      </c>
      <c r="AU181" s="158" t="s">
        <v>83</v>
      </c>
      <c r="AV181" s="12" t="s">
        <v>83</v>
      </c>
      <c r="AW181" s="12" t="s">
        <v>28</v>
      </c>
      <c r="AX181" s="12" t="s">
        <v>74</v>
      </c>
      <c r="AY181" s="158" t="s">
        <v>167</v>
      </c>
    </row>
    <row r="182" spans="2:65" s="12" customFormat="1" ht="11.25">
      <c r="B182" s="156"/>
      <c r="D182" s="157" t="s">
        <v>176</v>
      </c>
      <c r="E182" s="158" t="s">
        <v>1</v>
      </c>
      <c r="F182" s="159" t="s">
        <v>2288</v>
      </c>
      <c r="H182" s="160">
        <v>4.6120000000000001</v>
      </c>
      <c r="L182" s="156"/>
      <c r="M182" s="161"/>
      <c r="N182" s="162"/>
      <c r="O182" s="162"/>
      <c r="P182" s="162"/>
      <c r="Q182" s="162"/>
      <c r="R182" s="162"/>
      <c r="S182" s="162"/>
      <c r="T182" s="163"/>
      <c r="AT182" s="158" t="s">
        <v>176</v>
      </c>
      <c r="AU182" s="158" t="s">
        <v>83</v>
      </c>
      <c r="AV182" s="12" t="s">
        <v>83</v>
      </c>
      <c r="AW182" s="12" t="s">
        <v>28</v>
      </c>
      <c r="AX182" s="12" t="s">
        <v>74</v>
      </c>
      <c r="AY182" s="158" t="s">
        <v>167</v>
      </c>
    </row>
    <row r="183" spans="2:65" s="12" customFormat="1" ht="11.25">
      <c r="B183" s="156"/>
      <c r="D183" s="157" t="s">
        <v>176</v>
      </c>
      <c r="E183" s="158" t="s">
        <v>1</v>
      </c>
      <c r="F183" s="159" t="s">
        <v>2289</v>
      </c>
      <c r="H183" s="160">
        <v>-1.08</v>
      </c>
      <c r="L183" s="156"/>
      <c r="M183" s="161"/>
      <c r="N183" s="162"/>
      <c r="O183" s="162"/>
      <c r="P183" s="162"/>
      <c r="Q183" s="162"/>
      <c r="R183" s="162"/>
      <c r="S183" s="162"/>
      <c r="T183" s="163"/>
      <c r="AT183" s="158" t="s">
        <v>176</v>
      </c>
      <c r="AU183" s="158" t="s">
        <v>83</v>
      </c>
      <c r="AV183" s="12" t="s">
        <v>83</v>
      </c>
      <c r="AW183" s="12" t="s">
        <v>28</v>
      </c>
      <c r="AX183" s="12" t="s">
        <v>74</v>
      </c>
      <c r="AY183" s="158" t="s">
        <v>167</v>
      </c>
    </row>
    <row r="184" spans="2:65" s="13" customFormat="1" ht="11.25">
      <c r="B184" s="164"/>
      <c r="D184" s="157" t="s">
        <v>176</v>
      </c>
      <c r="E184" s="165" t="s">
        <v>1</v>
      </c>
      <c r="F184" s="166" t="s">
        <v>187</v>
      </c>
      <c r="H184" s="167">
        <v>56.975000000000001</v>
      </c>
      <c r="L184" s="164"/>
      <c r="M184" s="168"/>
      <c r="N184" s="169"/>
      <c r="O184" s="169"/>
      <c r="P184" s="169"/>
      <c r="Q184" s="169"/>
      <c r="R184" s="169"/>
      <c r="S184" s="169"/>
      <c r="T184" s="170"/>
      <c r="AT184" s="165" t="s">
        <v>176</v>
      </c>
      <c r="AU184" s="165" t="s">
        <v>83</v>
      </c>
      <c r="AV184" s="13" t="s">
        <v>174</v>
      </c>
      <c r="AW184" s="13" t="s">
        <v>28</v>
      </c>
      <c r="AX184" s="13" t="s">
        <v>81</v>
      </c>
      <c r="AY184" s="165" t="s">
        <v>167</v>
      </c>
    </row>
    <row r="185" spans="2:65" s="1" customFormat="1" ht="24" customHeight="1">
      <c r="B185" s="143"/>
      <c r="C185" s="144" t="s">
        <v>274</v>
      </c>
      <c r="D185" s="144" t="s">
        <v>169</v>
      </c>
      <c r="E185" s="145" t="s">
        <v>2017</v>
      </c>
      <c r="F185" s="146" t="s">
        <v>2018</v>
      </c>
      <c r="G185" s="147" t="s">
        <v>249</v>
      </c>
      <c r="H185" s="148">
        <v>131.37299999999999</v>
      </c>
      <c r="I185" s="149">
        <v>0</v>
      </c>
      <c r="J185" s="149">
        <f>ROUND(I185*H185,2)</f>
        <v>0</v>
      </c>
      <c r="K185" s="146" t="s">
        <v>173</v>
      </c>
      <c r="L185" s="30"/>
      <c r="M185" s="150" t="s">
        <v>1</v>
      </c>
      <c r="N185" s="151" t="s">
        <v>39</v>
      </c>
      <c r="O185" s="152">
        <v>0.46</v>
      </c>
      <c r="P185" s="152">
        <f>O185*H185</f>
        <v>60.431579999999997</v>
      </c>
      <c r="Q185" s="152">
        <v>2.6360000000000001E-2</v>
      </c>
      <c r="R185" s="152">
        <f>Q185*H185</f>
        <v>3.4629922799999999</v>
      </c>
      <c r="S185" s="152">
        <v>0</v>
      </c>
      <c r="T185" s="153">
        <f>S185*H185</f>
        <v>0</v>
      </c>
      <c r="AR185" s="154" t="s">
        <v>174</v>
      </c>
      <c r="AT185" s="154" t="s">
        <v>169</v>
      </c>
      <c r="AU185" s="154" t="s">
        <v>83</v>
      </c>
      <c r="AY185" s="16" t="s">
        <v>167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6" t="s">
        <v>81</v>
      </c>
      <c r="BK185" s="155">
        <f>ROUND(I185*H185,2)</f>
        <v>0</v>
      </c>
      <c r="BL185" s="16" t="s">
        <v>174</v>
      </c>
      <c r="BM185" s="154" t="s">
        <v>2290</v>
      </c>
    </row>
    <row r="186" spans="2:65" s="1" customFormat="1" ht="24" customHeight="1">
      <c r="B186" s="143"/>
      <c r="C186" s="144" t="s">
        <v>283</v>
      </c>
      <c r="D186" s="144" t="s">
        <v>169</v>
      </c>
      <c r="E186" s="145" t="s">
        <v>534</v>
      </c>
      <c r="F186" s="146" t="s">
        <v>535</v>
      </c>
      <c r="G186" s="147" t="s">
        <v>249</v>
      </c>
      <c r="H186" s="148">
        <v>56.975000000000001</v>
      </c>
      <c r="I186" s="149">
        <v>0</v>
      </c>
      <c r="J186" s="149">
        <f>ROUND(I186*H186,2)</f>
        <v>0</v>
      </c>
      <c r="K186" s="146" t="s">
        <v>173</v>
      </c>
      <c r="L186" s="30"/>
      <c r="M186" s="150" t="s">
        <v>1</v>
      </c>
      <c r="N186" s="151" t="s">
        <v>39</v>
      </c>
      <c r="O186" s="152">
        <v>0.375</v>
      </c>
      <c r="P186" s="152">
        <f>O186*H186</f>
        <v>21.365625000000001</v>
      </c>
      <c r="Q186" s="152">
        <v>4.4600000000000004E-3</v>
      </c>
      <c r="R186" s="152">
        <f>Q186*H186</f>
        <v>0.25410850000000001</v>
      </c>
      <c r="S186" s="152">
        <v>0</v>
      </c>
      <c r="T186" s="153">
        <f>S186*H186</f>
        <v>0</v>
      </c>
      <c r="AR186" s="154" t="s">
        <v>174</v>
      </c>
      <c r="AT186" s="154" t="s">
        <v>169</v>
      </c>
      <c r="AU186" s="154" t="s">
        <v>83</v>
      </c>
      <c r="AY186" s="16" t="s">
        <v>167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6" t="s">
        <v>81</v>
      </c>
      <c r="BK186" s="155">
        <f>ROUND(I186*H186,2)</f>
        <v>0</v>
      </c>
      <c r="BL186" s="16" t="s">
        <v>174</v>
      </c>
      <c r="BM186" s="154" t="s">
        <v>2291</v>
      </c>
    </row>
    <row r="187" spans="2:65" s="1" customFormat="1" ht="16.5" customHeight="1">
      <c r="B187" s="143"/>
      <c r="C187" s="144" t="s">
        <v>292</v>
      </c>
      <c r="D187" s="144" t="s">
        <v>169</v>
      </c>
      <c r="E187" s="145" t="s">
        <v>538</v>
      </c>
      <c r="F187" s="146" t="s">
        <v>2020</v>
      </c>
      <c r="G187" s="147" t="s">
        <v>249</v>
      </c>
      <c r="H187" s="148">
        <v>436.702</v>
      </c>
      <c r="I187" s="149">
        <v>0</v>
      </c>
      <c r="J187" s="149">
        <f>ROUND(I187*H187,2)</f>
        <v>0</v>
      </c>
      <c r="K187" s="146" t="s">
        <v>173</v>
      </c>
      <c r="L187" s="30"/>
      <c r="M187" s="150" t="s">
        <v>1</v>
      </c>
      <c r="N187" s="151" t="s">
        <v>39</v>
      </c>
      <c r="O187" s="152">
        <v>0.14000000000000001</v>
      </c>
      <c r="P187" s="152">
        <f>O187*H187</f>
        <v>61.138280000000009</v>
      </c>
      <c r="Q187" s="152">
        <v>0</v>
      </c>
      <c r="R187" s="152">
        <f>Q187*H187</f>
        <v>0</v>
      </c>
      <c r="S187" s="152">
        <v>0</v>
      </c>
      <c r="T187" s="153">
        <f>S187*H187</f>
        <v>0</v>
      </c>
      <c r="AR187" s="154" t="s">
        <v>174</v>
      </c>
      <c r="AT187" s="154" t="s">
        <v>169</v>
      </c>
      <c r="AU187" s="154" t="s">
        <v>83</v>
      </c>
      <c r="AY187" s="16" t="s">
        <v>167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6" t="s">
        <v>81</v>
      </c>
      <c r="BK187" s="155">
        <f>ROUND(I187*H187,2)</f>
        <v>0</v>
      </c>
      <c r="BL187" s="16" t="s">
        <v>174</v>
      </c>
      <c r="BM187" s="154" t="s">
        <v>2292</v>
      </c>
    </row>
    <row r="188" spans="2:65" s="12" customFormat="1" ht="11.25">
      <c r="B188" s="156"/>
      <c r="D188" s="157" t="s">
        <v>176</v>
      </c>
      <c r="E188" s="158" t="s">
        <v>1</v>
      </c>
      <c r="F188" s="159" t="s">
        <v>2293</v>
      </c>
      <c r="H188" s="160">
        <v>81.599999999999994</v>
      </c>
      <c r="L188" s="156"/>
      <c r="M188" s="161"/>
      <c r="N188" s="162"/>
      <c r="O188" s="162"/>
      <c r="P188" s="162"/>
      <c r="Q188" s="162"/>
      <c r="R188" s="162"/>
      <c r="S188" s="162"/>
      <c r="T188" s="163"/>
      <c r="AT188" s="158" t="s">
        <v>176</v>
      </c>
      <c r="AU188" s="158" t="s">
        <v>83</v>
      </c>
      <c r="AV188" s="12" t="s">
        <v>83</v>
      </c>
      <c r="AW188" s="12" t="s">
        <v>28</v>
      </c>
      <c r="AX188" s="12" t="s">
        <v>74</v>
      </c>
      <c r="AY188" s="158" t="s">
        <v>167</v>
      </c>
    </row>
    <row r="189" spans="2:65" s="12" customFormat="1" ht="11.25">
      <c r="B189" s="156"/>
      <c r="D189" s="157" t="s">
        <v>176</v>
      </c>
      <c r="E189" s="158" t="s">
        <v>1</v>
      </c>
      <c r="F189" s="159" t="s">
        <v>2294</v>
      </c>
      <c r="H189" s="160">
        <v>73.531999999999996</v>
      </c>
      <c r="L189" s="156"/>
      <c r="M189" s="161"/>
      <c r="N189" s="162"/>
      <c r="O189" s="162"/>
      <c r="P189" s="162"/>
      <c r="Q189" s="162"/>
      <c r="R189" s="162"/>
      <c r="S189" s="162"/>
      <c r="T189" s="163"/>
      <c r="AT189" s="158" t="s">
        <v>176</v>
      </c>
      <c r="AU189" s="158" t="s">
        <v>83</v>
      </c>
      <c r="AV189" s="12" t="s">
        <v>83</v>
      </c>
      <c r="AW189" s="12" t="s">
        <v>28</v>
      </c>
      <c r="AX189" s="12" t="s">
        <v>74</v>
      </c>
      <c r="AY189" s="158" t="s">
        <v>167</v>
      </c>
    </row>
    <row r="190" spans="2:65" s="12" customFormat="1" ht="11.25">
      <c r="B190" s="156"/>
      <c r="D190" s="157" t="s">
        <v>176</v>
      </c>
      <c r="E190" s="158" t="s">
        <v>1</v>
      </c>
      <c r="F190" s="159" t="s">
        <v>2295</v>
      </c>
      <c r="H190" s="160">
        <v>-3.2589999999999999</v>
      </c>
      <c r="L190" s="156"/>
      <c r="M190" s="161"/>
      <c r="N190" s="162"/>
      <c r="O190" s="162"/>
      <c r="P190" s="162"/>
      <c r="Q190" s="162"/>
      <c r="R190" s="162"/>
      <c r="S190" s="162"/>
      <c r="T190" s="163"/>
      <c r="AT190" s="158" t="s">
        <v>176</v>
      </c>
      <c r="AU190" s="158" t="s">
        <v>83</v>
      </c>
      <c r="AV190" s="12" t="s">
        <v>83</v>
      </c>
      <c r="AW190" s="12" t="s">
        <v>28</v>
      </c>
      <c r="AX190" s="12" t="s">
        <v>74</v>
      </c>
      <c r="AY190" s="158" t="s">
        <v>167</v>
      </c>
    </row>
    <row r="191" spans="2:65" s="12" customFormat="1" ht="11.25">
      <c r="B191" s="156"/>
      <c r="D191" s="157" t="s">
        <v>176</v>
      </c>
      <c r="E191" s="158" t="s">
        <v>1</v>
      </c>
      <c r="F191" s="159" t="s">
        <v>2296</v>
      </c>
      <c r="H191" s="160">
        <v>8.8360000000000003</v>
      </c>
      <c r="L191" s="156"/>
      <c r="M191" s="161"/>
      <c r="N191" s="162"/>
      <c r="O191" s="162"/>
      <c r="P191" s="162"/>
      <c r="Q191" s="162"/>
      <c r="R191" s="162"/>
      <c r="S191" s="162"/>
      <c r="T191" s="163"/>
      <c r="AT191" s="158" t="s">
        <v>176</v>
      </c>
      <c r="AU191" s="158" t="s">
        <v>83</v>
      </c>
      <c r="AV191" s="12" t="s">
        <v>83</v>
      </c>
      <c r="AW191" s="12" t="s">
        <v>28</v>
      </c>
      <c r="AX191" s="12" t="s">
        <v>74</v>
      </c>
      <c r="AY191" s="158" t="s">
        <v>167</v>
      </c>
    </row>
    <row r="192" spans="2:65" s="12" customFormat="1" ht="11.25">
      <c r="B192" s="156"/>
      <c r="D192" s="157" t="s">
        <v>176</v>
      </c>
      <c r="E192" s="158" t="s">
        <v>1</v>
      </c>
      <c r="F192" s="159" t="s">
        <v>2297</v>
      </c>
      <c r="H192" s="160">
        <v>35.340000000000003</v>
      </c>
      <c r="L192" s="156"/>
      <c r="M192" s="161"/>
      <c r="N192" s="162"/>
      <c r="O192" s="162"/>
      <c r="P192" s="162"/>
      <c r="Q192" s="162"/>
      <c r="R192" s="162"/>
      <c r="S192" s="162"/>
      <c r="T192" s="163"/>
      <c r="AT192" s="158" t="s">
        <v>176</v>
      </c>
      <c r="AU192" s="158" t="s">
        <v>83</v>
      </c>
      <c r="AV192" s="12" t="s">
        <v>83</v>
      </c>
      <c r="AW192" s="12" t="s">
        <v>28</v>
      </c>
      <c r="AX192" s="12" t="s">
        <v>74</v>
      </c>
      <c r="AY192" s="158" t="s">
        <v>167</v>
      </c>
    </row>
    <row r="193" spans="2:51" s="12" customFormat="1" ht="11.25">
      <c r="B193" s="156"/>
      <c r="D193" s="157" t="s">
        <v>176</v>
      </c>
      <c r="E193" s="158" t="s">
        <v>1</v>
      </c>
      <c r="F193" s="159" t="s">
        <v>2298</v>
      </c>
      <c r="H193" s="160">
        <v>8.4930000000000003</v>
      </c>
      <c r="L193" s="156"/>
      <c r="M193" s="161"/>
      <c r="N193" s="162"/>
      <c r="O193" s="162"/>
      <c r="P193" s="162"/>
      <c r="Q193" s="162"/>
      <c r="R193" s="162"/>
      <c r="S193" s="162"/>
      <c r="T193" s="163"/>
      <c r="AT193" s="158" t="s">
        <v>176</v>
      </c>
      <c r="AU193" s="158" t="s">
        <v>83</v>
      </c>
      <c r="AV193" s="12" t="s">
        <v>83</v>
      </c>
      <c r="AW193" s="12" t="s">
        <v>28</v>
      </c>
      <c r="AX193" s="12" t="s">
        <v>74</v>
      </c>
      <c r="AY193" s="158" t="s">
        <v>167</v>
      </c>
    </row>
    <row r="194" spans="2:51" s="12" customFormat="1" ht="11.25">
      <c r="B194" s="156"/>
      <c r="D194" s="157" t="s">
        <v>176</v>
      </c>
      <c r="E194" s="158" t="s">
        <v>1</v>
      </c>
      <c r="F194" s="159" t="s">
        <v>2299</v>
      </c>
      <c r="H194" s="160">
        <v>6</v>
      </c>
      <c r="L194" s="156"/>
      <c r="M194" s="161"/>
      <c r="N194" s="162"/>
      <c r="O194" s="162"/>
      <c r="P194" s="162"/>
      <c r="Q194" s="162"/>
      <c r="R194" s="162"/>
      <c r="S194" s="162"/>
      <c r="T194" s="163"/>
      <c r="AT194" s="158" t="s">
        <v>176</v>
      </c>
      <c r="AU194" s="158" t="s">
        <v>83</v>
      </c>
      <c r="AV194" s="12" t="s">
        <v>83</v>
      </c>
      <c r="AW194" s="12" t="s">
        <v>28</v>
      </c>
      <c r="AX194" s="12" t="s">
        <v>74</v>
      </c>
      <c r="AY194" s="158" t="s">
        <v>167</v>
      </c>
    </row>
    <row r="195" spans="2:51" s="12" customFormat="1" ht="11.25">
      <c r="B195" s="156"/>
      <c r="D195" s="157" t="s">
        <v>176</v>
      </c>
      <c r="E195" s="158" t="s">
        <v>1</v>
      </c>
      <c r="F195" s="159" t="s">
        <v>2300</v>
      </c>
      <c r="H195" s="160">
        <v>6.5419999999999998</v>
      </c>
      <c r="L195" s="156"/>
      <c r="M195" s="161"/>
      <c r="N195" s="162"/>
      <c r="O195" s="162"/>
      <c r="P195" s="162"/>
      <c r="Q195" s="162"/>
      <c r="R195" s="162"/>
      <c r="S195" s="162"/>
      <c r="T195" s="163"/>
      <c r="AT195" s="158" t="s">
        <v>176</v>
      </c>
      <c r="AU195" s="158" t="s">
        <v>83</v>
      </c>
      <c r="AV195" s="12" t="s">
        <v>83</v>
      </c>
      <c r="AW195" s="12" t="s">
        <v>28</v>
      </c>
      <c r="AX195" s="12" t="s">
        <v>74</v>
      </c>
      <c r="AY195" s="158" t="s">
        <v>167</v>
      </c>
    </row>
    <row r="196" spans="2:51" s="12" customFormat="1" ht="11.25">
      <c r="B196" s="156"/>
      <c r="D196" s="157" t="s">
        <v>176</v>
      </c>
      <c r="E196" s="158" t="s">
        <v>1</v>
      </c>
      <c r="F196" s="159" t="s">
        <v>2301</v>
      </c>
      <c r="H196" s="160">
        <v>33.04</v>
      </c>
      <c r="L196" s="156"/>
      <c r="M196" s="161"/>
      <c r="N196" s="162"/>
      <c r="O196" s="162"/>
      <c r="P196" s="162"/>
      <c r="Q196" s="162"/>
      <c r="R196" s="162"/>
      <c r="S196" s="162"/>
      <c r="T196" s="163"/>
      <c r="AT196" s="158" t="s">
        <v>176</v>
      </c>
      <c r="AU196" s="158" t="s">
        <v>83</v>
      </c>
      <c r="AV196" s="12" t="s">
        <v>83</v>
      </c>
      <c r="AW196" s="12" t="s">
        <v>28</v>
      </c>
      <c r="AX196" s="12" t="s">
        <v>74</v>
      </c>
      <c r="AY196" s="158" t="s">
        <v>167</v>
      </c>
    </row>
    <row r="197" spans="2:51" s="12" customFormat="1" ht="11.25">
      <c r="B197" s="156"/>
      <c r="D197" s="157" t="s">
        <v>176</v>
      </c>
      <c r="E197" s="158" t="s">
        <v>1</v>
      </c>
      <c r="F197" s="159" t="s">
        <v>2302</v>
      </c>
      <c r="H197" s="160">
        <v>-7.3659999999999997</v>
      </c>
      <c r="L197" s="156"/>
      <c r="M197" s="161"/>
      <c r="N197" s="162"/>
      <c r="O197" s="162"/>
      <c r="P197" s="162"/>
      <c r="Q197" s="162"/>
      <c r="R197" s="162"/>
      <c r="S197" s="162"/>
      <c r="T197" s="163"/>
      <c r="AT197" s="158" t="s">
        <v>176</v>
      </c>
      <c r="AU197" s="158" t="s">
        <v>83</v>
      </c>
      <c r="AV197" s="12" t="s">
        <v>83</v>
      </c>
      <c r="AW197" s="12" t="s">
        <v>28</v>
      </c>
      <c r="AX197" s="12" t="s">
        <v>74</v>
      </c>
      <c r="AY197" s="158" t="s">
        <v>167</v>
      </c>
    </row>
    <row r="198" spans="2:51" s="12" customFormat="1" ht="11.25">
      <c r="B198" s="156"/>
      <c r="D198" s="157" t="s">
        <v>176</v>
      </c>
      <c r="E198" s="158" t="s">
        <v>1</v>
      </c>
      <c r="F198" s="159" t="s">
        <v>2303</v>
      </c>
      <c r="H198" s="160">
        <v>2.7320000000000002</v>
      </c>
      <c r="L198" s="156"/>
      <c r="M198" s="161"/>
      <c r="N198" s="162"/>
      <c r="O198" s="162"/>
      <c r="P198" s="162"/>
      <c r="Q198" s="162"/>
      <c r="R198" s="162"/>
      <c r="S198" s="162"/>
      <c r="T198" s="163"/>
      <c r="AT198" s="158" t="s">
        <v>176</v>
      </c>
      <c r="AU198" s="158" t="s">
        <v>83</v>
      </c>
      <c r="AV198" s="12" t="s">
        <v>83</v>
      </c>
      <c r="AW198" s="12" t="s">
        <v>28</v>
      </c>
      <c r="AX198" s="12" t="s">
        <v>74</v>
      </c>
      <c r="AY198" s="158" t="s">
        <v>167</v>
      </c>
    </row>
    <row r="199" spans="2:51" s="12" customFormat="1" ht="11.25">
      <c r="B199" s="156"/>
      <c r="D199" s="157" t="s">
        <v>176</v>
      </c>
      <c r="E199" s="158" t="s">
        <v>1</v>
      </c>
      <c r="F199" s="159" t="s">
        <v>2304</v>
      </c>
      <c r="H199" s="160">
        <v>-1.8049999999999999</v>
      </c>
      <c r="L199" s="156"/>
      <c r="M199" s="161"/>
      <c r="N199" s="162"/>
      <c r="O199" s="162"/>
      <c r="P199" s="162"/>
      <c r="Q199" s="162"/>
      <c r="R199" s="162"/>
      <c r="S199" s="162"/>
      <c r="T199" s="163"/>
      <c r="AT199" s="158" t="s">
        <v>176</v>
      </c>
      <c r="AU199" s="158" t="s">
        <v>83</v>
      </c>
      <c r="AV199" s="12" t="s">
        <v>83</v>
      </c>
      <c r="AW199" s="12" t="s">
        <v>28</v>
      </c>
      <c r="AX199" s="12" t="s">
        <v>74</v>
      </c>
      <c r="AY199" s="158" t="s">
        <v>167</v>
      </c>
    </row>
    <row r="200" spans="2:51" s="12" customFormat="1" ht="11.25">
      <c r="B200" s="156"/>
      <c r="D200" s="157" t="s">
        <v>176</v>
      </c>
      <c r="E200" s="158" t="s">
        <v>1</v>
      </c>
      <c r="F200" s="159" t="s">
        <v>2285</v>
      </c>
      <c r="H200" s="160">
        <v>-0.85</v>
      </c>
      <c r="L200" s="156"/>
      <c r="M200" s="161"/>
      <c r="N200" s="162"/>
      <c r="O200" s="162"/>
      <c r="P200" s="162"/>
      <c r="Q200" s="162"/>
      <c r="R200" s="162"/>
      <c r="S200" s="162"/>
      <c r="T200" s="163"/>
      <c r="AT200" s="158" t="s">
        <v>176</v>
      </c>
      <c r="AU200" s="158" t="s">
        <v>83</v>
      </c>
      <c r="AV200" s="12" t="s">
        <v>83</v>
      </c>
      <c r="AW200" s="12" t="s">
        <v>28</v>
      </c>
      <c r="AX200" s="12" t="s">
        <v>74</v>
      </c>
      <c r="AY200" s="158" t="s">
        <v>167</v>
      </c>
    </row>
    <row r="201" spans="2:51" s="12" customFormat="1" ht="11.25">
      <c r="B201" s="156"/>
      <c r="D201" s="157" t="s">
        <v>176</v>
      </c>
      <c r="E201" s="158" t="s">
        <v>1</v>
      </c>
      <c r="F201" s="159" t="s">
        <v>2305</v>
      </c>
      <c r="H201" s="160">
        <v>0.8</v>
      </c>
      <c r="L201" s="156"/>
      <c r="M201" s="161"/>
      <c r="N201" s="162"/>
      <c r="O201" s="162"/>
      <c r="P201" s="162"/>
      <c r="Q201" s="162"/>
      <c r="R201" s="162"/>
      <c r="S201" s="162"/>
      <c r="T201" s="163"/>
      <c r="AT201" s="158" t="s">
        <v>176</v>
      </c>
      <c r="AU201" s="158" t="s">
        <v>83</v>
      </c>
      <c r="AV201" s="12" t="s">
        <v>83</v>
      </c>
      <c r="AW201" s="12" t="s">
        <v>28</v>
      </c>
      <c r="AX201" s="12" t="s">
        <v>74</v>
      </c>
      <c r="AY201" s="158" t="s">
        <v>167</v>
      </c>
    </row>
    <row r="202" spans="2:51" s="12" customFormat="1" ht="11.25">
      <c r="B202" s="156"/>
      <c r="D202" s="157" t="s">
        <v>176</v>
      </c>
      <c r="E202" s="158" t="s">
        <v>1</v>
      </c>
      <c r="F202" s="159" t="s">
        <v>2306</v>
      </c>
      <c r="H202" s="160">
        <v>0.6</v>
      </c>
      <c r="L202" s="156"/>
      <c r="M202" s="161"/>
      <c r="N202" s="162"/>
      <c r="O202" s="162"/>
      <c r="P202" s="162"/>
      <c r="Q202" s="162"/>
      <c r="R202" s="162"/>
      <c r="S202" s="162"/>
      <c r="T202" s="163"/>
      <c r="AT202" s="158" t="s">
        <v>176</v>
      </c>
      <c r="AU202" s="158" t="s">
        <v>83</v>
      </c>
      <c r="AV202" s="12" t="s">
        <v>83</v>
      </c>
      <c r="AW202" s="12" t="s">
        <v>28</v>
      </c>
      <c r="AX202" s="12" t="s">
        <v>74</v>
      </c>
      <c r="AY202" s="158" t="s">
        <v>167</v>
      </c>
    </row>
    <row r="203" spans="2:51" s="12" customFormat="1" ht="11.25">
      <c r="B203" s="156"/>
      <c r="D203" s="157" t="s">
        <v>176</v>
      </c>
      <c r="E203" s="158" t="s">
        <v>1</v>
      </c>
      <c r="F203" s="159" t="s">
        <v>2307</v>
      </c>
      <c r="H203" s="160">
        <v>0.255</v>
      </c>
      <c r="L203" s="156"/>
      <c r="M203" s="161"/>
      <c r="N203" s="162"/>
      <c r="O203" s="162"/>
      <c r="P203" s="162"/>
      <c r="Q203" s="162"/>
      <c r="R203" s="162"/>
      <c r="S203" s="162"/>
      <c r="T203" s="163"/>
      <c r="AT203" s="158" t="s">
        <v>176</v>
      </c>
      <c r="AU203" s="158" t="s">
        <v>83</v>
      </c>
      <c r="AV203" s="12" t="s">
        <v>83</v>
      </c>
      <c r="AW203" s="12" t="s">
        <v>28</v>
      </c>
      <c r="AX203" s="12" t="s">
        <v>74</v>
      </c>
      <c r="AY203" s="158" t="s">
        <v>167</v>
      </c>
    </row>
    <row r="204" spans="2:51" s="12" customFormat="1" ht="11.25">
      <c r="B204" s="156"/>
      <c r="D204" s="157" t="s">
        <v>176</v>
      </c>
      <c r="E204" s="158" t="s">
        <v>1</v>
      </c>
      <c r="F204" s="159" t="s">
        <v>2308</v>
      </c>
      <c r="H204" s="160">
        <v>3.8639999999999999</v>
      </c>
      <c r="L204" s="156"/>
      <c r="M204" s="161"/>
      <c r="N204" s="162"/>
      <c r="O204" s="162"/>
      <c r="P204" s="162"/>
      <c r="Q204" s="162"/>
      <c r="R204" s="162"/>
      <c r="S204" s="162"/>
      <c r="T204" s="163"/>
      <c r="AT204" s="158" t="s">
        <v>176</v>
      </c>
      <c r="AU204" s="158" t="s">
        <v>83</v>
      </c>
      <c r="AV204" s="12" t="s">
        <v>83</v>
      </c>
      <c r="AW204" s="12" t="s">
        <v>28</v>
      </c>
      <c r="AX204" s="12" t="s">
        <v>74</v>
      </c>
      <c r="AY204" s="158" t="s">
        <v>167</v>
      </c>
    </row>
    <row r="205" spans="2:51" s="14" customFormat="1" ht="11.25">
      <c r="B205" s="171"/>
      <c r="D205" s="157" t="s">
        <v>176</v>
      </c>
      <c r="E205" s="172" t="s">
        <v>1</v>
      </c>
      <c r="F205" s="173" t="s">
        <v>271</v>
      </c>
      <c r="H205" s="174">
        <v>248.35400000000001</v>
      </c>
      <c r="L205" s="171"/>
      <c r="M205" s="175"/>
      <c r="N205" s="176"/>
      <c r="O205" s="176"/>
      <c r="P205" s="176"/>
      <c r="Q205" s="176"/>
      <c r="R205" s="176"/>
      <c r="S205" s="176"/>
      <c r="T205" s="177"/>
      <c r="AT205" s="172" t="s">
        <v>176</v>
      </c>
      <c r="AU205" s="172" t="s">
        <v>83</v>
      </c>
      <c r="AV205" s="14" t="s">
        <v>191</v>
      </c>
      <c r="AW205" s="14" t="s">
        <v>28</v>
      </c>
      <c r="AX205" s="14" t="s">
        <v>74</v>
      </c>
      <c r="AY205" s="172" t="s">
        <v>167</v>
      </c>
    </row>
    <row r="206" spans="2:51" s="12" customFormat="1" ht="11.25">
      <c r="B206" s="156"/>
      <c r="D206" s="157" t="s">
        <v>176</v>
      </c>
      <c r="E206" s="158" t="s">
        <v>1</v>
      </c>
      <c r="F206" s="159" t="s">
        <v>2309</v>
      </c>
      <c r="H206" s="160">
        <v>92.16</v>
      </c>
      <c r="L206" s="156"/>
      <c r="M206" s="161"/>
      <c r="N206" s="162"/>
      <c r="O206" s="162"/>
      <c r="P206" s="162"/>
      <c r="Q206" s="162"/>
      <c r="R206" s="162"/>
      <c r="S206" s="162"/>
      <c r="T206" s="163"/>
      <c r="AT206" s="158" t="s">
        <v>176</v>
      </c>
      <c r="AU206" s="158" t="s">
        <v>83</v>
      </c>
      <c r="AV206" s="12" t="s">
        <v>83</v>
      </c>
      <c r="AW206" s="12" t="s">
        <v>28</v>
      </c>
      <c r="AX206" s="12" t="s">
        <v>74</v>
      </c>
      <c r="AY206" s="158" t="s">
        <v>167</v>
      </c>
    </row>
    <row r="207" spans="2:51" s="12" customFormat="1" ht="11.25">
      <c r="B207" s="156"/>
      <c r="D207" s="157" t="s">
        <v>176</v>
      </c>
      <c r="E207" s="158" t="s">
        <v>1</v>
      </c>
      <c r="F207" s="159" t="s">
        <v>2310</v>
      </c>
      <c r="H207" s="160">
        <v>7.9690000000000003</v>
      </c>
      <c r="L207" s="156"/>
      <c r="M207" s="161"/>
      <c r="N207" s="162"/>
      <c r="O207" s="162"/>
      <c r="P207" s="162"/>
      <c r="Q207" s="162"/>
      <c r="R207" s="162"/>
      <c r="S207" s="162"/>
      <c r="T207" s="163"/>
      <c r="AT207" s="158" t="s">
        <v>176</v>
      </c>
      <c r="AU207" s="158" t="s">
        <v>83</v>
      </c>
      <c r="AV207" s="12" t="s">
        <v>83</v>
      </c>
      <c r="AW207" s="12" t="s">
        <v>28</v>
      </c>
      <c r="AX207" s="12" t="s">
        <v>74</v>
      </c>
      <c r="AY207" s="158" t="s">
        <v>167</v>
      </c>
    </row>
    <row r="208" spans="2:51" s="12" customFormat="1" ht="11.25">
      <c r="B208" s="156"/>
      <c r="D208" s="157" t="s">
        <v>176</v>
      </c>
      <c r="E208" s="158" t="s">
        <v>1</v>
      </c>
      <c r="F208" s="159" t="s">
        <v>2311</v>
      </c>
      <c r="H208" s="160">
        <v>30.437999999999999</v>
      </c>
      <c r="L208" s="156"/>
      <c r="M208" s="161"/>
      <c r="N208" s="162"/>
      <c r="O208" s="162"/>
      <c r="P208" s="162"/>
      <c r="Q208" s="162"/>
      <c r="R208" s="162"/>
      <c r="S208" s="162"/>
      <c r="T208" s="163"/>
      <c r="AT208" s="158" t="s">
        <v>176</v>
      </c>
      <c r="AU208" s="158" t="s">
        <v>83</v>
      </c>
      <c r="AV208" s="12" t="s">
        <v>83</v>
      </c>
      <c r="AW208" s="12" t="s">
        <v>28</v>
      </c>
      <c r="AX208" s="12" t="s">
        <v>74</v>
      </c>
      <c r="AY208" s="158" t="s">
        <v>167</v>
      </c>
    </row>
    <row r="209" spans="2:65" s="12" customFormat="1" ht="11.25">
      <c r="B209" s="156"/>
      <c r="D209" s="157" t="s">
        <v>176</v>
      </c>
      <c r="E209" s="158" t="s">
        <v>1</v>
      </c>
      <c r="F209" s="159" t="s">
        <v>2312</v>
      </c>
      <c r="H209" s="160">
        <v>37.68</v>
      </c>
      <c r="L209" s="156"/>
      <c r="M209" s="161"/>
      <c r="N209" s="162"/>
      <c r="O209" s="162"/>
      <c r="P209" s="162"/>
      <c r="Q209" s="162"/>
      <c r="R209" s="162"/>
      <c r="S209" s="162"/>
      <c r="T209" s="163"/>
      <c r="AT209" s="158" t="s">
        <v>176</v>
      </c>
      <c r="AU209" s="158" t="s">
        <v>83</v>
      </c>
      <c r="AV209" s="12" t="s">
        <v>83</v>
      </c>
      <c r="AW209" s="12" t="s">
        <v>28</v>
      </c>
      <c r="AX209" s="12" t="s">
        <v>74</v>
      </c>
      <c r="AY209" s="158" t="s">
        <v>167</v>
      </c>
    </row>
    <row r="210" spans="2:65" s="12" customFormat="1" ht="11.25">
      <c r="B210" s="156"/>
      <c r="D210" s="157" t="s">
        <v>176</v>
      </c>
      <c r="E210" s="158" t="s">
        <v>1</v>
      </c>
      <c r="F210" s="159" t="s">
        <v>2302</v>
      </c>
      <c r="H210" s="160">
        <v>-7.3659999999999997</v>
      </c>
      <c r="L210" s="156"/>
      <c r="M210" s="161"/>
      <c r="N210" s="162"/>
      <c r="O210" s="162"/>
      <c r="P210" s="162"/>
      <c r="Q210" s="162"/>
      <c r="R210" s="162"/>
      <c r="S210" s="162"/>
      <c r="T210" s="163"/>
      <c r="AT210" s="158" t="s">
        <v>176</v>
      </c>
      <c r="AU210" s="158" t="s">
        <v>83</v>
      </c>
      <c r="AV210" s="12" t="s">
        <v>83</v>
      </c>
      <c r="AW210" s="12" t="s">
        <v>28</v>
      </c>
      <c r="AX210" s="12" t="s">
        <v>74</v>
      </c>
      <c r="AY210" s="158" t="s">
        <v>167</v>
      </c>
    </row>
    <row r="211" spans="2:65" s="12" customFormat="1" ht="11.25">
      <c r="B211" s="156"/>
      <c r="D211" s="157" t="s">
        <v>176</v>
      </c>
      <c r="E211" s="158" t="s">
        <v>1</v>
      </c>
      <c r="F211" s="159" t="s">
        <v>2285</v>
      </c>
      <c r="H211" s="160">
        <v>-0.85</v>
      </c>
      <c r="L211" s="156"/>
      <c r="M211" s="161"/>
      <c r="N211" s="162"/>
      <c r="O211" s="162"/>
      <c r="P211" s="162"/>
      <c r="Q211" s="162"/>
      <c r="R211" s="162"/>
      <c r="S211" s="162"/>
      <c r="T211" s="163"/>
      <c r="AT211" s="158" t="s">
        <v>176</v>
      </c>
      <c r="AU211" s="158" t="s">
        <v>83</v>
      </c>
      <c r="AV211" s="12" t="s">
        <v>83</v>
      </c>
      <c r="AW211" s="12" t="s">
        <v>28</v>
      </c>
      <c r="AX211" s="12" t="s">
        <v>74</v>
      </c>
      <c r="AY211" s="158" t="s">
        <v>167</v>
      </c>
    </row>
    <row r="212" spans="2:65" s="12" customFormat="1" ht="11.25">
      <c r="B212" s="156"/>
      <c r="D212" s="157" t="s">
        <v>176</v>
      </c>
      <c r="E212" s="158" t="s">
        <v>1</v>
      </c>
      <c r="F212" s="159" t="s">
        <v>2313</v>
      </c>
      <c r="H212" s="160">
        <v>-2.88</v>
      </c>
      <c r="L212" s="156"/>
      <c r="M212" s="161"/>
      <c r="N212" s="162"/>
      <c r="O212" s="162"/>
      <c r="P212" s="162"/>
      <c r="Q212" s="162"/>
      <c r="R212" s="162"/>
      <c r="S212" s="162"/>
      <c r="T212" s="163"/>
      <c r="AT212" s="158" t="s">
        <v>176</v>
      </c>
      <c r="AU212" s="158" t="s">
        <v>83</v>
      </c>
      <c r="AV212" s="12" t="s">
        <v>83</v>
      </c>
      <c r="AW212" s="12" t="s">
        <v>28</v>
      </c>
      <c r="AX212" s="12" t="s">
        <v>74</v>
      </c>
      <c r="AY212" s="158" t="s">
        <v>167</v>
      </c>
    </row>
    <row r="213" spans="2:65" s="12" customFormat="1" ht="11.25">
      <c r="B213" s="156"/>
      <c r="D213" s="157" t="s">
        <v>176</v>
      </c>
      <c r="E213" s="158" t="s">
        <v>1</v>
      </c>
      <c r="F213" s="159" t="s">
        <v>2314</v>
      </c>
      <c r="H213" s="160">
        <v>1.1559999999999999</v>
      </c>
      <c r="L213" s="156"/>
      <c r="M213" s="161"/>
      <c r="N213" s="162"/>
      <c r="O213" s="162"/>
      <c r="P213" s="162"/>
      <c r="Q213" s="162"/>
      <c r="R213" s="162"/>
      <c r="S213" s="162"/>
      <c r="T213" s="163"/>
      <c r="AT213" s="158" t="s">
        <v>176</v>
      </c>
      <c r="AU213" s="158" t="s">
        <v>83</v>
      </c>
      <c r="AV213" s="12" t="s">
        <v>83</v>
      </c>
      <c r="AW213" s="12" t="s">
        <v>28</v>
      </c>
      <c r="AX213" s="12" t="s">
        <v>74</v>
      </c>
      <c r="AY213" s="158" t="s">
        <v>167</v>
      </c>
    </row>
    <row r="214" spans="2:65" s="12" customFormat="1" ht="11.25">
      <c r="B214" s="156"/>
      <c r="D214" s="157" t="s">
        <v>176</v>
      </c>
      <c r="E214" s="158" t="s">
        <v>1</v>
      </c>
      <c r="F214" s="159" t="s">
        <v>2315</v>
      </c>
      <c r="H214" s="160">
        <v>8.0410000000000004</v>
      </c>
      <c r="L214" s="156"/>
      <c r="M214" s="161"/>
      <c r="N214" s="162"/>
      <c r="O214" s="162"/>
      <c r="P214" s="162"/>
      <c r="Q214" s="162"/>
      <c r="R214" s="162"/>
      <c r="S214" s="162"/>
      <c r="T214" s="163"/>
      <c r="AT214" s="158" t="s">
        <v>176</v>
      </c>
      <c r="AU214" s="158" t="s">
        <v>83</v>
      </c>
      <c r="AV214" s="12" t="s">
        <v>83</v>
      </c>
      <c r="AW214" s="12" t="s">
        <v>28</v>
      </c>
      <c r="AX214" s="12" t="s">
        <v>74</v>
      </c>
      <c r="AY214" s="158" t="s">
        <v>167</v>
      </c>
    </row>
    <row r="215" spans="2:65" s="12" customFormat="1" ht="11.25">
      <c r="B215" s="156"/>
      <c r="D215" s="157" t="s">
        <v>176</v>
      </c>
      <c r="E215" s="158" t="s">
        <v>1</v>
      </c>
      <c r="F215" s="159" t="s">
        <v>2316</v>
      </c>
      <c r="H215" s="160">
        <v>10</v>
      </c>
      <c r="L215" s="156"/>
      <c r="M215" s="161"/>
      <c r="N215" s="162"/>
      <c r="O215" s="162"/>
      <c r="P215" s="162"/>
      <c r="Q215" s="162"/>
      <c r="R215" s="162"/>
      <c r="S215" s="162"/>
      <c r="T215" s="163"/>
      <c r="AT215" s="158" t="s">
        <v>176</v>
      </c>
      <c r="AU215" s="158" t="s">
        <v>83</v>
      </c>
      <c r="AV215" s="12" t="s">
        <v>83</v>
      </c>
      <c r="AW215" s="12" t="s">
        <v>28</v>
      </c>
      <c r="AX215" s="12" t="s">
        <v>74</v>
      </c>
      <c r="AY215" s="158" t="s">
        <v>167</v>
      </c>
    </row>
    <row r="216" spans="2:65" s="12" customFormat="1" ht="11.25">
      <c r="B216" s="156"/>
      <c r="D216" s="157" t="s">
        <v>176</v>
      </c>
      <c r="E216" s="158" t="s">
        <v>1</v>
      </c>
      <c r="F216" s="159" t="s">
        <v>2317</v>
      </c>
      <c r="H216" s="160">
        <v>12</v>
      </c>
      <c r="L216" s="156"/>
      <c r="M216" s="161"/>
      <c r="N216" s="162"/>
      <c r="O216" s="162"/>
      <c r="P216" s="162"/>
      <c r="Q216" s="162"/>
      <c r="R216" s="162"/>
      <c r="S216" s="162"/>
      <c r="T216" s="163"/>
      <c r="AT216" s="158" t="s">
        <v>176</v>
      </c>
      <c r="AU216" s="158" t="s">
        <v>83</v>
      </c>
      <c r="AV216" s="12" t="s">
        <v>83</v>
      </c>
      <c r="AW216" s="12" t="s">
        <v>28</v>
      </c>
      <c r="AX216" s="12" t="s">
        <v>74</v>
      </c>
      <c r="AY216" s="158" t="s">
        <v>167</v>
      </c>
    </row>
    <row r="217" spans="2:65" s="14" customFormat="1" ht="11.25">
      <c r="B217" s="171"/>
      <c r="D217" s="157" t="s">
        <v>176</v>
      </c>
      <c r="E217" s="172" t="s">
        <v>1</v>
      </c>
      <c r="F217" s="173" t="s">
        <v>271</v>
      </c>
      <c r="H217" s="174">
        <v>188.34800000000001</v>
      </c>
      <c r="L217" s="171"/>
      <c r="M217" s="175"/>
      <c r="N217" s="176"/>
      <c r="O217" s="176"/>
      <c r="P217" s="176"/>
      <c r="Q217" s="176"/>
      <c r="R217" s="176"/>
      <c r="S217" s="176"/>
      <c r="T217" s="177"/>
      <c r="AT217" s="172" t="s">
        <v>176</v>
      </c>
      <c r="AU217" s="172" t="s">
        <v>83</v>
      </c>
      <c r="AV217" s="14" t="s">
        <v>191</v>
      </c>
      <c r="AW217" s="14" t="s">
        <v>28</v>
      </c>
      <c r="AX217" s="14" t="s">
        <v>74</v>
      </c>
      <c r="AY217" s="172" t="s">
        <v>167</v>
      </c>
    </row>
    <row r="218" spans="2:65" s="13" customFormat="1" ht="11.25">
      <c r="B218" s="164"/>
      <c r="D218" s="157" t="s">
        <v>176</v>
      </c>
      <c r="E218" s="165" t="s">
        <v>1</v>
      </c>
      <c r="F218" s="166" t="s">
        <v>187</v>
      </c>
      <c r="H218" s="167">
        <v>436.702</v>
      </c>
      <c r="L218" s="164"/>
      <c r="M218" s="168"/>
      <c r="N218" s="169"/>
      <c r="O218" s="169"/>
      <c r="P218" s="169"/>
      <c r="Q218" s="169"/>
      <c r="R218" s="169"/>
      <c r="S218" s="169"/>
      <c r="T218" s="170"/>
      <c r="AT218" s="165" t="s">
        <v>176</v>
      </c>
      <c r="AU218" s="165" t="s">
        <v>83</v>
      </c>
      <c r="AV218" s="13" t="s">
        <v>174</v>
      </c>
      <c r="AW218" s="13" t="s">
        <v>28</v>
      </c>
      <c r="AX218" s="13" t="s">
        <v>81</v>
      </c>
      <c r="AY218" s="165" t="s">
        <v>167</v>
      </c>
    </row>
    <row r="219" spans="2:65" s="1" customFormat="1" ht="24" customHeight="1">
      <c r="B219" s="143"/>
      <c r="C219" s="144" t="s">
        <v>7</v>
      </c>
      <c r="D219" s="144" t="s">
        <v>169</v>
      </c>
      <c r="E219" s="145" t="s">
        <v>2024</v>
      </c>
      <c r="F219" s="146" t="s">
        <v>2025</v>
      </c>
      <c r="G219" s="147" t="s">
        <v>249</v>
      </c>
      <c r="H219" s="148">
        <v>0.94499999999999995</v>
      </c>
      <c r="I219" s="149">
        <v>0</v>
      </c>
      <c r="J219" s="149">
        <f>ROUND(I219*H219,2)</f>
        <v>0</v>
      </c>
      <c r="K219" s="146" t="s">
        <v>173</v>
      </c>
      <c r="L219" s="30"/>
      <c r="M219" s="150" t="s">
        <v>1</v>
      </c>
      <c r="N219" s="151" t="s">
        <v>39</v>
      </c>
      <c r="O219" s="152">
        <v>0.63</v>
      </c>
      <c r="P219" s="152">
        <f>O219*H219</f>
        <v>0.59534999999999993</v>
      </c>
      <c r="Q219" s="152">
        <v>0.105</v>
      </c>
      <c r="R219" s="152">
        <f>Q219*H219</f>
        <v>9.9224999999999994E-2</v>
      </c>
      <c r="S219" s="152">
        <v>0</v>
      </c>
      <c r="T219" s="153">
        <f>S219*H219</f>
        <v>0</v>
      </c>
      <c r="AR219" s="154" t="s">
        <v>174</v>
      </c>
      <c r="AT219" s="154" t="s">
        <v>169</v>
      </c>
      <c r="AU219" s="154" t="s">
        <v>83</v>
      </c>
      <c r="AY219" s="16" t="s">
        <v>167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6" t="s">
        <v>81</v>
      </c>
      <c r="BK219" s="155">
        <f>ROUND(I219*H219,2)</f>
        <v>0</v>
      </c>
      <c r="BL219" s="16" t="s">
        <v>174</v>
      </c>
      <c r="BM219" s="154" t="s">
        <v>2318</v>
      </c>
    </row>
    <row r="220" spans="2:65" s="12" customFormat="1" ht="11.25">
      <c r="B220" s="156"/>
      <c r="D220" s="157" t="s">
        <v>176</v>
      </c>
      <c r="E220" s="158" t="s">
        <v>1</v>
      </c>
      <c r="F220" s="159" t="s">
        <v>2319</v>
      </c>
      <c r="H220" s="160">
        <v>0.94499999999999995</v>
      </c>
      <c r="L220" s="156"/>
      <c r="M220" s="161"/>
      <c r="N220" s="162"/>
      <c r="O220" s="162"/>
      <c r="P220" s="162"/>
      <c r="Q220" s="162"/>
      <c r="R220" s="162"/>
      <c r="S220" s="162"/>
      <c r="T220" s="163"/>
      <c r="AT220" s="158" t="s">
        <v>176</v>
      </c>
      <c r="AU220" s="158" t="s">
        <v>83</v>
      </c>
      <c r="AV220" s="12" t="s">
        <v>83</v>
      </c>
      <c r="AW220" s="12" t="s">
        <v>28</v>
      </c>
      <c r="AX220" s="12" t="s">
        <v>74</v>
      </c>
      <c r="AY220" s="158" t="s">
        <v>167</v>
      </c>
    </row>
    <row r="221" spans="2:65" s="13" customFormat="1" ht="11.25">
      <c r="B221" s="164"/>
      <c r="D221" s="157" t="s">
        <v>176</v>
      </c>
      <c r="E221" s="165" t="s">
        <v>1</v>
      </c>
      <c r="F221" s="166" t="s">
        <v>187</v>
      </c>
      <c r="H221" s="167">
        <v>0.94499999999999995</v>
      </c>
      <c r="L221" s="164"/>
      <c r="M221" s="168"/>
      <c r="N221" s="169"/>
      <c r="O221" s="169"/>
      <c r="P221" s="169"/>
      <c r="Q221" s="169"/>
      <c r="R221" s="169"/>
      <c r="S221" s="169"/>
      <c r="T221" s="170"/>
      <c r="AT221" s="165" t="s">
        <v>176</v>
      </c>
      <c r="AU221" s="165" t="s">
        <v>83</v>
      </c>
      <c r="AV221" s="13" t="s">
        <v>174</v>
      </c>
      <c r="AW221" s="13" t="s">
        <v>28</v>
      </c>
      <c r="AX221" s="13" t="s">
        <v>81</v>
      </c>
      <c r="AY221" s="165" t="s">
        <v>167</v>
      </c>
    </row>
    <row r="222" spans="2:65" s="1" customFormat="1" ht="16.5" customHeight="1">
      <c r="B222" s="143"/>
      <c r="C222" s="144" t="s">
        <v>300</v>
      </c>
      <c r="D222" s="144" t="s">
        <v>169</v>
      </c>
      <c r="E222" s="145" t="s">
        <v>2028</v>
      </c>
      <c r="F222" s="146" t="s">
        <v>2029</v>
      </c>
      <c r="G222" s="147" t="s">
        <v>172</v>
      </c>
      <c r="H222" s="148">
        <v>33.96</v>
      </c>
      <c r="I222" s="149">
        <v>0</v>
      </c>
      <c r="J222" s="149">
        <f>ROUND(I222*H222,2)</f>
        <v>0</v>
      </c>
      <c r="K222" s="146" t="s">
        <v>173</v>
      </c>
      <c r="L222" s="30"/>
      <c r="M222" s="150" t="s">
        <v>1</v>
      </c>
      <c r="N222" s="151" t="s">
        <v>39</v>
      </c>
      <c r="O222" s="152">
        <v>2.048</v>
      </c>
      <c r="P222" s="152">
        <f>O222*H222</f>
        <v>69.550080000000008</v>
      </c>
      <c r="Q222" s="152">
        <v>1.98</v>
      </c>
      <c r="R222" s="152">
        <f>Q222*H222</f>
        <v>67.240800000000007</v>
      </c>
      <c r="S222" s="152">
        <v>0</v>
      </c>
      <c r="T222" s="153">
        <f>S222*H222</f>
        <v>0</v>
      </c>
      <c r="AR222" s="154" t="s">
        <v>174</v>
      </c>
      <c r="AT222" s="154" t="s">
        <v>169</v>
      </c>
      <c r="AU222" s="154" t="s">
        <v>83</v>
      </c>
      <c r="AY222" s="16" t="s">
        <v>167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6" t="s">
        <v>81</v>
      </c>
      <c r="BK222" s="155">
        <f>ROUND(I222*H222,2)</f>
        <v>0</v>
      </c>
      <c r="BL222" s="16" t="s">
        <v>174</v>
      </c>
      <c r="BM222" s="154" t="s">
        <v>2320</v>
      </c>
    </row>
    <row r="223" spans="2:65" s="12" customFormat="1" ht="11.25">
      <c r="B223" s="156"/>
      <c r="D223" s="157" t="s">
        <v>176</v>
      </c>
      <c r="E223" s="158" t="s">
        <v>1</v>
      </c>
      <c r="F223" s="159" t="s">
        <v>2321</v>
      </c>
      <c r="H223" s="160">
        <v>33.96</v>
      </c>
      <c r="L223" s="156"/>
      <c r="M223" s="161"/>
      <c r="N223" s="162"/>
      <c r="O223" s="162"/>
      <c r="P223" s="162"/>
      <c r="Q223" s="162"/>
      <c r="R223" s="162"/>
      <c r="S223" s="162"/>
      <c r="T223" s="163"/>
      <c r="AT223" s="158" t="s">
        <v>176</v>
      </c>
      <c r="AU223" s="158" t="s">
        <v>83</v>
      </c>
      <c r="AV223" s="12" t="s">
        <v>83</v>
      </c>
      <c r="AW223" s="12" t="s">
        <v>28</v>
      </c>
      <c r="AX223" s="12" t="s">
        <v>74</v>
      </c>
      <c r="AY223" s="158" t="s">
        <v>167</v>
      </c>
    </row>
    <row r="224" spans="2:65" s="13" customFormat="1" ht="11.25">
      <c r="B224" s="164"/>
      <c r="D224" s="157" t="s">
        <v>176</v>
      </c>
      <c r="E224" s="165" t="s">
        <v>1</v>
      </c>
      <c r="F224" s="166" t="s">
        <v>187</v>
      </c>
      <c r="H224" s="167">
        <v>33.96</v>
      </c>
      <c r="L224" s="164"/>
      <c r="M224" s="168"/>
      <c r="N224" s="169"/>
      <c r="O224" s="169"/>
      <c r="P224" s="169"/>
      <c r="Q224" s="169"/>
      <c r="R224" s="169"/>
      <c r="S224" s="169"/>
      <c r="T224" s="170"/>
      <c r="AT224" s="165" t="s">
        <v>176</v>
      </c>
      <c r="AU224" s="165" t="s">
        <v>83</v>
      </c>
      <c r="AV224" s="13" t="s">
        <v>174</v>
      </c>
      <c r="AW224" s="13" t="s">
        <v>28</v>
      </c>
      <c r="AX224" s="13" t="s">
        <v>81</v>
      </c>
      <c r="AY224" s="165" t="s">
        <v>167</v>
      </c>
    </row>
    <row r="225" spans="2:65" s="11" customFormat="1" ht="22.9" customHeight="1">
      <c r="B225" s="131"/>
      <c r="D225" s="132" t="s">
        <v>73</v>
      </c>
      <c r="E225" s="141" t="s">
        <v>213</v>
      </c>
      <c r="F225" s="141" t="s">
        <v>607</v>
      </c>
      <c r="J225" s="142">
        <f>BK225</f>
        <v>0</v>
      </c>
      <c r="L225" s="131"/>
      <c r="M225" s="135"/>
      <c r="N225" s="136"/>
      <c r="O225" s="136"/>
      <c r="P225" s="137">
        <f>SUM(P226:P227)</f>
        <v>2.262</v>
      </c>
      <c r="Q225" s="136"/>
      <c r="R225" s="137">
        <f>SUM(R226:R227)</f>
        <v>2.2000000000000001E-3</v>
      </c>
      <c r="S225" s="136"/>
      <c r="T225" s="138">
        <f>SUM(T226:T227)</f>
        <v>0</v>
      </c>
      <c r="AR225" s="132" t="s">
        <v>81</v>
      </c>
      <c r="AT225" s="139" t="s">
        <v>73</v>
      </c>
      <c r="AU225" s="139" t="s">
        <v>81</v>
      </c>
      <c r="AY225" s="132" t="s">
        <v>167</v>
      </c>
      <c r="BK225" s="140">
        <f>SUM(BK226:BK227)</f>
        <v>0</v>
      </c>
    </row>
    <row r="226" spans="2:65" s="1" customFormat="1" ht="24" customHeight="1">
      <c r="B226" s="143"/>
      <c r="C226" s="144" t="s">
        <v>304</v>
      </c>
      <c r="D226" s="144" t="s">
        <v>169</v>
      </c>
      <c r="E226" s="145" t="s">
        <v>2035</v>
      </c>
      <c r="F226" s="146" t="s">
        <v>2036</v>
      </c>
      <c r="G226" s="147" t="s">
        <v>295</v>
      </c>
      <c r="H226" s="148">
        <v>2</v>
      </c>
      <c r="I226" s="149">
        <v>0</v>
      </c>
      <c r="J226" s="149">
        <f>ROUND(I226*H226,2)</f>
        <v>0</v>
      </c>
      <c r="K226" s="146" t="s">
        <v>173</v>
      </c>
      <c r="L226" s="30"/>
      <c r="M226" s="150" t="s">
        <v>1</v>
      </c>
      <c r="N226" s="151" t="s">
        <v>39</v>
      </c>
      <c r="O226" s="152">
        <v>0.57199999999999995</v>
      </c>
      <c r="P226" s="152">
        <f>O226*H226</f>
        <v>1.1439999999999999</v>
      </c>
      <c r="Q226" s="152">
        <v>0</v>
      </c>
      <c r="R226" s="152">
        <f>Q226*H226</f>
        <v>0</v>
      </c>
      <c r="S226" s="152">
        <v>0</v>
      </c>
      <c r="T226" s="153">
        <f>S226*H226</f>
        <v>0</v>
      </c>
      <c r="AR226" s="154" t="s">
        <v>174</v>
      </c>
      <c r="AT226" s="154" t="s">
        <v>169</v>
      </c>
      <c r="AU226" s="154" t="s">
        <v>83</v>
      </c>
      <c r="AY226" s="16" t="s">
        <v>167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6" t="s">
        <v>81</v>
      </c>
      <c r="BK226" s="155">
        <f>ROUND(I226*H226,2)</f>
        <v>0</v>
      </c>
      <c r="BL226" s="16" t="s">
        <v>174</v>
      </c>
      <c r="BM226" s="154" t="s">
        <v>2322</v>
      </c>
    </row>
    <row r="227" spans="2:65" s="1" customFormat="1" ht="24" customHeight="1">
      <c r="B227" s="143"/>
      <c r="C227" s="144" t="s">
        <v>309</v>
      </c>
      <c r="D227" s="144" t="s">
        <v>169</v>
      </c>
      <c r="E227" s="145" t="s">
        <v>2032</v>
      </c>
      <c r="F227" s="146" t="s">
        <v>2033</v>
      </c>
      <c r="G227" s="147" t="s">
        <v>295</v>
      </c>
      <c r="H227" s="148">
        <v>2</v>
      </c>
      <c r="I227" s="149">
        <v>0</v>
      </c>
      <c r="J227" s="149">
        <f>ROUND(I227*H227,2)</f>
        <v>0</v>
      </c>
      <c r="K227" s="146" t="s">
        <v>173</v>
      </c>
      <c r="L227" s="30"/>
      <c r="M227" s="150" t="s">
        <v>1</v>
      </c>
      <c r="N227" s="151" t="s">
        <v>39</v>
      </c>
      <c r="O227" s="152">
        <v>0.55900000000000005</v>
      </c>
      <c r="P227" s="152">
        <f>O227*H227</f>
        <v>1.1180000000000001</v>
      </c>
      <c r="Q227" s="152">
        <v>1.1000000000000001E-3</v>
      </c>
      <c r="R227" s="152">
        <f>Q227*H227</f>
        <v>2.2000000000000001E-3</v>
      </c>
      <c r="S227" s="152">
        <v>0</v>
      </c>
      <c r="T227" s="153">
        <f>S227*H227</f>
        <v>0</v>
      </c>
      <c r="AR227" s="154" t="s">
        <v>258</v>
      </c>
      <c r="AT227" s="154" t="s">
        <v>169</v>
      </c>
      <c r="AU227" s="154" t="s">
        <v>83</v>
      </c>
      <c r="AY227" s="16" t="s">
        <v>167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6" t="s">
        <v>81</v>
      </c>
      <c r="BK227" s="155">
        <f>ROUND(I227*H227,2)</f>
        <v>0</v>
      </c>
      <c r="BL227" s="16" t="s">
        <v>258</v>
      </c>
      <c r="BM227" s="154" t="s">
        <v>2323</v>
      </c>
    </row>
    <row r="228" spans="2:65" s="11" customFormat="1" ht="22.9" customHeight="1">
      <c r="B228" s="131"/>
      <c r="D228" s="132" t="s">
        <v>73</v>
      </c>
      <c r="E228" s="141" t="s">
        <v>218</v>
      </c>
      <c r="F228" s="141" t="s">
        <v>618</v>
      </c>
      <c r="J228" s="142">
        <f>BK228</f>
        <v>0</v>
      </c>
      <c r="L228" s="131"/>
      <c r="M228" s="135"/>
      <c r="N228" s="136"/>
      <c r="O228" s="136"/>
      <c r="P228" s="137">
        <f>SUM(P229:P264)</f>
        <v>235.20541300000002</v>
      </c>
      <c r="Q228" s="136"/>
      <c r="R228" s="137">
        <f>SUM(R229:R264)</f>
        <v>2.4548E-2</v>
      </c>
      <c r="S228" s="136"/>
      <c r="T228" s="138">
        <f>SUM(T229:T264)</f>
        <v>32.542867999999999</v>
      </c>
      <c r="AR228" s="132" t="s">
        <v>81</v>
      </c>
      <c r="AT228" s="139" t="s">
        <v>73</v>
      </c>
      <c r="AU228" s="139" t="s">
        <v>81</v>
      </c>
      <c r="AY228" s="132" t="s">
        <v>167</v>
      </c>
      <c r="BK228" s="140">
        <f>SUM(BK229:BK264)</f>
        <v>0</v>
      </c>
    </row>
    <row r="229" spans="2:65" s="1" customFormat="1" ht="24" customHeight="1">
      <c r="B229" s="143"/>
      <c r="C229" s="144" t="s">
        <v>313</v>
      </c>
      <c r="D229" s="144" t="s">
        <v>169</v>
      </c>
      <c r="E229" s="145" t="s">
        <v>2038</v>
      </c>
      <c r="F229" s="146" t="s">
        <v>2039</v>
      </c>
      <c r="G229" s="147" t="s">
        <v>249</v>
      </c>
      <c r="H229" s="148">
        <v>213.40700000000001</v>
      </c>
      <c r="I229" s="149">
        <v>0</v>
      </c>
      <c r="J229" s="149">
        <f>ROUND(I229*H229,2)</f>
        <v>0</v>
      </c>
      <c r="K229" s="146" t="s">
        <v>173</v>
      </c>
      <c r="L229" s="30"/>
      <c r="M229" s="150" t="s">
        <v>1</v>
      </c>
      <c r="N229" s="151" t="s">
        <v>39</v>
      </c>
      <c r="O229" s="152">
        <v>0.154</v>
      </c>
      <c r="P229" s="152">
        <f>O229*H229</f>
        <v>32.864677999999998</v>
      </c>
      <c r="Q229" s="152">
        <v>0</v>
      </c>
      <c r="R229" s="152">
        <f>Q229*H229</f>
        <v>0</v>
      </c>
      <c r="S229" s="152">
        <v>0</v>
      </c>
      <c r="T229" s="153">
        <f>S229*H229</f>
        <v>0</v>
      </c>
      <c r="AR229" s="154" t="s">
        <v>174</v>
      </c>
      <c r="AT229" s="154" t="s">
        <v>169</v>
      </c>
      <c r="AU229" s="154" t="s">
        <v>83</v>
      </c>
      <c r="AY229" s="16" t="s">
        <v>167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6" t="s">
        <v>81</v>
      </c>
      <c r="BK229" s="155">
        <f>ROUND(I229*H229,2)</f>
        <v>0</v>
      </c>
      <c r="BL229" s="16" t="s">
        <v>174</v>
      </c>
      <c r="BM229" s="154" t="s">
        <v>2324</v>
      </c>
    </row>
    <row r="230" spans="2:65" s="12" customFormat="1" ht="11.25">
      <c r="B230" s="156"/>
      <c r="D230" s="157" t="s">
        <v>176</v>
      </c>
      <c r="E230" s="158" t="s">
        <v>1</v>
      </c>
      <c r="F230" s="159" t="s">
        <v>2325</v>
      </c>
      <c r="H230" s="160">
        <v>92.16</v>
      </c>
      <c r="L230" s="156"/>
      <c r="M230" s="161"/>
      <c r="N230" s="162"/>
      <c r="O230" s="162"/>
      <c r="P230" s="162"/>
      <c r="Q230" s="162"/>
      <c r="R230" s="162"/>
      <c r="S230" s="162"/>
      <c r="T230" s="163"/>
      <c r="AT230" s="158" t="s">
        <v>176</v>
      </c>
      <c r="AU230" s="158" t="s">
        <v>83</v>
      </c>
      <c r="AV230" s="12" t="s">
        <v>83</v>
      </c>
      <c r="AW230" s="12" t="s">
        <v>28</v>
      </c>
      <c r="AX230" s="12" t="s">
        <v>74</v>
      </c>
      <c r="AY230" s="158" t="s">
        <v>167</v>
      </c>
    </row>
    <row r="231" spans="2:65" s="12" customFormat="1" ht="11.25">
      <c r="B231" s="156"/>
      <c r="D231" s="157" t="s">
        <v>176</v>
      </c>
      <c r="E231" s="158" t="s">
        <v>1</v>
      </c>
      <c r="F231" s="159" t="s">
        <v>2311</v>
      </c>
      <c r="H231" s="160">
        <v>30.437999999999999</v>
      </c>
      <c r="L231" s="156"/>
      <c r="M231" s="161"/>
      <c r="N231" s="162"/>
      <c r="O231" s="162"/>
      <c r="P231" s="162"/>
      <c r="Q231" s="162"/>
      <c r="R231" s="162"/>
      <c r="S231" s="162"/>
      <c r="T231" s="163"/>
      <c r="AT231" s="158" t="s">
        <v>176</v>
      </c>
      <c r="AU231" s="158" t="s">
        <v>83</v>
      </c>
      <c r="AV231" s="12" t="s">
        <v>83</v>
      </c>
      <c r="AW231" s="12" t="s">
        <v>28</v>
      </c>
      <c r="AX231" s="12" t="s">
        <v>74</v>
      </c>
      <c r="AY231" s="158" t="s">
        <v>167</v>
      </c>
    </row>
    <row r="232" spans="2:65" s="12" customFormat="1" ht="11.25">
      <c r="B232" s="156"/>
      <c r="D232" s="157" t="s">
        <v>176</v>
      </c>
      <c r="E232" s="158" t="s">
        <v>1</v>
      </c>
      <c r="F232" s="159" t="s">
        <v>2310</v>
      </c>
      <c r="H232" s="160">
        <v>7.9690000000000003</v>
      </c>
      <c r="L232" s="156"/>
      <c r="M232" s="161"/>
      <c r="N232" s="162"/>
      <c r="O232" s="162"/>
      <c r="P232" s="162"/>
      <c r="Q232" s="162"/>
      <c r="R232" s="162"/>
      <c r="S232" s="162"/>
      <c r="T232" s="163"/>
      <c r="AT232" s="158" t="s">
        <v>176</v>
      </c>
      <c r="AU232" s="158" t="s">
        <v>83</v>
      </c>
      <c r="AV232" s="12" t="s">
        <v>83</v>
      </c>
      <c r="AW232" s="12" t="s">
        <v>28</v>
      </c>
      <c r="AX232" s="12" t="s">
        <v>74</v>
      </c>
      <c r="AY232" s="158" t="s">
        <v>167</v>
      </c>
    </row>
    <row r="233" spans="2:65" s="12" customFormat="1" ht="11.25">
      <c r="B233" s="156"/>
      <c r="D233" s="157" t="s">
        <v>176</v>
      </c>
      <c r="E233" s="158" t="s">
        <v>1</v>
      </c>
      <c r="F233" s="159" t="s">
        <v>2326</v>
      </c>
      <c r="H233" s="160">
        <v>82.84</v>
      </c>
      <c r="L233" s="156"/>
      <c r="M233" s="161"/>
      <c r="N233" s="162"/>
      <c r="O233" s="162"/>
      <c r="P233" s="162"/>
      <c r="Q233" s="162"/>
      <c r="R233" s="162"/>
      <c r="S233" s="162"/>
      <c r="T233" s="163"/>
      <c r="AT233" s="158" t="s">
        <v>176</v>
      </c>
      <c r="AU233" s="158" t="s">
        <v>83</v>
      </c>
      <c r="AV233" s="12" t="s">
        <v>83</v>
      </c>
      <c r="AW233" s="12" t="s">
        <v>28</v>
      </c>
      <c r="AX233" s="12" t="s">
        <v>74</v>
      </c>
      <c r="AY233" s="158" t="s">
        <v>167</v>
      </c>
    </row>
    <row r="234" spans="2:65" s="13" customFormat="1" ht="11.25">
      <c r="B234" s="164"/>
      <c r="D234" s="157" t="s">
        <v>176</v>
      </c>
      <c r="E234" s="165" t="s">
        <v>1</v>
      </c>
      <c r="F234" s="166" t="s">
        <v>187</v>
      </c>
      <c r="H234" s="167">
        <v>213.40700000000001</v>
      </c>
      <c r="L234" s="164"/>
      <c r="M234" s="168"/>
      <c r="N234" s="169"/>
      <c r="O234" s="169"/>
      <c r="P234" s="169"/>
      <c r="Q234" s="169"/>
      <c r="R234" s="169"/>
      <c r="S234" s="169"/>
      <c r="T234" s="170"/>
      <c r="AT234" s="165" t="s">
        <v>176</v>
      </c>
      <c r="AU234" s="165" t="s">
        <v>83</v>
      </c>
      <c r="AV234" s="13" t="s">
        <v>174</v>
      </c>
      <c r="AW234" s="13" t="s">
        <v>28</v>
      </c>
      <c r="AX234" s="13" t="s">
        <v>81</v>
      </c>
      <c r="AY234" s="165" t="s">
        <v>167</v>
      </c>
    </row>
    <row r="235" spans="2:65" s="1" customFormat="1" ht="24" customHeight="1">
      <c r="B235" s="143"/>
      <c r="C235" s="144" t="s">
        <v>318</v>
      </c>
      <c r="D235" s="144" t="s">
        <v>169</v>
      </c>
      <c r="E235" s="145" t="s">
        <v>2041</v>
      </c>
      <c r="F235" s="146" t="s">
        <v>2042</v>
      </c>
      <c r="G235" s="147" t="s">
        <v>249</v>
      </c>
      <c r="H235" s="148">
        <v>6402.21</v>
      </c>
      <c r="I235" s="149">
        <v>0</v>
      </c>
      <c r="J235" s="149">
        <f>ROUND(I235*H235,2)</f>
        <v>0</v>
      </c>
      <c r="K235" s="146" t="s">
        <v>173</v>
      </c>
      <c r="L235" s="30"/>
      <c r="M235" s="150" t="s">
        <v>1</v>
      </c>
      <c r="N235" s="151" t="s">
        <v>39</v>
      </c>
      <c r="O235" s="152">
        <v>0</v>
      </c>
      <c r="P235" s="152">
        <f>O235*H235</f>
        <v>0</v>
      </c>
      <c r="Q235" s="152">
        <v>0</v>
      </c>
      <c r="R235" s="152">
        <f>Q235*H235</f>
        <v>0</v>
      </c>
      <c r="S235" s="152">
        <v>0</v>
      </c>
      <c r="T235" s="153">
        <f>S235*H235</f>
        <v>0</v>
      </c>
      <c r="AR235" s="154" t="s">
        <v>174</v>
      </c>
      <c r="AT235" s="154" t="s">
        <v>169</v>
      </c>
      <c r="AU235" s="154" t="s">
        <v>83</v>
      </c>
      <c r="AY235" s="16" t="s">
        <v>167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6" t="s">
        <v>81</v>
      </c>
      <c r="BK235" s="155">
        <f>ROUND(I235*H235,2)</f>
        <v>0</v>
      </c>
      <c r="BL235" s="16" t="s">
        <v>174</v>
      </c>
      <c r="BM235" s="154" t="s">
        <v>2327</v>
      </c>
    </row>
    <row r="236" spans="2:65" s="12" customFormat="1" ht="11.25">
      <c r="B236" s="156"/>
      <c r="D236" s="157" t="s">
        <v>176</v>
      </c>
      <c r="F236" s="159" t="s">
        <v>2328</v>
      </c>
      <c r="H236" s="160">
        <v>6402.21</v>
      </c>
      <c r="L236" s="156"/>
      <c r="M236" s="161"/>
      <c r="N236" s="162"/>
      <c r="O236" s="162"/>
      <c r="P236" s="162"/>
      <c r="Q236" s="162"/>
      <c r="R236" s="162"/>
      <c r="S236" s="162"/>
      <c r="T236" s="163"/>
      <c r="AT236" s="158" t="s">
        <v>176</v>
      </c>
      <c r="AU236" s="158" t="s">
        <v>83</v>
      </c>
      <c r="AV236" s="12" t="s">
        <v>83</v>
      </c>
      <c r="AW236" s="12" t="s">
        <v>3</v>
      </c>
      <c r="AX236" s="12" t="s">
        <v>81</v>
      </c>
      <c r="AY236" s="158" t="s">
        <v>167</v>
      </c>
    </row>
    <row r="237" spans="2:65" s="1" customFormat="1" ht="24" customHeight="1">
      <c r="B237" s="143"/>
      <c r="C237" s="144" t="s">
        <v>323</v>
      </c>
      <c r="D237" s="144" t="s">
        <v>169</v>
      </c>
      <c r="E237" s="145" t="s">
        <v>2045</v>
      </c>
      <c r="F237" s="146" t="s">
        <v>2046</v>
      </c>
      <c r="G237" s="147" t="s">
        <v>249</v>
      </c>
      <c r="H237" s="148">
        <v>213.40700000000001</v>
      </c>
      <c r="I237" s="149">
        <v>0</v>
      </c>
      <c r="J237" s="149">
        <f>ROUND(I237*H237,2)</f>
        <v>0</v>
      </c>
      <c r="K237" s="146" t="s">
        <v>173</v>
      </c>
      <c r="L237" s="30"/>
      <c r="M237" s="150" t="s">
        <v>1</v>
      </c>
      <c r="N237" s="151" t="s">
        <v>39</v>
      </c>
      <c r="O237" s="152">
        <v>9.7000000000000003E-2</v>
      </c>
      <c r="P237" s="152">
        <f>O237*H237</f>
        <v>20.700479000000001</v>
      </c>
      <c r="Q237" s="152">
        <v>0</v>
      </c>
      <c r="R237" s="152">
        <f>Q237*H237</f>
        <v>0</v>
      </c>
      <c r="S237" s="152">
        <v>0</v>
      </c>
      <c r="T237" s="153">
        <f>S237*H237</f>
        <v>0</v>
      </c>
      <c r="AR237" s="154" t="s">
        <v>174</v>
      </c>
      <c r="AT237" s="154" t="s">
        <v>169</v>
      </c>
      <c r="AU237" s="154" t="s">
        <v>83</v>
      </c>
      <c r="AY237" s="16" t="s">
        <v>167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6" t="s">
        <v>81</v>
      </c>
      <c r="BK237" s="155">
        <f>ROUND(I237*H237,2)</f>
        <v>0</v>
      </c>
      <c r="BL237" s="16" t="s">
        <v>174</v>
      </c>
      <c r="BM237" s="154" t="s">
        <v>2329</v>
      </c>
    </row>
    <row r="238" spans="2:65" s="1" customFormat="1" ht="24" customHeight="1">
      <c r="B238" s="143"/>
      <c r="C238" s="144" t="s">
        <v>345</v>
      </c>
      <c r="D238" s="144" t="s">
        <v>169</v>
      </c>
      <c r="E238" s="145" t="s">
        <v>644</v>
      </c>
      <c r="F238" s="146" t="s">
        <v>645</v>
      </c>
      <c r="G238" s="147" t="s">
        <v>249</v>
      </c>
      <c r="H238" s="148">
        <v>46.9</v>
      </c>
      <c r="I238" s="149">
        <v>0</v>
      </c>
      <c r="J238" s="149">
        <f>ROUND(I238*H238,2)</f>
        <v>0</v>
      </c>
      <c r="K238" s="146" t="s">
        <v>173</v>
      </c>
      <c r="L238" s="30"/>
      <c r="M238" s="150" t="s">
        <v>1</v>
      </c>
      <c r="N238" s="151" t="s">
        <v>39</v>
      </c>
      <c r="O238" s="152">
        <v>0.105</v>
      </c>
      <c r="P238" s="152">
        <f>O238*H238</f>
        <v>4.9245000000000001</v>
      </c>
      <c r="Q238" s="152">
        <v>1.2999999999999999E-4</v>
      </c>
      <c r="R238" s="152">
        <f>Q238*H238</f>
        <v>6.0969999999999991E-3</v>
      </c>
      <c r="S238" s="152">
        <v>0</v>
      </c>
      <c r="T238" s="153">
        <f>S238*H238</f>
        <v>0</v>
      </c>
      <c r="AR238" s="154" t="s">
        <v>174</v>
      </c>
      <c r="AT238" s="154" t="s">
        <v>169</v>
      </c>
      <c r="AU238" s="154" t="s">
        <v>83</v>
      </c>
      <c r="AY238" s="16" t="s">
        <v>167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6" t="s">
        <v>81</v>
      </c>
      <c r="BK238" s="155">
        <f>ROUND(I238*H238,2)</f>
        <v>0</v>
      </c>
      <c r="BL238" s="16" t="s">
        <v>174</v>
      </c>
      <c r="BM238" s="154" t="s">
        <v>2330</v>
      </c>
    </row>
    <row r="239" spans="2:65" s="12" customFormat="1" ht="11.25">
      <c r="B239" s="156"/>
      <c r="D239" s="157" t="s">
        <v>176</v>
      </c>
      <c r="E239" s="158" t="s">
        <v>1</v>
      </c>
      <c r="F239" s="159" t="s">
        <v>2331</v>
      </c>
      <c r="H239" s="160">
        <v>46.9</v>
      </c>
      <c r="L239" s="156"/>
      <c r="M239" s="161"/>
      <c r="N239" s="162"/>
      <c r="O239" s="162"/>
      <c r="P239" s="162"/>
      <c r="Q239" s="162"/>
      <c r="R239" s="162"/>
      <c r="S239" s="162"/>
      <c r="T239" s="163"/>
      <c r="AT239" s="158" t="s">
        <v>176</v>
      </c>
      <c r="AU239" s="158" t="s">
        <v>83</v>
      </c>
      <c r="AV239" s="12" t="s">
        <v>83</v>
      </c>
      <c r="AW239" s="12" t="s">
        <v>28</v>
      </c>
      <c r="AX239" s="12" t="s">
        <v>74</v>
      </c>
      <c r="AY239" s="158" t="s">
        <v>167</v>
      </c>
    </row>
    <row r="240" spans="2:65" s="13" customFormat="1" ht="11.25">
      <c r="B240" s="164"/>
      <c r="D240" s="157" t="s">
        <v>176</v>
      </c>
      <c r="E240" s="165" t="s">
        <v>1</v>
      </c>
      <c r="F240" s="166" t="s">
        <v>187</v>
      </c>
      <c r="H240" s="167">
        <v>46.9</v>
      </c>
      <c r="L240" s="164"/>
      <c r="M240" s="168"/>
      <c r="N240" s="169"/>
      <c r="O240" s="169"/>
      <c r="P240" s="169"/>
      <c r="Q240" s="169"/>
      <c r="R240" s="169"/>
      <c r="S240" s="169"/>
      <c r="T240" s="170"/>
      <c r="AT240" s="165" t="s">
        <v>176</v>
      </c>
      <c r="AU240" s="165" t="s">
        <v>83</v>
      </c>
      <c r="AV240" s="13" t="s">
        <v>174</v>
      </c>
      <c r="AW240" s="13" t="s">
        <v>28</v>
      </c>
      <c r="AX240" s="13" t="s">
        <v>81</v>
      </c>
      <c r="AY240" s="165" t="s">
        <v>167</v>
      </c>
    </row>
    <row r="241" spans="2:65" s="1" customFormat="1" ht="24" customHeight="1">
      <c r="B241" s="143"/>
      <c r="C241" s="144" t="s">
        <v>354</v>
      </c>
      <c r="D241" s="144" t="s">
        <v>169</v>
      </c>
      <c r="E241" s="145" t="s">
        <v>2332</v>
      </c>
      <c r="F241" s="146" t="s">
        <v>2333</v>
      </c>
      <c r="G241" s="147" t="s">
        <v>249</v>
      </c>
      <c r="H241" s="148">
        <v>66.3</v>
      </c>
      <c r="I241" s="149">
        <v>0</v>
      </c>
      <c r="J241" s="149">
        <f>ROUND(I241*H241,2)</f>
        <v>0</v>
      </c>
      <c r="K241" s="146" t="s">
        <v>173</v>
      </c>
      <c r="L241" s="30"/>
      <c r="M241" s="150" t="s">
        <v>1</v>
      </c>
      <c r="N241" s="151" t="s">
        <v>39</v>
      </c>
      <c r="O241" s="152">
        <v>0.126</v>
      </c>
      <c r="P241" s="152">
        <f>O241*H241</f>
        <v>8.3537999999999997</v>
      </c>
      <c r="Q241" s="152">
        <v>2.1000000000000001E-4</v>
      </c>
      <c r="R241" s="152">
        <f>Q241*H241</f>
        <v>1.3923E-2</v>
      </c>
      <c r="S241" s="152">
        <v>0</v>
      </c>
      <c r="T241" s="153">
        <f>S241*H241</f>
        <v>0</v>
      </c>
      <c r="AR241" s="154" t="s">
        <v>174</v>
      </c>
      <c r="AT241" s="154" t="s">
        <v>169</v>
      </c>
      <c r="AU241" s="154" t="s">
        <v>83</v>
      </c>
      <c r="AY241" s="16" t="s">
        <v>167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6" t="s">
        <v>81</v>
      </c>
      <c r="BK241" s="155">
        <f>ROUND(I241*H241,2)</f>
        <v>0</v>
      </c>
      <c r="BL241" s="16" t="s">
        <v>174</v>
      </c>
      <c r="BM241" s="154" t="s">
        <v>2334</v>
      </c>
    </row>
    <row r="242" spans="2:65" s="1" customFormat="1" ht="24" customHeight="1">
      <c r="B242" s="143"/>
      <c r="C242" s="144" t="s">
        <v>369</v>
      </c>
      <c r="D242" s="144" t="s">
        <v>169</v>
      </c>
      <c r="E242" s="145" t="s">
        <v>649</v>
      </c>
      <c r="F242" s="146" t="s">
        <v>650</v>
      </c>
      <c r="G242" s="147" t="s">
        <v>249</v>
      </c>
      <c r="H242" s="148">
        <v>113.2</v>
      </c>
      <c r="I242" s="149">
        <v>0</v>
      </c>
      <c r="J242" s="149">
        <f>ROUND(I242*H242,2)</f>
        <v>0</v>
      </c>
      <c r="K242" s="146" t="s">
        <v>173</v>
      </c>
      <c r="L242" s="30"/>
      <c r="M242" s="150" t="s">
        <v>1</v>
      </c>
      <c r="N242" s="151" t="s">
        <v>39</v>
      </c>
      <c r="O242" s="152">
        <v>0.308</v>
      </c>
      <c r="P242" s="152">
        <f>O242*H242</f>
        <v>34.865600000000001</v>
      </c>
      <c r="Q242" s="152">
        <v>4.0000000000000003E-5</v>
      </c>
      <c r="R242" s="152">
        <f>Q242*H242</f>
        <v>4.5280000000000008E-3</v>
      </c>
      <c r="S242" s="152">
        <v>0</v>
      </c>
      <c r="T242" s="153">
        <f>S242*H242</f>
        <v>0</v>
      </c>
      <c r="AR242" s="154" t="s">
        <v>174</v>
      </c>
      <c r="AT242" s="154" t="s">
        <v>169</v>
      </c>
      <c r="AU242" s="154" t="s">
        <v>83</v>
      </c>
      <c r="AY242" s="16" t="s">
        <v>167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6" t="s">
        <v>81</v>
      </c>
      <c r="BK242" s="155">
        <f>ROUND(I242*H242,2)</f>
        <v>0</v>
      </c>
      <c r="BL242" s="16" t="s">
        <v>174</v>
      </c>
      <c r="BM242" s="154" t="s">
        <v>2335</v>
      </c>
    </row>
    <row r="243" spans="2:65" s="12" customFormat="1" ht="11.25">
      <c r="B243" s="156"/>
      <c r="D243" s="157" t="s">
        <v>176</v>
      </c>
      <c r="E243" s="158" t="s">
        <v>1</v>
      </c>
      <c r="F243" s="159" t="s">
        <v>2336</v>
      </c>
      <c r="H243" s="160">
        <v>113.2</v>
      </c>
      <c r="L243" s="156"/>
      <c r="M243" s="161"/>
      <c r="N243" s="162"/>
      <c r="O243" s="162"/>
      <c r="P243" s="162"/>
      <c r="Q243" s="162"/>
      <c r="R243" s="162"/>
      <c r="S243" s="162"/>
      <c r="T243" s="163"/>
      <c r="AT243" s="158" t="s">
        <v>176</v>
      </c>
      <c r="AU243" s="158" t="s">
        <v>83</v>
      </c>
      <c r="AV243" s="12" t="s">
        <v>83</v>
      </c>
      <c r="AW243" s="12" t="s">
        <v>28</v>
      </c>
      <c r="AX243" s="12" t="s">
        <v>74</v>
      </c>
      <c r="AY243" s="158" t="s">
        <v>167</v>
      </c>
    </row>
    <row r="244" spans="2:65" s="13" customFormat="1" ht="11.25">
      <c r="B244" s="164"/>
      <c r="D244" s="157" t="s">
        <v>176</v>
      </c>
      <c r="E244" s="165" t="s">
        <v>1</v>
      </c>
      <c r="F244" s="166" t="s">
        <v>187</v>
      </c>
      <c r="H244" s="167">
        <v>113.2</v>
      </c>
      <c r="L244" s="164"/>
      <c r="M244" s="168"/>
      <c r="N244" s="169"/>
      <c r="O244" s="169"/>
      <c r="P244" s="169"/>
      <c r="Q244" s="169"/>
      <c r="R244" s="169"/>
      <c r="S244" s="169"/>
      <c r="T244" s="170"/>
      <c r="AT244" s="165" t="s">
        <v>176</v>
      </c>
      <c r="AU244" s="165" t="s">
        <v>83</v>
      </c>
      <c r="AV244" s="13" t="s">
        <v>174</v>
      </c>
      <c r="AW244" s="13" t="s">
        <v>28</v>
      </c>
      <c r="AX244" s="13" t="s">
        <v>81</v>
      </c>
      <c r="AY244" s="165" t="s">
        <v>167</v>
      </c>
    </row>
    <row r="245" spans="2:65" s="1" customFormat="1" ht="36" customHeight="1">
      <c r="B245" s="143"/>
      <c r="C245" s="144" t="s">
        <v>375</v>
      </c>
      <c r="D245" s="144" t="s">
        <v>169</v>
      </c>
      <c r="E245" s="145" t="s">
        <v>2337</v>
      </c>
      <c r="F245" s="146" t="s">
        <v>2338</v>
      </c>
      <c r="G245" s="147" t="s">
        <v>172</v>
      </c>
      <c r="H245" s="148">
        <v>6.63</v>
      </c>
      <c r="I245" s="149">
        <v>0</v>
      </c>
      <c r="J245" s="149">
        <f>ROUND(I245*H245,2)</f>
        <v>0</v>
      </c>
      <c r="K245" s="146" t="s">
        <v>173</v>
      </c>
      <c r="L245" s="30"/>
      <c r="M245" s="150" t="s">
        <v>1</v>
      </c>
      <c r="N245" s="151" t="s">
        <v>39</v>
      </c>
      <c r="O245" s="152">
        <v>7.1950000000000003</v>
      </c>
      <c r="P245" s="152">
        <f>O245*H245</f>
        <v>47.702849999999998</v>
      </c>
      <c r="Q245" s="152">
        <v>0</v>
      </c>
      <c r="R245" s="152">
        <f>Q245*H245</f>
        <v>0</v>
      </c>
      <c r="S245" s="152">
        <v>2.2000000000000002</v>
      </c>
      <c r="T245" s="153">
        <f>S245*H245</f>
        <v>14.586</v>
      </c>
      <c r="AR245" s="154" t="s">
        <v>174</v>
      </c>
      <c r="AT245" s="154" t="s">
        <v>169</v>
      </c>
      <c r="AU245" s="154" t="s">
        <v>83</v>
      </c>
      <c r="AY245" s="16" t="s">
        <v>167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6" t="s">
        <v>81</v>
      </c>
      <c r="BK245" s="155">
        <f>ROUND(I245*H245,2)</f>
        <v>0</v>
      </c>
      <c r="BL245" s="16" t="s">
        <v>174</v>
      </c>
      <c r="BM245" s="154" t="s">
        <v>2339</v>
      </c>
    </row>
    <row r="246" spans="2:65" s="12" customFormat="1" ht="11.25">
      <c r="B246" s="156"/>
      <c r="D246" s="157" t="s">
        <v>176</v>
      </c>
      <c r="E246" s="158" t="s">
        <v>1</v>
      </c>
      <c r="F246" s="159" t="s">
        <v>2340</v>
      </c>
      <c r="H246" s="160">
        <v>6.63</v>
      </c>
      <c r="L246" s="156"/>
      <c r="M246" s="161"/>
      <c r="N246" s="162"/>
      <c r="O246" s="162"/>
      <c r="P246" s="162"/>
      <c r="Q246" s="162"/>
      <c r="R246" s="162"/>
      <c r="S246" s="162"/>
      <c r="T246" s="163"/>
      <c r="AT246" s="158" t="s">
        <v>176</v>
      </c>
      <c r="AU246" s="158" t="s">
        <v>83</v>
      </c>
      <c r="AV246" s="12" t="s">
        <v>83</v>
      </c>
      <c r="AW246" s="12" t="s">
        <v>28</v>
      </c>
      <c r="AX246" s="12" t="s">
        <v>74</v>
      </c>
      <c r="AY246" s="158" t="s">
        <v>167</v>
      </c>
    </row>
    <row r="247" spans="2:65" s="13" customFormat="1" ht="11.25">
      <c r="B247" s="164"/>
      <c r="D247" s="157" t="s">
        <v>176</v>
      </c>
      <c r="E247" s="165" t="s">
        <v>1</v>
      </c>
      <c r="F247" s="166" t="s">
        <v>187</v>
      </c>
      <c r="H247" s="167">
        <v>6.63</v>
      </c>
      <c r="L247" s="164"/>
      <c r="M247" s="168"/>
      <c r="N247" s="169"/>
      <c r="O247" s="169"/>
      <c r="P247" s="169"/>
      <c r="Q247" s="169"/>
      <c r="R247" s="169"/>
      <c r="S247" s="169"/>
      <c r="T247" s="170"/>
      <c r="AT247" s="165" t="s">
        <v>176</v>
      </c>
      <c r="AU247" s="165" t="s">
        <v>83</v>
      </c>
      <c r="AV247" s="13" t="s">
        <v>174</v>
      </c>
      <c r="AW247" s="13" t="s">
        <v>28</v>
      </c>
      <c r="AX247" s="13" t="s">
        <v>81</v>
      </c>
      <c r="AY247" s="165" t="s">
        <v>167</v>
      </c>
    </row>
    <row r="248" spans="2:65" s="1" customFormat="1" ht="16.5" customHeight="1">
      <c r="B248" s="143"/>
      <c r="C248" s="144" t="s">
        <v>380</v>
      </c>
      <c r="D248" s="144" t="s">
        <v>169</v>
      </c>
      <c r="E248" s="145" t="s">
        <v>2059</v>
      </c>
      <c r="F248" s="146" t="s">
        <v>2060</v>
      </c>
      <c r="G248" s="147" t="s">
        <v>249</v>
      </c>
      <c r="H248" s="148">
        <v>46.9</v>
      </c>
      <c r="I248" s="149">
        <v>0</v>
      </c>
      <c r="J248" s="149">
        <f>ROUND(I248*H248,2)</f>
        <v>0</v>
      </c>
      <c r="K248" s="146" t="s">
        <v>173</v>
      </c>
      <c r="L248" s="30"/>
      <c r="M248" s="150" t="s">
        <v>1</v>
      </c>
      <c r="N248" s="151" t="s">
        <v>39</v>
      </c>
      <c r="O248" s="152">
        <v>0.375</v>
      </c>
      <c r="P248" s="152">
        <f>O248*H248</f>
        <v>17.587499999999999</v>
      </c>
      <c r="Q248" s="152">
        <v>0</v>
      </c>
      <c r="R248" s="152">
        <f>Q248*H248</f>
        <v>0</v>
      </c>
      <c r="S248" s="152">
        <v>0.12</v>
      </c>
      <c r="T248" s="153">
        <f>S248*H248</f>
        <v>5.6279999999999992</v>
      </c>
      <c r="AR248" s="154" t="s">
        <v>174</v>
      </c>
      <c r="AT248" s="154" t="s">
        <v>169</v>
      </c>
      <c r="AU248" s="154" t="s">
        <v>83</v>
      </c>
      <c r="AY248" s="16" t="s">
        <v>167</v>
      </c>
      <c r="BE248" s="155">
        <f>IF(N248="základní",J248,0)</f>
        <v>0</v>
      </c>
      <c r="BF248" s="155">
        <f>IF(N248="snížená",J248,0)</f>
        <v>0</v>
      </c>
      <c r="BG248" s="155">
        <f>IF(N248="zákl. přenesená",J248,0)</f>
        <v>0</v>
      </c>
      <c r="BH248" s="155">
        <f>IF(N248="sníž. přenesená",J248,0)</f>
        <v>0</v>
      </c>
      <c r="BI248" s="155">
        <f>IF(N248="nulová",J248,0)</f>
        <v>0</v>
      </c>
      <c r="BJ248" s="16" t="s">
        <v>81</v>
      </c>
      <c r="BK248" s="155">
        <f>ROUND(I248*H248,2)</f>
        <v>0</v>
      </c>
      <c r="BL248" s="16" t="s">
        <v>174</v>
      </c>
      <c r="BM248" s="154" t="s">
        <v>2341</v>
      </c>
    </row>
    <row r="249" spans="2:65" s="12" customFormat="1" ht="11.25">
      <c r="B249" s="156"/>
      <c r="D249" s="157" t="s">
        <v>176</v>
      </c>
      <c r="E249" s="158" t="s">
        <v>1</v>
      </c>
      <c r="F249" s="159" t="s">
        <v>2331</v>
      </c>
      <c r="H249" s="160">
        <v>46.9</v>
      </c>
      <c r="L249" s="156"/>
      <c r="M249" s="161"/>
      <c r="N249" s="162"/>
      <c r="O249" s="162"/>
      <c r="P249" s="162"/>
      <c r="Q249" s="162"/>
      <c r="R249" s="162"/>
      <c r="S249" s="162"/>
      <c r="T249" s="163"/>
      <c r="AT249" s="158" t="s">
        <v>176</v>
      </c>
      <c r="AU249" s="158" t="s">
        <v>83</v>
      </c>
      <c r="AV249" s="12" t="s">
        <v>83</v>
      </c>
      <c r="AW249" s="12" t="s">
        <v>28</v>
      </c>
      <c r="AX249" s="12" t="s">
        <v>74</v>
      </c>
      <c r="AY249" s="158" t="s">
        <v>167</v>
      </c>
    </row>
    <row r="250" spans="2:65" s="13" customFormat="1" ht="11.25">
      <c r="B250" s="164"/>
      <c r="D250" s="157" t="s">
        <v>176</v>
      </c>
      <c r="E250" s="165" t="s">
        <v>1</v>
      </c>
      <c r="F250" s="166" t="s">
        <v>187</v>
      </c>
      <c r="H250" s="167">
        <v>46.9</v>
      </c>
      <c r="L250" s="164"/>
      <c r="M250" s="168"/>
      <c r="N250" s="169"/>
      <c r="O250" s="169"/>
      <c r="P250" s="169"/>
      <c r="Q250" s="169"/>
      <c r="R250" s="169"/>
      <c r="S250" s="169"/>
      <c r="T250" s="170"/>
      <c r="AT250" s="165" t="s">
        <v>176</v>
      </c>
      <c r="AU250" s="165" t="s">
        <v>83</v>
      </c>
      <c r="AV250" s="13" t="s">
        <v>174</v>
      </c>
      <c r="AW250" s="13" t="s">
        <v>28</v>
      </c>
      <c r="AX250" s="13" t="s">
        <v>81</v>
      </c>
      <c r="AY250" s="165" t="s">
        <v>167</v>
      </c>
    </row>
    <row r="251" spans="2:65" s="1" customFormat="1" ht="24" customHeight="1">
      <c r="B251" s="143"/>
      <c r="C251" s="144" t="s">
        <v>384</v>
      </c>
      <c r="D251" s="144" t="s">
        <v>169</v>
      </c>
      <c r="E251" s="145" t="s">
        <v>2063</v>
      </c>
      <c r="F251" s="146" t="s">
        <v>2064</v>
      </c>
      <c r="G251" s="147" t="s">
        <v>249</v>
      </c>
      <c r="H251" s="148">
        <v>2.056</v>
      </c>
      <c r="I251" s="149">
        <v>0</v>
      </c>
      <c r="J251" s="149">
        <f>ROUND(I251*H251,2)</f>
        <v>0</v>
      </c>
      <c r="K251" s="146" t="s">
        <v>173</v>
      </c>
      <c r="L251" s="30"/>
      <c r="M251" s="150" t="s">
        <v>1</v>
      </c>
      <c r="N251" s="151" t="s">
        <v>39</v>
      </c>
      <c r="O251" s="152">
        <v>0.67</v>
      </c>
      <c r="P251" s="152">
        <f>O251*H251</f>
        <v>1.3775200000000001</v>
      </c>
      <c r="Q251" s="152">
        <v>0</v>
      </c>
      <c r="R251" s="152">
        <f>Q251*H251</f>
        <v>0</v>
      </c>
      <c r="S251" s="152">
        <v>4.1000000000000002E-2</v>
      </c>
      <c r="T251" s="153">
        <f>S251*H251</f>
        <v>8.429600000000001E-2</v>
      </c>
      <c r="AR251" s="154" t="s">
        <v>174</v>
      </c>
      <c r="AT251" s="154" t="s">
        <v>169</v>
      </c>
      <c r="AU251" s="154" t="s">
        <v>83</v>
      </c>
      <c r="AY251" s="16" t="s">
        <v>167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6" t="s">
        <v>81</v>
      </c>
      <c r="BK251" s="155">
        <f>ROUND(I251*H251,2)</f>
        <v>0</v>
      </c>
      <c r="BL251" s="16" t="s">
        <v>174</v>
      </c>
      <c r="BM251" s="154" t="s">
        <v>2342</v>
      </c>
    </row>
    <row r="252" spans="2:65" s="12" customFormat="1" ht="11.25">
      <c r="B252" s="156"/>
      <c r="D252" s="157" t="s">
        <v>176</v>
      </c>
      <c r="E252" s="158" t="s">
        <v>1</v>
      </c>
      <c r="F252" s="159" t="s">
        <v>2343</v>
      </c>
      <c r="H252" s="160">
        <v>0.75600000000000001</v>
      </c>
      <c r="L252" s="156"/>
      <c r="M252" s="161"/>
      <c r="N252" s="162"/>
      <c r="O252" s="162"/>
      <c r="P252" s="162"/>
      <c r="Q252" s="162"/>
      <c r="R252" s="162"/>
      <c r="S252" s="162"/>
      <c r="T252" s="163"/>
      <c r="AT252" s="158" t="s">
        <v>176</v>
      </c>
      <c r="AU252" s="158" t="s">
        <v>83</v>
      </c>
      <c r="AV252" s="12" t="s">
        <v>83</v>
      </c>
      <c r="AW252" s="12" t="s">
        <v>28</v>
      </c>
      <c r="AX252" s="12" t="s">
        <v>74</v>
      </c>
      <c r="AY252" s="158" t="s">
        <v>167</v>
      </c>
    </row>
    <row r="253" spans="2:65" s="12" customFormat="1" ht="11.25">
      <c r="B253" s="156"/>
      <c r="D253" s="157" t="s">
        <v>176</v>
      </c>
      <c r="E253" s="158" t="s">
        <v>1</v>
      </c>
      <c r="F253" s="159" t="s">
        <v>2344</v>
      </c>
      <c r="H253" s="160">
        <v>0.85</v>
      </c>
      <c r="L253" s="156"/>
      <c r="M253" s="161"/>
      <c r="N253" s="162"/>
      <c r="O253" s="162"/>
      <c r="P253" s="162"/>
      <c r="Q253" s="162"/>
      <c r="R253" s="162"/>
      <c r="S253" s="162"/>
      <c r="T253" s="163"/>
      <c r="AT253" s="158" t="s">
        <v>176</v>
      </c>
      <c r="AU253" s="158" t="s">
        <v>83</v>
      </c>
      <c r="AV253" s="12" t="s">
        <v>83</v>
      </c>
      <c r="AW253" s="12" t="s">
        <v>28</v>
      </c>
      <c r="AX253" s="12" t="s">
        <v>74</v>
      </c>
      <c r="AY253" s="158" t="s">
        <v>167</v>
      </c>
    </row>
    <row r="254" spans="2:65" s="12" customFormat="1" ht="11.25">
      <c r="B254" s="156"/>
      <c r="D254" s="157" t="s">
        <v>176</v>
      </c>
      <c r="E254" s="158" t="s">
        <v>1</v>
      </c>
      <c r="F254" s="159" t="s">
        <v>2345</v>
      </c>
      <c r="H254" s="160">
        <v>0.45</v>
      </c>
      <c r="L254" s="156"/>
      <c r="M254" s="161"/>
      <c r="N254" s="162"/>
      <c r="O254" s="162"/>
      <c r="P254" s="162"/>
      <c r="Q254" s="162"/>
      <c r="R254" s="162"/>
      <c r="S254" s="162"/>
      <c r="T254" s="163"/>
      <c r="AT254" s="158" t="s">
        <v>176</v>
      </c>
      <c r="AU254" s="158" t="s">
        <v>83</v>
      </c>
      <c r="AV254" s="12" t="s">
        <v>83</v>
      </c>
      <c r="AW254" s="12" t="s">
        <v>28</v>
      </c>
      <c r="AX254" s="12" t="s">
        <v>74</v>
      </c>
      <c r="AY254" s="158" t="s">
        <v>167</v>
      </c>
    </row>
    <row r="255" spans="2:65" s="13" customFormat="1" ht="11.25">
      <c r="B255" s="164"/>
      <c r="D255" s="157" t="s">
        <v>176</v>
      </c>
      <c r="E255" s="165" t="s">
        <v>1</v>
      </c>
      <c r="F255" s="166" t="s">
        <v>187</v>
      </c>
      <c r="H255" s="167">
        <v>2.056</v>
      </c>
      <c r="L255" s="164"/>
      <c r="M255" s="168"/>
      <c r="N255" s="169"/>
      <c r="O255" s="169"/>
      <c r="P255" s="169"/>
      <c r="Q255" s="169"/>
      <c r="R255" s="169"/>
      <c r="S255" s="169"/>
      <c r="T255" s="170"/>
      <c r="AT255" s="165" t="s">
        <v>176</v>
      </c>
      <c r="AU255" s="165" t="s">
        <v>83</v>
      </c>
      <c r="AV255" s="13" t="s">
        <v>174</v>
      </c>
      <c r="AW255" s="13" t="s">
        <v>28</v>
      </c>
      <c r="AX255" s="13" t="s">
        <v>81</v>
      </c>
      <c r="AY255" s="165" t="s">
        <v>167</v>
      </c>
    </row>
    <row r="256" spans="2:65" s="1" customFormat="1" ht="16.5" customHeight="1">
      <c r="B256" s="143"/>
      <c r="C256" s="144" t="s">
        <v>388</v>
      </c>
      <c r="D256" s="144" t="s">
        <v>169</v>
      </c>
      <c r="E256" s="145" t="s">
        <v>2069</v>
      </c>
      <c r="F256" s="146" t="s">
        <v>2070</v>
      </c>
      <c r="G256" s="147" t="s">
        <v>249</v>
      </c>
      <c r="H256" s="148">
        <v>3.4350000000000001</v>
      </c>
      <c r="I256" s="149">
        <v>0</v>
      </c>
      <c r="J256" s="149">
        <f>ROUND(I256*H256,2)</f>
        <v>0</v>
      </c>
      <c r="K256" s="146" t="s">
        <v>173</v>
      </c>
      <c r="L256" s="30"/>
      <c r="M256" s="150" t="s">
        <v>1</v>
      </c>
      <c r="N256" s="151" t="s">
        <v>39</v>
      </c>
      <c r="O256" s="152">
        <v>0.61599999999999999</v>
      </c>
      <c r="P256" s="152">
        <f>O256*H256</f>
        <v>2.1159599999999998</v>
      </c>
      <c r="Q256" s="152">
        <v>0</v>
      </c>
      <c r="R256" s="152">
        <f>Q256*H256</f>
        <v>0</v>
      </c>
      <c r="S256" s="152">
        <v>8.7999999999999995E-2</v>
      </c>
      <c r="T256" s="153">
        <f>S256*H256</f>
        <v>0.30227999999999999</v>
      </c>
      <c r="AR256" s="154" t="s">
        <v>174</v>
      </c>
      <c r="AT256" s="154" t="s">
        <v>169</v>
      </c>
      <c r="AU256" s="154" t="s">
        <v>83</v>
      </c>
      <c r="AY256" s="16" t="s">
        <v>167</v>
      </c>
      <c r="BE256" s="155">
        <f>IF(N256="základní",J256,0)</f>
        <v>0</v>
      </c>
      <c r="BF256" s="155">
        <f>IF(N256="snížená",J256,0)</f>
        <v>0</v>
      </c>
      <c r="BG256" s="155">
        <f>IF(N256="zákl. přenesená",J256,0)</f>
        <v>0</v>
      </c>
      <c r="BH256" s="155">
        <f>IF(N256="sníž. přenesená",J256,0)</f>
        <v>0</v>
      </c>
      <c r="BI256" s="155">
        <f>IF(N256="nulová",J256,0)</f>
        <v>0</v>
      </c>
      <c r="BJ256" s="16" t="s">
        <v>81</v>
      </c>
      <c r="BK256" s="155">
        <f>ROUND(I256*H256,2)</f>
        <v>0</v>
      </c>
      <c r="BL256" s="16" t="s">
        <v>174</v>
      </c>
      <c r="BM256" s="154" t="s">
        <v>2346</v>
      </c>
    </row>
    <row r="257" spans="2:65" s="12" customFormat="1" ht="11.25">
      <c r="B257" s="156"/>
      <c r="D257" s="157" t="s">
        <v>176</v>
      </c>
      <c r="E257" s="158" t="s">
        <v>1</v>
      </c>
      <c r="F257" s="159" t="s">
        <v>2347</v>
      </c>
      <c r="H257" s="160">
        <v>1.63</v>
      </c>
      <c r="L257" s="156"/>
      <c r="M257" s="161"/>
      <c r="N257" s="162"/>
      <c r="O257" s="162"/>
      <c r="P257" s="162"/>
      <c r="Q257" s="162"/>
      <c r="R257" s="162"/>
      <c r="S257" s="162"/>
      <c r="T257" s="163"/>
      <c r="AT257" s="158" t="s">
        <v>176</v>
      </c>
      <c r="AU257" s="158" t="s">
        <v>83</v>
      </c>
      <c r="AV257" s="12" t="s">
        <v>83</v>
      </c>
      <c r="AW257" s="12" t="s">
        <v>28</v>
      </c>
      <c r="AX257" s="12" t="s">
        <v>74</v>
      </c>
      <c r="AY257" s="158" t="s">
        <v>167</v>
      </c>
    </row>
    <row r="258" spans="2:65" s="12" customFormat="1" ht="11.25">
      <c r="B258" s="156"/>
      <c r="D258" s="157" t="s">
        <v>176</v>
      </c>
      <c r="E258" s="158" t="s">
        <v>1</v>
      </c>
      <c r="F258" s="159" t="s">
        <v>2348</v>
      </c>
      <c r="H258" s="160">
        <v>1.8049999999999999</v>
      </c>
      <c r="L258" s="156"/>
      <c r="M258" s="161"/>
      <c r="N258" s="162"/>
      <c r="O258" s="162"/>
      <c r="P258" s="162"/>
      <c r="Q258" s="162"/>
      <c r="R258" s="162"/>
      <c r="S258" s="162"/>
      <c r="T258" s="163"/>
      <c r="AT258" s="158" t="s">
        <v>176</v>
      </c>
      <c r="AU258" s="158" t="s">
        <v>83</v>
      </c>
      <c r="AV258" s="12" t="s">
        <v>83</v>
      </c>
      <c r="AW258" s="12" t="s">
        <v>28</v>
      </c>
      <c r="AX258" s="12" t="s">
        <v>74</v>
      </c>
      <c r="AY258" s="158" t="s">
        <v>167</v>
      </c>
    </row>
    <row r="259" spans="2:65" s="13" customFormat="1" ht="11.25">
      <c r="B259" s="164"/>
      <c r="D259" s="157" t="s">
        <v>176</v>
      </c>
      <c r="E259" s="165" t="s">
        <v>1</v>
      </c>
      <c r="F259" s="166" t="s">
        <v>187</v>
      </c>
      <c r="H259" s="167">
        <v>3.4350000000000001</v>
      </c>
      <c r="L259" s="164"/>
      <c r="M259" s="168"/>
      <c r="N259" s="169"/>
      <c r="O259" s="169"/>
      <c r="P259" s="169"/>
      <c r="Q259" s="169"/>
      <c r="R259" s="169"/>
      <c r="S259" s="169"/>
      <c r="T259" s="170"/>
      <c r="AT259" s="165" t="s">
        <v>176</v>
      </c>
      <c r="AU259" s="165" t="s">
        <v>83</v>
      </c>
      <c r="AV259" s="13" t="s">
        <v>174</v>
      </c>
      <c r="AW259" s="13" t="s">
        <v>28</v>
      </c>
      <c r="AX259" s="13" t="s">
        <v>81</v>
      </c>
      <c r="AY259" s="165" t="s">
        <v>167</v>
      </c>
    </row>
    <row r="260" spans="2:65" s="1" customFormat="1" ht="16.5" customHeight="1">
      <c r="B260" s="143"/>
      <c r="C260" s="144" t="s">
        <v>392</v>
      </c>
      <c r="D260" s="144" t="s">
        <v>169</v>
      </c>
      <c r="E260" s="145" t="s">
        <v>2349</v>
      </c>
      <c r="F260" s="146" t="s">
        <v>2350</v>
      </c>
      <c r="G260" s="147" t="s">
        <v>249</v>
      </c>
      <c r="H260" s="148">
        <v>7.3659999999999997</v>
      </c>
      <c r="I260" s="149">
        <v>0</v>
      </c>
      <c r="J260" s="149">
        <f>ROUND(I260*H260,2)</f>
        <v>0</v>
      </c>
      <c r="K260" s="146" t="s">
        <v>173</v>
      </c>
      <c r="L260" s="30"/>
      <c r="M260" s="150" t="s">
        <v>1</v>
      </c>
      <c r="N260" s="151" t="s">
        <v>39</v>
      </c>
      <c r="O260" s="152">
        <v>0.311</v>
      </c>
      <c r="P260" s="152">
        <f>O260*H260</f>
        <v>2.290826</v>
      </c>
      <c r="Q260" s="152">
        <v>0</v>
      </c>
      <c r="R260" s="152">
        <f>Q260*H260</f>
        <v>0</v>
      </c>
      <c r="S260" s="152">
        <v>5.1999999999999998E-2</v>
      </c>
      <c r="T260" s="153">
        <f>S260*H260</f>
        <v>0.38303199999999998</v>
      </c>
      <c r="AR260" s="154" t="s">
        <v>174</v>
      </c>
      <c r="AT260" s="154" t="s">
        <v>169</v>
      </c>
      <c r="AU260" s="154" t="s">
        <v>83</v>
      </c>
      <c r="AY260" s="16" t="s">
        <v>167</v>
      </c>
      <c r="BE260" s="155">
        <f>IF(N260="základní",J260,0)</f>
        <v>0</v>
      </c>
      <c r="BF260" s="155">
        <f>IF(N260="snížená",J260,0)</f>
        <v>0</v>
      </c>
      <c r="BG260" s="155">
        <f>IF(N260="zákl. přenesená",J260,0)</f>
        <v>0</v>
      </c>
      <c r="BH260" s="155">
        <f>IF(N260="sníž. přenesená",J260,0)</f>
        <v>0</v>
      </c>
      <c r="BI260" s="155">
        <f>IF(N260="nulová",J260,0)</f>
        <v>0</v>
      </c>
      <c r="BJ260" s="16" t="s">
        <v>81</v>
      </c>
      <c r="BK260" s="155">
        <f>ROUND(I260*H260,2)</f>
        <v>0</v>
      </c>
      <c r="BL260" s="16" t="s">
        <v>174</v>
      </c>
      <c r="BM260" s="154" t="s">
        <v>2351</v>
      </c>
    </row>
    <row r="261" spans="2:65" s="12" customFormat="1" ht="11.25">
      <c r="B261" s="156"/>
      <c r="D261" s="157" t="s">
        <v>176</v>
      </c>
      <c r="E261" s="158" t="s">
        <v>1</v>
      </c>
      <c r="F261" s="159" t="s">
        <v>2352</v>
      </c>
      <c r="H261" s="160">
        <v>7.3659999999999997</v>
      </c>
      <c r="L261" s="156"/>
      <c r="M261" s="161"/>
      <c r="N261" s="162"/>
      <c r="O261" s="162"/>
      <c r="P261" s="162"/>
      <c r="Q261" s="162"/>
      <c r="R261" s="162"/>
      <c r="S261" s="162"/>
      <c r="T261" s="163"/>
      <c r="AT261" s="158" t="s">
        <v>176</v>
      </c>
      <c r="AU261" s="158" t="s">
        <v>83</v>
      </c>
      <c r="AV261" s="12" t="s">
        <v>83</v>
      </c>
      <c r="AW261" s="12" t="s">
        <v>28</v>
      </c>
      <c r="AX261" s="12" t="s">
        <v>74</v>
      </c>
      <c r="AY261" s="158" t="s">
        <v>167</v>
      </c>
    </row>
    <row r="262" spans="2:65" s="13" customFormat="1" ht="11.25">
      <c r="B262" s="164"/>
      <c r="D262" s="157" t="s">
        <v>176</v>
      </c>
      <c r="E262" s="165" t="s">
        <v>1</v>
      </c>
      <c r="F262" s="166" t="s">
        <v>187</v>
      </c>
      <c r="H262" s="167">
        <v>7.3659999999999997</v>
      </c>
      <c r="L262" s="164"/>
      <c r="M262" s="168"/>
      <c r="N262" s="169"/>
      <c r="O262" s="169"/>
      <c r="P262" s="169"/>
      <c r="Q262" s="169"/>
      <c r="R262" s="169"/>
      <c r="S262" s="169"/>
      <c r="T262" s="170"/>
      <c r="AT262" s="165" t="s">
        <v>176</v>
      </c>
      <c r="AU262" s="165" t="s">
        <v>83</v>
      </c>
      <c r="AV262" s="13" t="s">
        <v>174</v>
      </c>
      <c r="AW262" s="13" t="s">
        <v>28</v>
      </c>
      <c r="AX262" s="13" t="s">
        <v>81</v>
      </c>
      <c r="AY262" s="165" t="s">
        <v>167</v>
      </c>
    </row>
    <row r="263" spans="2:65" s="1" customFormat="1" ht="24" customHeight="1">
      <c r="B263" s="143"/>
      <c r="C263" s="144" t="s">
        <v>396</v>
      </c>
      <c r="D263" s="144" t="s">
        <v>169</v>
      </c>
      <c r="E263" s="145" t="s">
        <v>2074</v>
      </c>
      <c r="F263" s="146" t="s">
        <v>2075</v>
      </c>
      <c r="G263" s="147" t="s">
        <v>249</v>
      </c>
      <c r="H263" s="148">
        <v>248.35400000000001</v>
      </c>
      <c r="I263" s="149">
        <v>0</v>
      </c>
      <c r="J263" s="149">
        <f>ROUND(I263*H263,2)</f>
        <v>0</v>
      </c>
      <c r="K263" s="146" t="s">
        <v>173</v>
      </c>
      <c r="L263" s="30"/>
      <c r="M263" s="150" t="s">
        <v>1</v>
      </c>
      <c r="N263" s="151" t="s">
        <v>39</v>
      </c>
      <c r="O263" s="152">
        <v>0.13</v>
      </c>
      <c r="P263" s="152">
        <f>O263*H263</f>
        <v>32.286020000000001</v>
      </c>
      <c r="Q263" s="152">
        <v>0</v>
      </c>
      <c r="R263" s="152">
        <f>Q263*H263</f>
        <v>0</v>
      </c>
      <c r="S263" s="152">
        <v>0.02</v>
      </c>
      <c r="T263" s="153">
        <f>S263*H263</f>
        <v>4.9670800000000002</v>
      </c>
      <c r="AR263" s="154" t="s">
        <v>174</v>
      </c>
      <c r="AT263" s="154" t="s">
        <v>169</v>
      </c>
      <c r="AU263" s="154" t="s">
        <v>83</v>
      </c>
      <c r="AY263" s="16" t="s">
        <v>167</v>
      </c>
      <c r="BE263" s="155">
        <f>IF(N263="základní",J263,0)</f>
        <v>0</v>
      </c>
      <c r="BF263" s="155">
        <f>IF(N263="snížená",J263,0)</f>
        <v>0</v>
      </c>
      <c r="BG263" s="155">
        <f>IF(N263="zákl. přenesená",J263,0)</f>
        <v>0</v>
      </c>
      <c r="BH263" s="155">
        <f>IF(N263="sníž. přenesená",J263,0)</f>
        <v>0</v>
      </c>
      <c r="BI263" s="155">
        <f>IF(N263="nulová",J263,0)</f>
        <v>0</v>
      </c>
      <c r="BJ263" s="16" t="s">
        <v>81</v>
      </c>
      <c r="BK263" s="155">
        <f>ROUND(I263*H263,2)</f>
        <v>0</v>
      </c>
      <c r="BL263" s="16" t="s">
        <v>174</v>
      </c>
      <c r="BM263" s="154" t="s">
        <v>2353</v>
      </c>
    </row>
    <row r="264" spans="2:65" s="1" customFormat="1" ht="36" customHeight="1">
      <c r="B264" s="143"/>
      <c r="C264" s="144" t="s">
        <v>402</v>
      </c>
      <c r="D264" s="144" t="s">
        <v>169</v>
      </c>
      <c r="E264" s="145" t="s">
        <v>2081</v>
      </c>
      <c r="F264" s="146" t="s">
        <v>2082</v>
      </c>
      <c r="G264" s="147" t="s">
        <v>249</v>
      </c>
      <c r="H264" s="148">
        <v>188.34800000000001</v>
      </c>
      <c r="I264" s="149">
        <v>0</v>
      </c>
      <c r="J264" s="149">
        <f>ROUND(I264*H264,2)</f>
        <v>0</v>
      </c>
      <c r="K264" s="146" t="s">
        <v>173</v>
      </c>
      <c r="L264" s="30"/>
      <c r="M264" s="150" t="s">
        <v>1</v>
      </c>
      <c r="N264" s="151" t="s">
        <v>39</v>
      </c>
      <c r="O264" s="152">
        <v>0.16</v>
      </c>
      <c r="P264" s="152">
        <f>O264*H264</f>
        <v>30.135680000000004</v>
      </c>
      <c r="Q264" s="152">
        <v>0</v>
      </c>
      <c r="R264" s="152">
        <f>Q264*H264</f>
        <v>0</v>
      </c>
      <c r="S264" s="152">
        <v>3.5000000000000003E-2</v>
      </c>
      <c r="T264" s="153">
        <f>S264*H264</f>
        <v>6.5921800000000008</v>
      </c>
      <c r="AR264" s="154" t="s">
        <v>174</v>
      </c>
      <c r="AT264" s="154" t="s">
        <v>169</v>
      </c>
      <c r="AU264" s="154" t="s">
        <v>83</v>
      </c>
      <c r="AY264" s="16" t="s">
        <v>167</v>
      </c>
      <c r="BE264" s="155">
        <f>IF(N264="základní",J264,0)</f>
        <v>0</v>
      </c>
      <c r="BF264" s="155">
        <f>IF(N264="snížená",J264,0)</f>
        <v>0</v>
      </c>
      <c r="BG264" s="155">
        <f>IF(N264="zákl. přenesená",J264,0)</f>
        <v>0</v>
      </c>
      <c r="BH264" s="155">
        <f>IF(N264="sníž. přenesená",J264,0)</f>
        <v>0</v>
      </c>
      <c r="BI264" s="155">
        <f>IF(N264="nulová",J264,0)</f>
        <v>0</v>
      </c>
      <c r="BJ264" s="16" t="s">
        <v>81</v>
      </c>
      <c r="BK264" s="155">
        <f>ROUND(I264*H264,2)</f>
        <v>0</v>
      </c>
      <c r="BL264" s="16" t="s">
        <v>174</v>
      </c>
      <c r="BM264" s="154" t="s">
        <v>2354</v>
      </c>
    </row>
    <row r="265" spans="2:65" s="11" customFormat="1" ht="22.9" customHeight="1">
      <c r="B265" s="131"/>
      <c r="D265" s="132" t="s">
        <v>73</v>
      </c>
      <c r="E265" s="141" t="s">
        <v>740</v>
      </c>
      <c r="F265" s="141" t="s">
        <v>741</v>
      </c>
      <c r="J265" s="142">
        <f>BK265</f>
        <v>0</v>
      </c>
      <c r="L265" s="131"/>
      <c r="M265" s="135"/>
      <c r="N265" s="136"/>
      <c r="O265" s="136"/>
      <c r="P265" s="137">
        <f>SUM(P266:P268)</f>
        <v>62.496884999999999</v>
      </c>
      <c r="Q265" s="136"/>
      <c r="R265" s="137">
        <f>SUM(R266:R268)</f>
        <v>0</v>
      </c>
      <c r="S265" s="136"/>
      <c r="T265" s="138">
        <f>SUM(T266:T268)</f>
        <v>0</v>
      </c>
      <c r="AR265" s="132" t="s">
        <v>81</v>
      </c>
      <c r="AT265" s="139" t="s">
        <v>73</v>
      </c>
      <c r="AU265" s="139" t="s">
        <v>81</v>
      </c>
      <c r="AY265" s="132" t="s">
        <v>167</v>
      </c>
      <c r="BK265" s="140">
        <f>SUM(BK266:BK268)</f>
        <v>0</v>
      </c>
    </row>
    <row r="266" spans="2:65" s="1" customFormat="1" ht="24" customHeight="1">
      <c r="B266" s="143"/>
      <c r="C266" s="144" t="s">
        <v>409</v>
      </c>
      <c r="D266" s="144" t="s">
        <v>169</v>
      </c>
      <c r="E266" s="145" t="s">
        <v>2084</v>
      </c>
      <c r="F266" s="146" t="s">
        <v>2085</v>
      </c>
      <c r="G266" s="147" t="s">
        <v>399</v>
      </c>
      <c r="H266" s="148">
        <v>39.183</v>
      </c>
      <c r="I266" s="149">
        <v>0</v>
      </c>
      <c r="J266" s="149">
        <f>ROUND(I266*H266,2)</f>
        <v>0</v>
      </c>
      <c r="K266" s="146" t="s">
        <v>173</v>
      </c>
      <c r="L266" s="30"/>
      <c r="M266" s="150" t="s">
        <v>1</v>
      </c>
      <c r="N266" s="151" t="s">
        <v>39</v>
      </c>
      <c r="O266" s="152">
        <v>1.47</v>
      </c>
      <c r="P266" s="152">
        <f>O266*H266</f>
        <v>57.59901</v>
      </c>
      <c r="Q266" s="152">
        <v>0</v>
      </c>
      <c r="R266" s="152">
        <f>Q266*H266</f>
        <v>0</v>
      </c>
      <c r="S266" s="152">
        <v>0</v>
      </c>
      <c r="T266" s="153">
        <f>S266*H266</f>
        <v>0</v>
      </c>
      <c r="AR266" s="154" t="s">
        <v>174</v>
      </c>
      <c r="AT266" s="154" t="s">
        <v>169</v>
      </c>
      <c r="AU266" s="154" t="s">
        <v>83</v>
      </c>
      <c r="AY266" s="16" t="s">
        <v>167</v>
      </c>
      <c r="BE266" s="155">
        <f>IF(N266="základní",J266,0)</f>
        <v>0</v>
      </c>
      <c r="BF266" s="155">
        <f>IF(N266="snížená",J266,0)</f>
        <v>0</v>
      </c>
      <c r="BG266" s="155">
        <f>IF(N266="zákl. přenesená",J266,0)</f>
        <v>0</v>
      </c>
      <c r="BH266" s="155">
        <f>IF(N266="sníž. přenesená",J266,0)</f>
        <v>0</v>
      </c>
      <c r="BI266" s="155">
        <f>IF(N266="nulová",J266,0)</f>
        <v>0</v>
      </c>
      <c r="BJ266" s="16" t="s">
        <v>81</v>
      </c>
      <c r="BK266" s="155">
        <f>ROUND(I266*H266,2)</f>
        <v>0</v>
      </c>
      <c r="BL266" s="16" t="s">
        <v>174</v>
      </c>
      <c r="BM266" s="154" t="s">
        <v>2355</v>
      </c>
    </row>
    <row r="267" spans="2:65" s="1" customFormat="1" ht="24" customHeight="1">
      <c r="B267" s="143"/>
      <c r="C267" s="144" t="s">
        <v>414</v>
      </c>
      <c r="D267" s="144" t="s">
        <v>169</v>
      </c>
      <c r="E267" s="145" t="s">
        <v>747</v>
      </c>
      <c r="F267" s="146" t="s">
        <v>748</v>
      </c>
      <c r="G267" s="147" t="s">
        <v>399</v>
      </c>
      <c r="H267" s="148">
        <v>39.183</v>
      </c>
      <c r="I267" s="149">
        <v>0</v>
      </c>
      <c r="J267" s="149">
        <f>ROUND(I267*H267,2)</f>
        <v>0</v>
      </c>
      <c r="K267" s="146" t="s">
        <v>173</v>
      </c>
      <c r="L267" s="30"/>
      <c r="M267" s="150" t="s">
        <v>1</v>
      </c>
      <c r="N267" s="151" t="s">
        <v>39</v>
      </c>
      <c r="O267" s="152">
        <v>0.125</v>
      </c>
      <c r="P267" s="152">
        <f>O267*H267</f>
        <v>4.897875</v>
      </c>
      <c r="Q267" s="152">
        <v>0</v>
      </c>
      <c r="R267" s="152">
        <f>Q267*H267</f>
        <v>0</v>
      </c>
      <c r="S267" s="152">
        <v>0</v>
      </c>
      <c r="T267" s="153">
        <f>S267*H267</f>
        <v>0</v>
      </c>
      <c r="AR267" s="154" t="s">
        <v>174</v>
      </c>
      <c r="AT267" s="154" t="s">
        <v>169</v>
      </c>
      <c r="AU267" s="154" t="s">
        <v>83</v>
      </c>
      <c r="AY267" s="16" t="s">
        <v>167</v>
      </c>
      <c r="BE267" s="155">
        <f>IF(N267="základní",J267,0)</f>
        <v>0</v>
      </c>
      <c r="BF267" s="155">
        <f>IF(N267="snížená",J267,0)</f>
        <v>0</v>
      </c>
      <c r="BG267" s="155">
        <f>IF(N267="zákl. přenesená",J267,0)</f>
        <v>0</v>
      </c>
      <c r="BH267" s="155">
        <f>IF(N267="sníž. přenesená",J267,0)</f>
        <v>0</v>
      </c>
      <c r="BI267" s="155">
        <f>IF(N267="nulová",J267,0)</f>
        <v>0</v>
      </c>
      <c r="BJ267" s="16" t="s">
        <v>81</v>
      </c>
      <c r="BK267" s="155">
        <f>ROUND(I267*H267,2)</f>
        <v>0</v>
      </c>
      <c r="BL267" s="16" t="s">
        <v>174</v>
      </c>
      <c r="BM267" s="154" t="s">
        <v>2356</v>
      </c>
    </row>
    <row r="268" spans="2:65" s="1" customFormat="1" ht="36" customHeight="1">
      <c r="B268" s="143"/>
      <c r="C268" s="144" t="s">
        <v>418</v>
      </c>
      <c r="D268" s="144" t="s">
        <v>169</v>
      </c>
      <c r="E268" s="145" t="s">
        <v>751</v>
      </c>
      <c r="F268" s="146" t="s">
        <v>752</v>
      </c>
      <c r="G268" s="147" t="s">
        <v>399</v>
      </c>
      <c r="H268" s="148">
        <v>3.1419999999999999</v>
      </c>
      <c r="I268" s="149">
        <v>0</v>
      </c>
      <c r="J268" s="149">
        <f>ROUND(I268*H268,2)</f>
        <v>0</v>
      </c>
      <c r="K268" s="146" t="s">
        <v>173</v>
      </c>
      <c r="L268" s="30"/>
      <c r="M268" s="150" t="s">
        <v>1</v>
      </c>
      <c r="N268" s="151" t="s">
        <v>39</v>
      </c>
      <c r="O268" s="152">
        <v>0</v>
      </c>
      <c r="P268" s="152">
        <f>O268*H268</f>
        <v>0</v>
      </c>
      <c r="Q268" s="152">
        <v>0</v>
      </c>
      <c r="R268" s="152">
        <f>Q268*H268</f>
        <v>0</v>
      </c>
      <c r="S268" s="152">
        <v>0</v>
      </c>
      <c r="T268" s="153">
        <f>S268*H268</f>
        <v>0</v>
      </c>
      <c r="AR268" s="154" t="s">
        <v>174</v>
      </c>
      <c r="AT268" s="154" t="s">
        <v>169</v>
      </c>
      <c r="AU268" s="154" t="s">
        <v>83</v>
      </c>
      <c r="AY268" s="16" t="s">
        <v>167</v>
      </c>
      <c r="BE268" s="155">
        <f>IF(N268="základní",J268,0)</f>
        <v>0</v>
      </c>
      <c r="BF268" s="155">
        <f>IF(N268="snížená",J268,0)</f>
        <v>0</v>
      </c>
      <c r="BG268" s="155">
        <f>IF(N268="zákl. přenesená",J268,0)</f>
        <v>0</v>
      </c>
      <c r="BH268" s="155">
        <f>IF(N268="sníž. přenesená",J268,0)</f>
        <v>0</v>
      </c>
      <c r="BI268" s="155">
        <f>IF(N268="nulová",J268,0)</f>
        <v>0</v>
      </c>
      <c r="BJ268" s="16" t="s">
        <v>81</v>
      </c>
      <c r="BK268" s="155">
        <f>ROUND(I268*H268,2)</f>
        <v>0</v>
      </c>
      <c r="BL268" s="16" t="s">
        <v>174</v>
      </c>
      <c r="BM268" s="154" t="s">
        <v>2357</v>
      </c>
    </row>
    <row r="269" spans="2:65" s="11" customFormat="1" ht="22.9" customHeight="1">
      <c r="B269" s="131"/>
      <c r="D269" s="132" t="s">
        <v>73</v>
      </c>
      <c r="E269" s="141" t="s">
        <v>754</v>
      </c>
      <c r="F269" s="141" t="s">
        <v>755</v>
      </c>
      <c r="J269" s="142">
        <f>BK269</f>
        <v>0</v>
      </c>
      <c r="L269" s="131"/>
      <c r="M269" s="135"/>
      <c r="N269" s="136"/>
      <c r="O269" s="136"/>
      <c r="P269" s="137">
        <f>P270</f>
        <v>99.449924999999993</v>
      </c>
      <c r="Q269" s="136"/>
      <c r="R269" s="137">
        <f>R270</f>
        <v>0</v>
      </c>
      <c r="S269" s="136"/>
      <c r="T269" s="138">
        <f>T270</f>
        <v>0</v>
      </c>
      <c r="AR269" s="132" t="s">
        <v>81</v>
      </c>
      <c r="AT269" s="139" t="s">
        <v>73</v>
      </c>
      <c r="AU269" s="139" t="s">
        <v>81</v>
      </c>
      <c r="AY269" s="132" t="s">
        <v>167</v>
      </c>
      <c r="BK269" s="140">
        <f>BK270</f>
        <v>0</v>
      </c>
    </row>
    <row r="270" spans="2:65" s="1" customFormat="1" ht="16.5" customHeight="1">
      <c r="B270" s="143"/>
      <c r="C270" s="144" t="s">
        <v>432</v>
      </c>
      <c r="D270" s="144" t="s">
        <v>169</v>
      </c>
      <c r="E270" s="145" t="s">
        <v>2088</v>
      </c>
      <c r="F270" s="146" t="s">
        <v>2089</v>
      </c>
      <c r="G270" s="147" t="s">
        <v>399</v>
      </c>
      <c r="H270" s="148">
        <v>119.675</v>
      </c>
      <c r="I270" s="149">
        <v>0</v>
      </c>
      <c r="J270" s="149">
        <f>ROUND(I270*H270,2)</f>
        <v>0</v>
      </c>
      <c r="K270" s="146" t="s">
        <v>173</v>
      </c>
      <c r="L270" s="30"/>
      <c r="M270" s="150" t="s">
        <v>1</v>
      </c>
      <c r="N270" s="151" t="s">
        <v>39</v>
      </c>
      <c r="O270" s="152">
        <v>0.83099999999999996</v>
      </c>
      <c r="P270" s="152">
        <f>O270*H270</f>
        <v>99.449924999999993</v>
      </c>
      <c r="Q270" s="152">
        <v>0</v>
      </c>
      <c r="R270" s="152">
        <f>Q270*H270</f>
        <v>0</v>
      </c>
      <c r="S270" s="152">
        <v>0</v>
      </c>
      <c r="T270" s="153">
        <f>S270*H270</f>
        <v>0</v>
      </c>
      <c r="AR270" s="154" t="s">
        <v>174</v>
      </c>
      <c r="AT270" s="154" t="s">
        <v>169</v>
      </c>
      <c r="AU270" s="154" t="s">
        <v>83</v>
      </c>
      <c r="AY270" s="16" t="s">
        <v>167</v>
      </c>
      <c r="BE270" s="155">
        <f>IF(N270="základní",J270,0)</f>
        <v>0</v>
      </c>
      <c r="BF270" s="155">
        <f>IF(N270="snížená",J270,0)</f>
        <v>0</v>
      </c>
      <c r="BG270" s="155">
        <f>IF(N270="zákl. přenesená",J270,0)</f>
        <v>0</v>
      </c>
      <c r="BH270" s="155">
        <f>IF(N270="sníž. přenesená",J270,0)</f>
        <v>0</v>
      </c>
      <c r="BI270" s="155">
        <f>IF(N270="nulová",J270,0)</f>
        <v>0</v>
      </c>
      <c r="BJ270" s="16" t="s">
        <v>81</v>
      </c>
      <c r="BK270" s="155">
        <f>ROUND(I270*H270,2)</f>
        <v>0</v>
      </c>
      <c r="BL270" s="16" t="s">
        <v>174</v>
      </c>
      <c r="BM270" s="154" t="s">
        <v>2358</v>
      </c>
    </row>
    <row r="271" spans="2:65" s="11" customFormat="1" ht="25.9" customHeight="1">
      <c r="B271" s="131"/>
      <c r="D271" s="132" t="s">
        <v>73</v>
      </c>
      <c r="E271" s="133" t="s">
        <v>760</v>
      </c>
      <c r="F271" s="133" t="s">
        <v>761</v>
      </c>
      <c r="J271" s="134">
        <f>BK271</f>
        <v>0</v>
      </c>
      <c r="L271" s="131"/>
      <c r="M271" s="135"/>
      <c r="N271" s="136"/>
      <c r="O271" s="136"/>
      <c r="P271" s="137">
        <f>P272+P294+P336+P341+P354+P371+P384+P392</f>
        <v>664.15736700000002</v>
      </c>
      <c r="Q271" s="136"/>
      <c r="R271" s="137">
        <f>R272+R294+R336+R341+R354+R371+R384+R392</f>
        <v>18.875317870000003</v>
      </c>
      <c r="S271" s="136"/>
      <c r="T271" s="138">
        <f>T272+T294+T336+T341+T354+T371+T384+T392</f>
        <v>6.6396924399999993</v>
      </c>
      <c r="AR271" s="132" t="s">
        <v>83</v>
      </c>
      <c r="AT271" s="139" t="s">
        <v>73</v>
      </c>
      <c r="AU271" s="139" t="s">
        <v>74</v>
      </c>
      <c r="AY271" s="132" t="s">
        <v>167</v>
      </c>
      <c r="BK271" s="140">
        <f>BK272+BK294+BK336+BK341+BK354+BK371+BK384+BK392</f>
        <v>0</v>
      </c>
    </row>
    <row r="272" spans="2:65" s="11" customFormat="1" ht="22.9" customHeight="1">
      <c r="B272" s="131"/>
      <c r="D272" s="132" t="s">
        <v>73</v>
      </c>
      <c r="E272" s="141" t="s">
        <v>1102</v>
      </c>
      <c r="F272" s="141" t="s">
        <v>1103</v>
      </c>
      <c r="J272" s="142">
        <f>BK272</f>
        <v>0</v>
      </c>
      <c r="L272" s="131"/>
      <c r="M272" s="135"/>
      <c r="N272" s="136"/>
      <c r="O272" s="136"/>
      <c r="P272" s="137">
        <f>SUM(P273:P293)</f>
        <v>43.284260000000003</v>
      </c>
      <c r="Q272" s="136"/>
      <c r="R272" s="137">
        <f>SUM(R273:R293)</f>
        <v>8.1116000000000008E-2</v>
      </c>
      <c r="S272" s="136"/>
      <c r="T272" s="138">
        <f>SUM(T273:T293)</f>
        <v>0</v>
      </c>
      <c r="AR272" s="132" t="s">
        <v>83</v>
      </c>
      <c r="AT272" s="139" t="s">
        <v>73</v>
      </c>
      <c r="AU272" s="139" t="s">
        <v>81</v>
      </c>
      <c r="AY272" s="132" t="s">
        <v>167</v>
      </c>
      <c r="BK272" s="140">
        <f>SUM(BK273:BK293)</f>
        <v>0</v>
      </c>
    </row>
    <row r="273" spans="2:65" s="1" customFormat="1" ht="24" customHeight="1">
      <c r="B273" s="143"/>
      <c r="C273" s="144" t="s">
        <v>437</v>
      </c>
      <c r="D273" s="144" t="s">
        <v>169</v>
      </c>
      <c r="E273" s="145" t="s">
        <v>1105</v>
      </c>
      <c r="F273" s="146" t="s">
        <v>1106</v>
      </c>
      <c r="G273" s="147" t="s">
        <v>221</v>
      </c>
      <c r="H273" s="148">
        <v>1</v>
      </c>
      <c r="I273" s="149">
        <v>0</v>
      </c>
      <c r="J273" s="149">
        <f>ROUND(I273*H273,2)</f>
        <v>0</v>
      </c>
      <c r="K273" s="146" t="s">
        <v>1</v>
      </c>
      <c r="L273" s="30"/>
      <c r="M273" s="150" t="s">
        <v>1</v>
      </c>
      <c r="N273" s="151" t="s">
        <v>39</v>
      </c>
      <c r="O273" s="152">
        <v>0</v>
      </c>
      <c r="P273" s="152">
        <f>O273*H273</f>
        <v>0</v>
      </c>
      <c r="Q273" s="152">
        <v>0</v>
      </c>
      <c r="R273" s="152">
        <f>Q273*H273</f>
        <v>0</v>
      </c>
      <c r="S273" s="152">
        <v>0</v>
      </c>
      <c r="T273" s="153">
        <f>S273*H273</f>
        <v>0</v>
      </c>
      <c r="AR273" s="154" t="s">
        <v>258</v>
      </c>
      <c r="AT273" s="154" t="s">
        <v>169</v>
      </c>
      <c r="AU273" s="154" t="s">
        <v>83</v>
      </c>
      <c r="AY273" s="16" t="s">
        <v>167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6" t="s">
        <v>81</v>
      </c>
      <c r="BK273" s="155">
        <f>ROUND(I273*H273,2)</f>
        <v>0</v>
      </c>
      <c r="BL273" s="16" t="s">
        <v>258</v>
      </c>
      <c r="BM273" s="154" t="s">
        <v>2359</v>
      </c>
    </row>
    <row r="274" spans="2:65" s="1" customFormat="1" ht="24" customHeight="1">
      <c r="B274" s="143"/>
      <c r="C274" s="144" t="s">
        <v>442</v>
      </c>
      <c r="D274" s="144" t="s">
        <v>169</v>
      </c>
      <c r="E274" s="145" t="s">
        <v>1112</v>
      </c>
      <c r="F274" s="146" t="s">
        <v>1113</v>
      </c>
      <c r="G274" s="147" t="s">
        <v>230</v>
      </c>
      <c r="H274" s="148">
        <v>254</v>
      </c>
      <c r="I274" s="149">
        <v>0</v>
      </c>
      <c r="J274" s="149">
        <f>ROUND(I274*H274,2)</f>
        <v>0</v>
      </c>
      <c r="K274" s="146" t="s">
        <v>173</v>
      </c>
      <c r="L274" s="30"/>
      <c r="M274" s="150" t="s">
        <v>1</v>
      </c>
      <c r="N274" s="151" t="s">
        <v>39</v>
      </c>
      <c r="O274" s="152">
        <v>7.0000000000000007E-2</v>
      </c>
      <c r="P274" s="152">
        <f>O274*H274</f>
        <v>17.78</v>
      </c>
      <c r="Q274" s="152">
        <v>0</v>
      </c>
      <c r="R274" s="152">
        <f>Q274*H274</f>
        <v>0</v>
      </c>
      <c r="S274" s="152">
        <v>0</v>
      </c>
      <c r="T274" s="153">
        <f>S274*H274</f>
        <v>0</v>
      </c>
      <c r="AR274" s="154" t="s">
        <v>258</v>
      </c>
      <c r="AT274" s="154" t="s">
        <v>169</v>
      </c>
      <c r="AU274" s="154" t="s">
        <v>83</v>
      </c>
      <c r="AY274" s="16" t="s">
        <v>167</v>
      </c>
      <c r="BE274" s="155">
        <f>IF(N274="základní",J274,0)</f>
        <v>0</v>
      </c>
      <c r="BF274" s="155">
        <f>IF(N274="snížená",J274,0)</f>
        <v>0</v>
      </c>
      <c r="BG274" s="155">
        <f>IF(N274="zákl. přenesená",J274,0)</f>
        <v>0</v>
      </c>
      <c r="BH274" s="155">
        <f>IF(N274="sníž. přenesená",J274,0)</f>
        <v>0</v>
      </c>
      <c r="BI274" s="155">
        <f>IF(N274="nulová",J274,0)</f>
        <v>0</v>
      </c>
      <c r="BJ274" s="16" t="s">
        <v>81</v>
      </c>
      <c r="BK274" s="155">
        <f>ROUND(I274*H274,2)</f>
        <v>0</v>
      </c>
      <c r="BL274" s="16" t="s">
        <v>258</v>
      </c>
      <c r="BM274" s="154" t="s">
        <v>2360</v>
      </c>
    </row>
    <row r="275" spans="2:65" s="12" customFormat="1" ht="11.25">
      <c r="B275" s="156"/>
      <c r="D275" s="157" t="s">
        <v>176</v>
      </c>
      <c r="E275" s="158" t="s">
        <v>1</v>
      </c>
      <c r="F275" s="159" t="s">
        <v>2361</v>
      </c>
      <c r="H275" s="160">
        <v>254</v>
      </c>
      <c r="L275" s="156"/>
      <c r="M275" s="161"/>
      <c r="N275" s="162"/>
      <c r="O275" s="162"/>
      <c r="P275" s="162"/>
      <c r="Q275" s="162"/>
      <c r="R275" s="162"/>
      <c r="S275" s="162"/>
      <c r="T275" s="163"/>
      <c r="AT275" s="158" t="s">
        <v>176</v>
      </c>
      <c r="AU275" s="158" t="s">
        <v>83</v>
      </c>
      <c r="AV275" s="12" t="s">
        <v>83</v>
      </c>
      <c r="AW275" s="12" t="s">
        <v>28</v>
      </c>
      <c r="AX275" s="12" t="s">
        <v>74</v>
      </c>
      <c r="AY275" s="158" t="s">
        <v>167</v>
      </c>
    </row>
    <row r="276" spans="2:65" s="13" customFormat="1" ht="11.25">
      <c r="B276" s="164"/>
      <c r="D276" s="157" t="s">
        <v>176</v>
      </c>
      <c r="E276" s="165" t="s">
        <v>1</v>
      </c>
      <c r="F276" s="166" t="s">
        <v>187</v>
      </c>
      <c r="H276" s="167">
        <v>254</v>
      </c>
      <c r="L276" s="164"/>
      <c r="M276" s="168"/>
      <c r="N276" s="169"/>
      <c r="O276" s="169"/>
      <c r="P276" s="169"/>
      <c r="Q276" s="169"/>
      <c r="R276" s="169"/>
      <c r="S276" s="169"/>
      <c r="T276" s="170"/>
      <c r="AT276" s="165" t="s">
        <v>176</v>
      </c>
      <c r="AU276" s="165" t="s">
        <v>83</v>
      </c>
      <c r="AV276" s="13" t="s">
        <v>174</v>
      </c>
      <c r="AW276" s="13" t="s">
        <v>28</v>
      </c>
      <c r="AX276" s="13" t="s">
        <v>81</v>
      </c>
      <c r="AY276" s="165" t="s">
        <v>167</v>
      </c>
    </row>
    <row r="277" spans="2:65" s="1" customFormat="1" ht="24" customHeight="1">
      <c r="B277" s="143"/>
      <c r="C277" s="178" t="s">
        <v>449</v>
      </c>
      <c r="D277" s="178" t="s">
        <v>410</v>
      </c>
      <c r="E277" s="179" t="s">
        <v>1117</v>
      </c>
      <c r="F277" s="180" t="s">
        <v>1118</v>
      </c>
      <c r="G277" s="181" t="s">
        <v>230</v>
      </c>
      <c r="H277" s="182">
        <v>165</v>
      </c>
      <c r="I277" s="183">
        <v>0</v>
      </c>
      <c r="J277" s="183">
        <f>ROUND(I277*H277,2)</f>
        <v>0</v>
      </c>
      <c r="K277" s="180" t="s">
        <v>173</v>
      </c>
      <c r="L277" s="184"/>
      <c r="M277" s="185" t="s">
        <v>1</v>
      </c>
      <c r="N277" s="186" t="s">
        <v>39</v>
      </c>
      <c r="O277" s="152">
        <v>0</v>
      </c>
      <c r="P277" s="152">
        <f>O277*H277</f>
        <v>0</v>
      </c>
      <c r="Q277" s="152">
        <v>2.0000000000000002E-5</v>
      </c>
      <c r="R277" s="152">
        <f>Q277*H277</f>
        <v>3.3000000000000004E-3</v>
      </c>
      <c r="S277" s="152">
        <v>0</v>
      </c>
      <c r="T277" s="153">
        <f>S277*H277</f>
        <v>0</v>
      </c>
      <c r="AR277" s="154" t="s">
        <v>380</v>
      </c>
      <c r="AT277" s="154" t="s">
        <v>410</v>
      </c>
      <c r="AU277" s="154" t="s">
        <v>83</v>
      </c>
      <c r="AY277" s="16" t="s">
        <v>167</v>
      </c>
      <c r="BE277" s="155">
        <f>IF(N277="základní",J277,0)</f>
        <v>0</v>
      </c>
      <c r="BF277" s="155">
        <f>IF(N277="snížená",J277,0)</f>
        <v>0</v>
      </c>
      <c r="BG277" s="155">
        <f>IF(N277="zákl. přenesená",J277,0)</f>
        <v>0</v>
      </c>
      <c r="BH277" s="155">
        <f>IF(N277="sníž. přenesená",J277,0)</f>
        <v>0</v>
      </c>
      <c r="BI277" s="155">
        <f>IF(N277="nulová",J277,0)</f>
        <v>0</v>
      </c>
      <c r="BJ277" s="16" t="s">
        <v>81</v>
      </c>
      <c r="BK277" s="155">
        <f>ROUND(I277*H277,2)</f>
        <v>0</v>
      </c>
      <c r="BL277" s="16" t="s">
        <v>258</v>
      </c>
      <c r="BM277" s="154" t="s">
        <v>2362</v>
      </c>
    </row>
    <row r="278" spans="2:65" s="12" customFormat="1" ht="11.25">
      <c r="B278" s="156"/>
      <c r="D278" s="157" t="s">
        <v>176</v>
      </c>
      <c r="F278" s="159" t="s">
        <v>2363</v>
      </c>
      <c r="H278" s="160">
        <v>165</v>
      </c>
      <c r="L278" s="156"/>
      <c r="M278" s="161"/>
      <c r="N278" s="162"/>
      <c r="O278" s="162"/>
      <c r="P278" s="162"/>
      <c r="Q278" s="162"/>
      <c r="R278" s="162"/>
      <c r="S278" s="162"/>
      <c r="T278" s="163"/>
      <c r="AT278" s="158" t="s">
        <v>176</v>
      </c>
      <c r="AU278" s="158" t="s">
        <v>83</v>
      </c>
      <c r="AV278" s="12" t="s">
        <v>83</v>
      </c>
      <c r="AW278" s="12" t="s">
        <v>3</v>
      </c>
      <c r="AX278" s="12" t="s">
        <v>81</v>
      </c>
      <c r="AY278" s="158" t="s">
        <v>167</v>
      </c>
    </row>
    <row r="279" spans="2:65" s="1" customFormat="1" ht="24" customHeight="1">
      <c r="B279" s="143"/>
      <c r="C279" s="178" t="s">
        <v>454</v>
      </c>
      <c r="D279" s="178" t="s">
        <v>410</v>
      </c>
      <c r="E279" s="179" t="s">
        <v>1121</v>
      </c>
      <c r="F279" s="180" t="s">
        <v>1122</v>
      </c>
      <c r="G279" s="181" t="s">
        <v>230</v>
      </c>
      <c r="H279" s="182">
        <v>114.4</v>
      </c>
      <c r="I279" s="183">
        <v>0</v>
      </c>
      <c r="J279" s="183">
        <f>ROUND(I279*H279,2)</f>
        <v>0</v>
      </c>
      <c r="K279" s="180" t="s">
        <v>173</v>
      </c>
      <c r="L279" s="184"/>
      <c r="M279" s="185" t="s">
        <v>1</v>
      </c>
      <c r="N279" s="186" t="s">
        <v>39</v>
      </c>
      <c r="O279" s="152">
        <v>0</v>
      </c>
      <c r="P279" s="152">
        <f>O279*H279</f>
        <v>0</v>
      </c>
      <c r="Q279" s="152">
        <v>4.0000000000000003E-5</v>
      </c>
      <c r="R279" s="152">
        <f>Q279*H279</f>
        <v>4.5760000000000002E-3</v>
      </c>
      <c r="S279" s="152">
        <v>0</v>
      </c>
      <c r="T279" s="153">
        <f>S279*H279</f>
        <v>0</v>
      </c>
      <c r="AR279" s="154" t="s">
        <v>380</v>
      </c>
      <c r="AT279" s="154" t="s">
        <v>410</v>
      </c>
      <c r="AU279" s="154" t="s">
        <v>83</v>
      </c>
      <c r="AY279" s="16" t="s">
        <v>167</v>
      </c>
      <c r="BE279" s="155">
        <f>IF(N279="základní",J279,0)</f>
        <v>0</v>
      </c>
      <c r="BF279" s="155">
        <f>IF(N279="snížená",J279,0)</f>
        <v>0</v>
      </c>
      <c r="BG279" s="155">
        <f>IF(N279="zákl. přenesená",J279,0)</f>
        <v>0</v>
      </c>
      <c r="BH279" s="155">
        <f>IF(N279="sníž. přenesená",J279,0)</f>
        <v>0</v>
      </c>
      <c r="BI279" s="155">
        <f>IF(N279="nulová",J279,0)</f>
        <v>0</v>
      </c>
      <c r="BJ279" s="16" t="s">
        <v>81</v>
      </c>
      <c r="BK279" s="155">
        <f>ROUND(I279*H279,2)</f>
        <v>0</v>
      </c>
      <c r="BL279" s="16" t="s">
        <v>258</v>
      </c>
      <c r="BM279" s="154" t="s">
        <v>2364</v>
      </c>
    </row>
    <row r="280" spans="2:65" s="12" customFormat="1" ht="11.25">
      <c r="B280" s="156"/>
      <c r="D280" s="157" t="s">
        <v>176</v>
      </c>
      <c r="F280" s="159" t="s">
        <v>2365</v>
      </c>
      <c r="H280" s="160">
        <v>114.4</v>
      </c>
      <c r="L280" s="156"/>
      <c r="M280" s="161"/>
      <c r="N280" s="162"/>
      <c r="O280" s="162"/>
      <c r="P280" s="162"/>
      <c r="Q280" s="162"/>
      <c r="R280" s="162"/>
      <c r="S280" s="162"/>
      <c r="T280" s="163"/>
      <c r="AT280" s="158" t="s">
        <v>176</v>
      </c>
      <c r="AU280" s="158" t="s">
        <v>83</v>
      </c>
      <c r="AV280" s="12" t="s">
        <v>83</v>
      </c>
      <c r="AW280" s="12" t="s">
        <v>3</v>
      </c>
      <c r="AX280" s="12" t="s">
        <v>81</v>
      </c>
      <c r="AY280" s="158" t="s">
        <v>167</v>
      </c>
    </row>
    <row r="281" spans="2:65" s="1" customFormat="1" ht="24" customHeight="1">
      <c r="B281" s="143"/>
      <c r="C281" s="144" t="s">
        <v>458</v>
      </c>
      <c r="D281" s="144" t="s">
        <v>169</v>
      </c>
      <c r="E281" s="145" t="s">
        <v>1125</v>
      </c>
      <c r="F281" s="146" t="s">
        <v>1126</v>
      </c>
      <c r="G281" s="147" t="s">
        <v>295</v>
      </c>
      <c r="H281" s="148">
        <v>4</v>
      </c>
      <c r="I281" s="149">
        <v>0</v>
      </c>
      <c r="J281" s="149">
        <f t="shared" ref="J281:J293" si="0">ROUND(I281*H281,2)</f>
        <v>0</v>
      </c>
      <c r="K281" s="146" t="s">
        <v>173</v>
      </c>
      <c r="L281" s="30"/>
      <c r="M281" s="150" t="s">
        <v>1</v>
      </c>
      <c r="N281" s="151" t="s">
        <v>39</v>
      </c>
      <c r="O281" s="152">
        <v>0.30599999999999999</v>
      </c>
      <c r="P281" s="152">
        <f t="shared" ref="P281:P293" si="1">O281*H281</f>
        <v>1.224</v>
      </c>
      <c r="Q281" s="152">
        <v>0</v>
      </c>
      <c r="R281" s="152">
        <f t="shared" ref="R281:R293" si="2">Q281*H281</f>
        <v>0</v>
      </c>
      <c r="S281" s="152">
        <v>0</v>
      </c>
      <c r="T281" s="153">
        <f t="shared" ref="T281:T293" si="3">S281*H281</f>
        <v>0</v>
      </c>
      <c r="AR281" s="154" t="s">
        <v>258</v>
      </c>
      <c r="AT281" s="154" t="s">
        <v>169</v>
      </c>
      <c r="AU281" s="154" t="s">
        <v>83</v>
      </c>
      <c r="AY281" s="16" t="s">
        <v>167</v>
      </c>
      <c r="BE281" s="155">
        <f t="shared" ref="BE281:BE293" si="4">IF(N281="základní",J281,0)</f>
        <v>0</v>
      </c>
      <c r="BF281" s="155">
        <f t="shared" ref="BF281:BF293" si="5">IF(N281="snížená",J281,0)</f>
        <v>0</v>
      </c>
      <c r="BG281" s="155">
        <f t="shared" ref="BG281:BG293" si="6">IF(N281="zákl. přenesená",J281,0)</f>
        <v>0</v>
      </c>
      <c r="BH281" s="155">
        <f t="shared" ref="BH281:BH293" si="7">IF(N281="sníž. přenesená",J281,0)</f>
        <v>0</v>
      </c>
      <c r="BI281" s="155">
        <f t="shared" ref="BI281:BI293" si="8">IF(N281="nulová",J281,0)</f>
        <v>0</v>
      </c>
      <c r="BJ281" s="16" t="s">
        <v>81</v>
      </c>
      <c r="BK281" s="155">
        <f t="shared" ref="BK281:BK293" si="9">ROUND(I281*H281,2)</f>
        <v>0</v>
      </c>
      <c r="BL281" s="16" t="s">
        <v>258</v>
      </c>
      <c r="BM281" s="154" t="s">
        <v>2366</v>
      </c>
    </row>
    <row r="282" spans="2:65" s="1" customFormat="1" ht="16.5" customHeight="1">
      <c r="B282" s="143"/>
      <c r="C282" s="178" t="s">
        <v>465</v>
      </c>
      <c r="D282" s="178" t="s">
        <v>410</v>
      </c>
      <c r="E282" s="179" t="s">
        <v>1129</v>
      </c>
      <c r="F282" s="180" t="s">
        <v>1130</v>
      </c>
      <c r="G282" s="181" t="s">
        <v>295</v>
      </c>
      <c r="H282" s="182">
        <v>4</v>
      </c>
      <c r="I282" s="183">
        <v>0</v>
      </c>
      <c r="J282" s="183">
        <f t="shared" si="0"/>
        <v>0</v>
      </c>
      <c r="K282" s="180" t="s">
        <v>173</v>
      </c>
      <c r="L282" s="184"/>
      <c r="M282" s="185" t="s">
        <v>1</v>
      </c>
      <c r="N282" s="186" t="s">
        <v>39</v>
      </c>
      <c r="O282" s="152">
        <v>0</v>
      </c>
      <c r="P282" s="152">
        <f t="shared" si="1"/>
        <v>0</v>
      </c>
      <c r="Q282" s="152">
        <v>5.0000000000000002E-5</v>
      </c>
      <c r="R282" s="152">
        <f t="shared" si="2"/>
        <v>2.0000000000000001E-4</v>
      </c>
      <c r="S282" s="152">
        <v>0</v>
      </c>
      <c r="T282" s="153">
        <f t="shared" si="3"/>
        <v>0</v>
      </c>
      <c r="AR282" s="154" t="s">
        <v>380</v>
      </c>
      <c r="AT282" s="154" t="s">
        <v>410</v>
      </c>
      <c r="AU282" s="154" t="s">
        <v>83</v>
      </c>
      <c r="AY282" s="16" t="s">
        <v>167</v>
      </c>
      <c r="BE282" s="155">
        <f t="shared" si="4"/>
        <v>0</v>
      </c>
      <c r="BF282" s="155">
        <f t="shared" si="5"/>
        <v>0</v>
      </c>
      <c r="BG282" s="155">
        <f t="shared" si="6"/>
        <v>0</v>
      </c>
      <c r="BH282" s="155">
        <f t="shared" si="7"/>
        <v>0</v>
      </c>
      <c r="BI282" s="155">
        <f t="shared" si="8"/>
        <v>0</v>
      </c>
      <c r="BJ282" s="16" t="s">
        <v>81</v>
      </c>
      <c r="BK282" s="155">
        <f t="shared" si="9"/>
        <v>0</v>
      </c>
      <c r="BL282" s="16" t="s">
        <v>258</v>
      </c>
      <c r="BM282" s="154" t="s">
        <v>2367</v>
      </c>
    </row>
    <row r="283" spans="2:65" s="1" customFormat="1" ht="16.5" customHeight="1">
      <c r="B283" s="143"/>
      <c r="C283" s="178" t="s">
        <v>470</v>
      </c>
      <c r="D283" s="178" t="s">
        <v>410</v>
      </c>
      <c r="E283" s="179" t="s">
        <v>1137</v>
      </c>
      <c r="F283" s="180" t="s">
        <v>1138</v>
      </c>
      <c r="G283" s="181" t="s">
        <v>295</v>
      </c>
      <c r="H283" s="182">
        <v>2</v>
      </c>
      <c r="I283" s="183">
        <v>0</v>
      </c>
      <c r="J283" s="183">
        <f t="shared" si="0"/>
        <v>0</v>
      </c>
      <c r="K283" s="180" t="s">
        <v>173</v>
      </c>
      <c r="L283" s="184"/>
      <c r="M283" s="185" t="s">
        <v>1</v>
      </c>
      <c r="N283" s="186" t="s">
        <v>39</v>
      </c>
      <c r="O283" s="152">
        <v>0</v>
      </c>
      <c r="P283" s="152">
        <f t="shared" si="1"/>
        <v>0</v>
      </c>
      <c r="Q283" s="152">
        <v>5.0000000000000002E-5</v>
      </c>
      <c r="R283" s="152">
        <f t="shared" si="2"/>
        <v>1E-4</v>
      </c>
      <c r="S283" s="152">
        <v>0</v>
      </c>
      <c r="T283" s="153">
        <f t="shared" si="3"/>
        <v>0</v>
      </c>
      <c r="AR283" s="154" t="s">
        <v>380</v>
      </c>
      <c r="AT283" s="154" t="s">
        <v>410</v>
      </c>
      <c r="AU283" s="154" t="s">
        <v>83</v>
      </c>
      <c r="AY283" s="16" t="s">
        <v>167</v>
      </c>
      <c r="BE283" s="155">
        <f t="shared" si="4"/>
        <v>0</v>
      </c>
      <c r="BF283" s="155">
        <f t="shared" si="5"/>
        <v>0</v>
      </c>
      <c r="BG283" s="155">
        <f t="shared" si="6"/>
        <v>0</v>
      </c>
      <c r="BH283" s="155">
        <f t="shared" si="7"/>
        <v>0</v>
      </c>
      <c r="BI283" s="155">
        <f t="shared" si="8"/>
        <v>0</v>
      </c>
      <c r="BJ283" s="16" t="s">
        <v>81</v>
      </c>
      <c r="BK283" s="155">
        <f t="shared" si="9"/>
        <v>0</v>
      </c>
      <c r="BL283" s="16" t="s">
        <v>258</v>
      </c>
      <c r="BM283" s="154" t="s">
        <v>2368</v>
      </c>
    </row>
    <row r="284" spans="2:65" s="1" customFormat="1" ht="24" customHeight="1">
      <c r="B284" s="143"/>
      <c r="C284" s="144" t="s">
        <v>474</v>
      </c>
      <c r="D284" s="144" t="s">
        <v>169</v>
      </c>
      <c r="E284" s="145" t="s">
        <v>1133</v>
      </c>
      <c r="F284" s="146" t="s">
        <v>2110</v>
      </c>
      <c r="G284" s="147" t="s">
        <v>295</v>
      </c>
      <c r="H284" s="148">
        <v>2</v>
      </c>
      <c r="I284" s="149">
        <v>0</v>
      </c>
      <c r="J284" s="149">
        <f t="shared" si="0"/>
        <v>0</v>
      </c>
      <c r="K284" s="146" t="s">
        <v>173</v>
      </c>
      <c r="L284" s="30"/>
      <c r="M284" s="150" t="s">
        <v>1</v>
      </c>
      <c r="N284" s="151" t="s">
        <v>39</v>
      </c>
      <c r="O284" s="152">
        <v>0.34799999999999998</v>
      </c>
      <c r="P284" s="152">
        <f t="shared" si="1"/>
        <v>0.69599999999999995</v>
      </c>
      <c r="Q284" s="152">
        <v>0</v>
      </c>
      <c r="R284" s="152">
        <f t="shared" si="2"/>
        <v>0</v>
      </c>
      <c r="S284" s="152">
        <v>0</v>
      </c>
      <c r="T284" s="153">
        <f t="shared" si="3"/>
        <v>0</v>
      </c>
      <c r="AR284" s="154" t="s">
        <v>258</v>
      </c>
      <c r="AT284" s="154" t="s">
        <v>169</v>
      </c>
      <c r="AU284" s="154" t="s">
        <v>83</v>
      </c>
      <c r="AY284" s="16" t="s">
        <v>167</v>
      </c>
      <c r="BE284" s="155">
        <f t="shared" si="4"/>
        <v>0</v>
      </c>
      <c r="BF284" s="155">
        <f t="shared" si="5"/>
        <v>0</v>
      </c>
      <c r="BG284" s="155">
        <f t="shared" si="6"/>
        <v>0</v>
      </c>
      <c r="BH284" s="155">
        <f t="shared" si="7"/>
        <v>0</v>
      </c>
      <c r="BI284" s="155">
        <f t="shared" si="8"/>
        <v>0</v>
      </c>
      <c r="BJ284" s="16" t="s">
        <v>81</v>
      </c>
      <c r="BK284" s="155">
        <f t="shared" si="9"/>
        <v>0</v>
      </c>
      <c r="BL284" s="16" t="s">
        <v>258</v>
      </c>
      <c r="BM284" s="154" t="s">
        <v>2369</v>
      </c>
    </row>
    <row r="285" spans="2:65" s="1" customFormat="1" ht="24" customHeight="1">
      <c r="B285" s="143"/>
      <c r="C285" s="144" t="s">
        <v>478</v>
      </c>
      <c r="D285" s="144" t="s">
        <v>169</v>
      </c>
      <c r="E285" s="145" t="s">
        <v>1141</v>
      </c>
      <c r="F285" s="146" t="s">
        <v>2370</v>
      </c>
      <c r="G285" s="147" t="s">
        <v>295</v>
      </c>
      <c r="H285" s="148">
        <v>9</v>
      </c>
      <c r="I285" s="149">
        <v>0</v>
      </c>
      <c r="J285" s="149">
        <f t="shared" si="0"/>
        <v>0</v>
      </c>
      <c r="K285" s="146" t="s">
        <v>173</v>
      </c>
      <c r="L285" s="30"/>
      <c r="M285" s="150" t="s">
        <v>1</v>
      </c>
      <c r="N285" s="151" t="s">
        <v>39</v>
      </c>
      <c r="O285" s="152">
        <v>0.249</v>
      </c>
      <c r="P285" s="152">
        <f t="shared" si="1"/>
        <v>2.2410000000000001</v>
      </c>
      <c r="Q285" s="152">
        <v>0</v>
      </c>
      <c r="R285" s="152">
        <f t="shared" si="2"/>
        <v>0</v>
      </c>
      <c r="S285" s="152">
        <v>0</v>
      </c>
      <c r="T285" s="153">
        <f t="shared" si="3"/>
        <v>0</v>
      </c>
      <c r="AR285" s="154" t="s">
        <v>174</v>
      </c>
      <c r="AT285" s="154" t="s">
        <v>169</v>
      </c>
      <c r="AU285" s="154" t="s">
        <v>83</v>
      </c>
      <c r="AY285" s="16" t="s">
        <v>167</v>
      </c>
      <c r="BE285" s="155">
        <f t="shared" si="4"/>
        <v>0</v>
      </c>
      <c r="BF285" s="155">
        <f t="shared" si="5"/>
        <v>0</v>
      </c>
      <c r="BG285" s="155">
        <f t="shared" si="6"/>
        <v>0</v>
      </c>
      <c r="BH285" s="155">
        <f t="shared" si="7"/>
        <v>0</v>
      </c>
      <c r="BI285" s="155">
        <f t="shared" si="8"/>
        <v>0</v>
      </c>
      <c r="BJ285" s="16" t="s">
        <v>81</v>
      </c>
      <c r="BK285" s="155">
        <f t="shared" si="9"/>
        <v>0</v>
      </c>
      <c r="BL285" s="16" t="s">
        <v>174</v>
      </c>
      <c r="BM285" s="154" t="s">
        <v>2371</v>
      </c>
    </row>
    <row r="286" spans="2:65" s="1" customFormat="1" ht="16.5" customHeight="1">
      <c r="B286" s="143"/>
      <c r="C286" s="178" t="s">
        <v>482</v>
      </c>
      <c r="D286" s="178" t="s">
        <v>410</v>
      </c>
      <c r="E286" s="179" t="s">
        <v>1146</v>
      </c>
      <c r="F286" s="180" t="s">
        <v>1147</v>
      </c>
      <c r="G286" s="181" t="s">
        <v>295</v>
      </c>
      <c r="H286" s="182">
        <v>9</v>
      </c>
      <c r="I286" s="183">
        <v>0</v>
      </c>
      <c r="J286" s="183">
        <f t="shared" si="0"/>
        <v>0</v>
      </c>
      <c r="K286" s="180" t="s">
        <v>173</v>
      </c>
      <c r="L286" s="184"/>
      <c r="M286" s="185" t="s">
        <v>1</v>
      </c>
      <c r="N286" s="186" t="s">
        <v>39</v>
      </c>
      <c r="O286" s="152">
        <v>0</v>
      </c>
      <c r="P286" s="152">
        <f t="shared" si="1"/>
        <v>0</v>
      </c>
      <c r="Q286" s="152">
        <v>6.0000000000000002E-5</v>
      </c>
      <c r="R286" s="152">
        <f t="shared" si="2"/>
        <v>5.4000000000000001E-4</v>
      </c>
      <c r="S286" s="152">
        <v>0</v>
      </c>
      <c r="T286" s="153">
        <f t="shared" si="3"/>
        <v>0</v>
      </c>
      <c r="AR286" s="154" t="s">
        <v>213</v>
      </c>
      <c r="AT286" s="154" t="s">
        <v>410</v>
      </c>
      <c r="AU286" s="154" t="s">
        <v>83</v>
      </c>
      <c r="AY286" s="16" t="s">
        <v>167</v>
      </c>
      <c r="BE286" s="155">
        <f t="shared" si="4"/>
        <v>0</v>
      </c>
      <c r="BF286" s="155">
        <f t="shared" si="5"/>
        <v>0</v>
      </c>
      <c r="BG286" s="155">
        <f t="shared" si="6"/>
        <v>0</v>
      </c>
      <c r="BH286" s="155">
        <f t="shared" si="7"/>
        <v>0</v>
      </c>
      <c r="BI286" s="155">
        <f t="shared" si="8"/>
        <v>0</v>
      </c>
      <c r="BJ286" s="16" t="s">
        <v>81</v>
      </c>
      <c r="BK286" s="155">
        <f t="shared" si="9"/>
        <v>0</v>
      </c>
      <c r="BL286" s="16" t="s">
        <v>174</v>
      </c>
      <c r="BM286" s="154" t="s">
        <v>2372</v>
      </c>
    </row>
    <row r="287" spans="2:65" s="1" customFormat="1" ht="24" customHeight="1">
      <c r="B287" s="143"/>
      <c r="C287" s="144" t="s">
        <v>487</v>
      </c>
      <c r="D287" s="144" t="s">
        <v>169</v>
      </c>
      <c r="E287" s="145" t="s">
        <v>1154</v>
      </c>
      <c r="F287" s="146" t="s">
        <v>1155</v>
      </c>
      <c r="G287" s="147" t="s">
        <v>295</v>
      </c>
      <c r="H287" s="148">
        <v>8</v>
      </c>
      <c r="I287" s="149">
        <v>0</v>
      </c>
      <c r="J287" s="149">
        <f t="shared" si="0"/>
        <v>0</v>
      </c>
      <c r="K287" s="146" t="s">
        <v>173</v>
      </c>
      <c r="L287" s="30"/>
      <c r="M287" s="150" t="s">
        <v>1</v>
      </c>
      <c r="N287" s="151" t="s">
        <v>39</v>
      </c>
      <c r="O287" s="152">
        <v>0.86399999999999999</v>
      </c>
      <c r="P287" s="152">
        <f t="shared" si="1"/>
        <v>6.9119999999999999</v>
      </c>
      <c r="Q287" s="152">
        <v>0</v>
      </c>
      <c r="R287" s="152">
        <f t="shared" si="2"/>
        <v>0</v>
      </c>
      <c r="S287" s="152">
        <v>0</v>
      </c>
      <c r="T287" s="153">
        <f t="shared" si="3"/>
        <v>0</v>
      </c>
      <c r="AR287" s="154" t="s">
        <v>258</v>
      </c>
      <c r="AT287" s="154" t="s">
        <v>169</v>
      </c>
      <c r="AU287" s="154" t="s">
        <v>83</v>
      </c>
      <c r="AY287" s="16" t="s">
        <v>167</v>
      </c>
      <c r="BE287" s="155">
        <f t="shared" si="4"/>
        <v>0</v>
      </c>
      <c r="BF287" s="155">
        <f t="shared" si="5"/>
        <v>0</v>
      </c>
      <c r="BG287" s="155">
        <f t="shared" si="6"/>
        <v>0</v>
      </c>
      <c r="BH287" s="155">
        <f t="shared" si="7"/>
        <v>0</v>
      </c>
      <c r="BI287" s="155">
        <f t="shared" si="8"/>
        <v>0</v>
      </c>
      <c r="BJ287" s="16" t="s">
        <v>81</v>
      </c>
      <c r="BK287" s="155">
        <f t="shared" si="9"/>
        <v>0</v>
      </c>
      <c r="BL287" s="16" t="s">
        <v>258</v>
      </c>
      <c r="BM287" s="154" t="s">
        <v>2373</v>
      </c>
    </row>
    <row r="288" spans="2:65" s="1" customFormat="1" ht="24" customHeight="1">
      <c r="B288" s="143"/>
      <c r="C288" s="178" t="s">
        <v>498</v>
      </c>
      <c r="D288" s="178" t="s">
        <v>410</v>
      </c>
      <c r="E288" s="179" t="s">
        <v>1158</v>
      </c>
      <c r="F288" s="180" t="s">
        <v>1159</v>
      </c>
      <c r="G288" s="181" t="s">
        <v>295</v>
      </c>
      <c r="H288" s="182">
        <v>8</v>
      </c>
      <c r="I288" s="183">
        <v>0</v>
      </c>
      <c r="J288" s="183">
        <f t="shared" si="0"/>
        <v>0</v>
      </c>
      <c r="K288" s="180" t="s">
        <v>173</v>
      </c>
      <c r="L288" s="184"/>
      <c r="M288" s="185" t="s">
        <v>1</v>
      </c>
      <c r="N288" s="186" t="s">
        <v>39</v>
      </c>
      <c r="O288" s="152">
        <v>0</v>
      </c>
      <c r="P288" s="152">
        <f t="shared" si="1"/>
        <v>0</v>
      </c>
      <c r="Q288" s="152">
        <v>8.3999999999999995E-3</v>
      </c>
      <c r="R288" s="152">
        <f t="shared" si="2"/>
        <v>6.7199999999999996E-2</v>
      </c>
      <c r="S288" s="152">
        <v>0</v>
      </c>
      <c r="T288" s="153">
        <f t="shared" si="3"/>
        <v>0</v>
      </c>
      <c r="AR288" s="154" t="s">
        <v>380</v>
      </c>
      <c r="AT288" s="154" t="s">
        <v>410</v>
      </c>
      <c r="AU288" s="154" t="s">
        <v>83</v>
      </c>
      <c r="AY288" s="16" t="s">
        <v>167</v>
      </c>
      <c r="BE288" s="155">
        <f t="shared" si="4"/>
        <v>0</v>
      </c>
      <c r="BF288" s="155">
        <f t="shared" si="5"/>
        <v>0</v>
      </c>
      <c r="BG288" s="155">
        <f t="shared" si="6"/>
        <v>0</v>
      </c>
      <c r="BH288" s="155">
        <f t="shared" si="7"/>
        <v>0</v>
      </c>
      <c r="BI288" s="155">
        <f t="shared" si="8"/>
        <v>0</v>
      </c>
      <c r="BJ288" s="16" t="s">
        <v>81</v>
      </c>
      <c r="BK288" s="155">
        <f t="shared" si="9"/>
        <v>0</v>
      </c>
      <c r="BL288" s="16" t="s">
        <v>258</v>
      </c>
      <c r="BM288" s="154" t="s">
        <v>2374</v>
      </c>
    </row>
    <row r="289" spans="2:65" s="1" customFormat="1" ht="16.5" customHeight="1">
      <c r="B289" s="143"/>
      <c r="C289" s="144" t="s">
        <v>505</v>
      </c>
      <c r="D289" s="144" t="s">
        <v>169</v>
      </c>
      <c r="E289" s="145" t="s">
        <v>1162</v>
      </c>
      <c r="F289" s="146" t="s">
        <v>1163</v>
      </c>
      <c r="G289" s="147" t="s">
        <v>295</v>
      </c>
      <c r="H289" s="148">
        <v>2</v>
      </c>
      <c r="I289" s="149">
        <v>0</v>
      </c>
      <c r="J289" s="149">
        <f t="shared" si="0"/>
        <v>0</v>
      </c>
      <c r="K289" s="146" t="s">
        <v>173</v>
      </c>
      <c r="L289" s="30"/>
      <c r="M289" s="150" t="s">
        <v>1</v>
      </c>
      <c r="N289" s="151" t="s">
        <v>39</v>
      </c>
      <c r="O289" s="152">
        <v>0.67400000000000004</v>
      </c>
      <c r="P289" s="152">
        <f t="shared" si="1"/>
        <v>1.3480000000000001</v>
      </c>
      <c r="Q289" s="152">
        <v>0</v>
      </c>
      <c r="R289" s="152">
        <f t="shared" si="2"/>
        <v>0</v>
      </c>
      <c r="S289" s="152">
        <v>0</v>
      </c>
      <c r="T289" s="153">
        <f t="shared" si="3"/>
        <v>0</v>
      </c>
      <c r="AR289" s="154" t="s">
        <v>258</v>
      </c>
      <c r="AT289" s="154" t="s">
        <v>169</v>
      </c>
      <c r="AU289" s="154" t="s">
        <v>83</v>
      </c>
      <c r="AY289" s="16" t="s">
        <v>167</v>
      </c>
      <c r="BE289" s="155">
        <f t="shared" si="4"/>
        <v>0</v>
      </c>
      <c r="BF289" s="155">
        <f t="shared" si="5"/>
        <v>0</v>
      </c>
      <c r="BG289" s="155">
        <f t="shared" si="6"/>
        <v>0</v>
      </c>
      <c r="BH289" s="155">
        <f t="shared" si="7"/>
        <v>0</v>
      </c>
      <c r="BI289" s="155">
        <f t="shared" si="8"/>
        <v>0</v>
      </c>
      <c r="BJ289" s="16" t="s">
        <v>81</v>
      </c>
      <c r="BK289" s="155">
        <f t="shared" si="9"/>
        <v>0</v>
      </c>
      <c r="BL289" s="16" t="s">
        <v>258</v>
      </c>
      <c r="BM289" s="154" t="s">
        <v>2375</v>
      </c>
    </row>
    <row r="290" spans="2:65" s="1" customFormat="1" ht="16.5" customHeight="1">
      <c r="B290" s="143"/>
      <c r="C290" s="178" t="s">
        <v>510</v>
      </c>
      <c r="D290" s="178" t="s">
        <v>410</v>
      </c>
      <c r="E290" s="179" t="s">
        <v>1166</v>
      </c>
      <c r="F290" s="180" t="s">
        <v>1167</v>
      </c>
      <c r="G290" s="181" t="s">
        <v>295</v>
      </c>
      <c r="H290" s="182">
        <v>1</v>
      </c>
      <c r="I290" s="183">
        <v>0</v>
      </c>
      <c r="J290" s="183">
        <f t="shared" si="0"/>
        <v>0</v>
      </c>
      <c r="K290" s="180" t="s">
        <v>1</v>
      </c>
      <c r="L290" s="184"/>
      <c r="M290" s="185" t="s">
        <v>1</v>
      </c>
      <c r="N290" s="186" t="s">
        <v>39</v>
      </c>
      <c r="O290" s="152">
        <v>0</v>
      </c>
      <c r="P290" s="152">
        <f t="shared" si="1"/>
        <v>0</v>
      </c>
      <c r="Q290" s="152">
        <v>2.5999999999999999E-3</v>
      </c>
      <c r="R290" s="152">
        <f t="shared" si="2"/>
        <v>2.5999999999999999E-3</v>
      </c>
      <c r="S290" s="152">
        <v>0</v>
      </c>
      <c r="T290" s="153">
        <f t="shared" si="3"/>
        <v>0</v>
      </c>
      <c r="AR290" s="154" t="s">
        <v>380</v>
      </c>
      <c r="AT290" s="154" t="s">
        <v>410</v>
      </c>
      <c r="AU290" s="154" t="s">
        <v>83</v>
      </c>
      <c r="AY290" s="16" t="s">
        <v>167</v>
      </c>
      <c r="BE290" s="155">
        <f t="shared" si="4"/>
        <v>0</v>
      </c>
      <c r="BF290" s="155">
        <f t="shared" si="5"/>
        <v>0</v>
      </c>
      <c r="BG290" s="155">
        <f t="shared" si="6"/>
        <v>0</v>
      </c>
      <c r="BH290" s="155">
        <f t="shared" si="7"/>
        <v>0</v>
      </c>
      <c r="BI290" s="155">
        <f t="shared" si="8"/>
        <v>0</v>
      </c>
      <c r="BJ290" s="16" t="s">
        <v>81</v>
      </c>
      <c r="BK290" s="155">
        <f t="shared" si="9"/>
        <v>0</v>
      </c>
      <c r="BL290" s="16" t="s">
        <v>258</v>
      </c>
      <c r="BM290" s="154" t="s">
        <v>2376</v>
      </c>
    </row>
    <row r="291" spans="2:65" s="1" customFormat="1" ht="16.5" customHeight="1">
      <c r="B291" s="143"/>
      <c r="C291" s="178" t="s">
        <v>514</v>
      </c>
      <c r="D291" s="178" t="s">
        <v>410</v>
      </c>
      <c r="E291" s="179" t="s">
        <v>1170</v>
      </c>
      <c r="F291" s="180" t="s">
        <v>1171</v>
      </c>
      <c r="G291" s="181" t="s">
        <v>295</v>
      </c>
      <c r="H291" s="182">
        <v>1</v>
      </c>
      <c r="I291" s="183">
        <v>0</v>
      </c>
      <c r="J291" s="183">
        <f t="shared" si="0"/>
        <v>0</v>
      </c>
      <c r="K291" s="180" t="s">
        <v>1</v>
      </c>
      <c r="L291" s="184"/>
      <c r="M291" s="185" t="s">
        <v>1</v>
      </c>
      <c r="N291" s="186" t="s">
        <v>39</v>
      </c>
      <c r="O291" s="152">
        <v>0</v>
      </c>
      <c r="P291" s="152">
        <f t="shared" si="1"/>
        <v>0</v>
      </c>
      <c r="Q291" s="152">
        <v>2.5999999999999999E-3</v>
      </c>
      <c r="R291" s="152">
        <f t="shared" si="2"/>
        <v>2.5999999999999999E-3</v>
      </c>
      <c r="S291" s="152">
        <v>0</v>
      </c>
      <c r="T291" s="153">
        <f t="shared" si="3"/>
        <v>0</v>
      </c>
      <c r="AR291" s="154" t="s">
        <v>380</v>
      </c>
      <c r="AT291" s="154" t="s">
        <v>410</v>
      </c>
      <c r="AU291" s="154" t="s">
        <v>83</v>
      </c>
      <c r="AY291" s="16" t="s">
        <v>167</v>
      </c>
      <c r="BE291" s="155">
        <f t="shared" si="4"/>
        <v>0</v>
      </c>
      <c r="BF291" s="155">
        <f t="shared" si="5"/>
        <v>0</v>
      </c>
      <c r="BG291" s="155">
        <f t="shared" si="6"/>
        <v>0</v>
      </c>
      <c r="BH291" s="155">
        <f t="shared" si="7"/>
        <v>0</v>
      </c>
      <c r="BI291" s="155">
        <f t="shared" si="8"/>
        <v>0</v>
      </c>
      <c r="BJ291" s="16" t="s">
        <v>81</v>
      </c>
      <c r="BK291" s="155">
        <f t="shared" si="9"/>
        <v>0</v>
      </c>
      <c r="BL291" s="16" t="s">
        <v>258</v>
      </c>
      <c r="BM291" s="154" t="s">
        <v>2377</v>
      </c>
    </row>
    <row r="292" spans="2:65" s="1" customFormat="1" ht="24" customHeight="1">
      <c r="B292" s="143"/>
      <c r="C292" s="144" t="s">
        <v>521</v>
      </c>
      <c r="D292" s="144" t="s">
        <v>169</v>
      </c>
      <c r="E292" s="145" t="s">
        <v>1217</v>
      </c>
      <c r="F292" s="146" t="s">
        <v>1218</v>
      </c>
      <c r="G292" s="147" t="s">
        <v>295</v>
      </c>
      <c r="H292" s="148">
        <v>1</v>
      </c>
      <c r="I292" s="149">
        <v>0</v>
      </c>
      <c r="J292" s="149">
        <f t="shared" si="0"/>
        <v>0</v>
      </c>
      <c r="K292" s="146" t="s">
        <v>173</v>
      </c>
      <c r="L292" s="30"/>
      <c r="M292" s="150" t="s">
        <v>1</v>
      </c>
      <c r="N292" s="151" t="s">
        <v>39</v>
      </c>
      <c r="O292" s="152">
        <v>12.398</v>
      </c>
      <c r="P292" s="152">
        <f t="shared" si="1"/>
        <v>12.398</v>
      </c>
      <c r="Q292" s="152">
        <v>0</v>
      </c>
      <c r="R292" s="152">
        <f t="shared" si="2"/>
        <v>0</v>
      </c>
      <c r="S292" s="152">
        <v>0</v>
      </c>
      <c r="T292" s="153">
        <f t="shared" si="3"/>
        <v>0</v>
      </c>
      <c r="AR292" s="154" t="s">
        <v>258</v>
      </c>
      <c r="AT292" s="154" t="s">
        <v>169</v>
      </c>
      <c r="AU292" s="154" t="s">
        <v>83</v>
      </c>
      <c r="AY292" s="16" t="s">
        <v>167</v>
      </c>
      <c r="BE292" s="155">
        <f t="shared" si="4"/>
        <v>0</v>
      </c>
      <c r="BF292" s="155">
        <f t="shared" si="5"/>
        <v>0</v>
      </c>
      <c r="BG292" s="155">
        <f t="shared" si="6"/>
        <v>0</v>
      </c>
      <c r="BH292" s="155">
        <f t="shared" si="7"/>
        <v>0</v>
      </c>
      <c r="BI292" s="155">
        <f t="shared" si="8"/>
        <v>0</v>
      </c>
      <c r="BJ292" s="16" t="s">
        <v>81</v>
      </c>
      <c r="BK292" s="155">
        <f t="shared" si="9"/>
        <v>0</v>
      </c>
      <c r="BL292" s="16" t="s">
        <v>258</v>
      </c>
      <c r="BM292" s="154" t="s">
        <v>2378</v>
      </c>
    </row>
    <row r="293" spans="2:65" s="1" customFormat="1" ht="16.5" customHeight="1">
      <c r="B293" s="143"/>
      <c r="C293" s="144" t="s">
        <v>525</v>
      </c>
      <c r="D293" s="144" t="s">
        <v>169</v>
      </c>
      <c r="E293" s="145" t="s">
        <v>1225</v>
      </c>
      <c r="F293" s="146" t="s">
        <v>1226</v>
      </c>
      <c r="G293" s="147" t="s">
        <v>399</v>
      </c>
      <c r="H293" s="148">
        <v>8.1000000000000003E-2</v>
      </c>
      <c r="I293" s="149">
        <v>0</v>
      </c>
      <c r="J293" s="149">
        <f t="shared" si="0"/>
        <v>0</v>
      </c>
      <c r="K293" s="146" t="s">
        <v>173</v>
      </c>
      <c r="L293" s="30"/>
      <c r="M293" s="150" t="s">
        <v>1</v>
      </c>
      <c r="N293" s="151" t="s">
        <v>39</v>
      </c>
      <c r="O293" s="152">
        <v>8.4600000000000009</v>
      </c>
      <c r="P293" s="152">
        <f t="shared" si="1"/>
        <v>0.68526000000000009</v>
      </c>
      <c r="Q293" s="152">
        <v>0</v>
      </c>
      <c r="R293" s="152">
        <f t="shared" si="2"/>
        <v>0</v>
      </c>
      <c r="S293" s="152">
        <v>0</v>
      </c>
      <c r="T293" s="153">
        <f t="shared" si="3"/>
        <v>0</v>
      </c>
      <c r="AR293" s="154" t="s">
        <v>258</v>
      </c>
      <c r="AT293" s="154" t="s">
        <v>169</v>
      </c>
      <c r="AU293" s="154" t="s">
        <v>83</v>
      </c>
      <c r="AY293" s="16" t="s">
        <v>167</v>
      </c>
      <c r="BE293" s="155">
        <f t="shared" si="4"/>
        <v>0</v>
      </c>
      <c r="BF293" s="155">
        <f t="shared" si="5"/>
        <v>0</v>
      </c>
      <c r="BG293" s="155">
        <f t="shared" si="6"/>
        <v>0</v>
      </c>
      <c r="BH293" s="155">
        <f t="shared" si="7"/>
        <v>0</v>
      </c>
      <c r="BI293" s="155">
        <f t="shared" si="8"/>
        <v>0</v>
      </c>
      <c r="BJ293" s="16" t="s">
        <v>81</v>
      </c>
      <c r="BK293" s="155">
        <f t="shared" si="9"/>
        <v>0</v>
      </c>
      <c r="BL293" s="16" t="s">
        <v>258</v>
      </c>
      <c r="BM293" s="154" t="s">
        <v>2379</v>
      </c>
    </row>
    <row r="294" spans="2:65" s="11" customFormat="1" ht="22.9" customHeight="1">
      <c r="B294" s="131"/>
      <c r="D294" s="132" t="s">
        <v>73</v>
      </c>
      <c r="E294" s="141" t="s">
        <v>1228</v>
      </c>
      <c r="F294" s="141" t="s">
        <v>1229</v>
      </c>
      <c r="J294" s="142">
        <f>BK294</f>
        <v>0</v>
      </c>
      <c r="L294" s="131"/>
      <c r="M294" s="135"/>
      <c r="N294" s="136"/>
      <c r="O294" s="136"/>
      <c r="P294" s="137">
        <f>SUM(P295:P335)</f>
        <v>238.61484400000001</v>
      </c>
      <c r="Q294" s="136"/>
      <c r="R294" s="137">
        <f>SUM(R295:R335)</f>
        <v>8.6606276599999994</v>
      </c>
      <c r="S294" s="136"/>
      <c r="T294" s="138">
        <f>SUM(T295:T335)</f>
        <v>3.3169054399999998</v>
      </c>
      <c r="AR294" s="132" t="s">
        <v>83</v>
      </c>
      <c r="AT294" s="139" t="s">
        <v>73</v>
      </c>
      <c r="AU294" s="139" t="s">
        <v>81</v>
      </c>
      <c r="AY294" s="132" t="s">
        <v>167</v>
      </c>
      <c r="BK294" s="140">
        <f>SUM(BK295:BK335)</f>
        <v>0</v>
      </c>
    </row>
    <row r="295" spans="2:65" s="1" customFormat="1" ht="16.5" customHeight="1">
      <c r="B295" s="143"/>
      <c r="C295" s="144" t="s">
        <v>529</v>
      </c>
      <c r="D295" s="144" t="s">
        <v>169</v>
      </c>
      <c r="E295" s="145" t="s">
        <v>1231</v>
      </c>
      <c r="F295" s="146" t="s">
        <v>2380</v>
      </c>
      <c r="G295" s="147" t="s">
        <v>211</v>
      </c>
      <c r="H295" s="148">
        <v>1</v>
      </c>
      <c r="I295" s="149">
        <v>0</v>
      </c>
      <c r="J295" s="149">
        <f>ROUND(I295*H295,2)</f>
        <v>0</v>
      </c>
      <c r="K295" s="146" t="s">
        <v>1</v>
      </c>
      <c r="L295" s="30"/>
      <c r="M295" s="150" t="s">
        <v>1</v>
      </c>
      <c r="N295" s="151" t="s">
        <v>39</v>
      </c>
      <c r="O295" s="152">
        <v>0</v>
      </c>
      <c r="P295" s="152">
        <f>O295*H295</f>
        <v>0</v>
      </c>
      <c r="Q295" s="152">
        <v>0</v>
      </c>
      <c r="R295" s="152">
        <f>Q295*H295</f>
        <v>0</v>
      </c>
      <c r="S295" s="152">
        <v>0</v>
      </c>
      <c r="T295" s="153">
        <f>S295*H295</f>
        <v>0</v>
      </c>
      <c r="AR295" s="154" t="s">
        <v>258</v>
      </c>
      <c r="AT295" s="154" t="s">
        <v>169</v>
      </c>
      <c r="AU295" s="154" t="s">
        <v>83</v>
      </c>
      <c r="AY295" s="16" t="s">
        <v>167</v>
      </c>
      <c r="BE295" s="155">
        <f>IF(N295="základní",J295,0)</f>
        <v>0</v>
      </c>
      <c r="BF295" s="155">
        <f>IF(N295="snížená",J295,0)</f>
        <v>0</v>
      </c>
      <c r="BG295" s="155">
        <f>IF(N295="zákl. přenesená",J295,0)</f>
        <v>0</v>
      </c>
      <c r="BH295" s="155">
        <f>IF(N295="sníž. přenesená",J295,0)</f>
        <v>0</v>
      </c>
      <c r="BI295" s="155">
        <f>IF(N295="nulová",J295,0)</f>
        <v>0</v>
      </c>
      <c r="BJ295" s="16" t="s">
        <v>81</v>
      </c>
      <c r="BK295" s="155">
        <f>ROUND(I295*H295,2)</f>
        <v>0</v>
      </c>
      <c r="BL295" s="16" t="s">
        <v>258</v>
      </c>
      <c r="BM295" s="154" t="s">
        <v>2381</v>
      </c>
    </row>
    <row r="296" spans="2:65" s="1" customFormat="1" ht="24" customHeight="1">
      <c r="B296" s="143"/>
      <c r="C296" s="144" t="s">
        <v>533</v>
      </c>
      <c r="D296" s="144" t="s">
        <v>169</v>
      </c>
      <c r="E296" s="145" t="s">
        <v>2382</v>
      </c>
      <c r="F296" s="146" t="s">
        <v>2383</v>
      </c>
      <c r="G296" s="147" t="s">
        <v>230</v>
      </c>
      <c r="H296" s="148">
        <v>124.06699999999999</v>
      </c>
      <c r="I296" s="149">
        <v>0</v>
      </c>
      <c r="J296" s="149">
        <f>ROUND(I296*H296,2)</f>
        <v>0</v>
      </c>
      <c r="K296" s="146" t="s">
        <v>173</v>
      </c>
      <c r="L296" s="30"/>
      <c r="M296" s="150" t="s">
        <v>1</v>
      </c>
      <c r="N296" s="151" t="s">
        <v>39</v>
      </c>
      <c r="O296" s="152">
        <v>0.30599999999999999</v>
      </c>
      <c r="P296" s="152">
        <f>O296*H296</f>
        <v>37.964501999999996</v>
      </c>
      <c r="Q296" s="152">
        <v>0</v>
      </c>
      <c r="R296" s="152">
        <f>Q296*H296</f>
        <v>0</v>
      </c>
      <c r="S296" s="152">
        <v>1.2319999999999999E-2</v>
      </c>
      <c r="T296" s="153">
        <f>S296*H296</f>
        <v>1.5285054399999998</v>
      </c>
      <c r="AR296" s="154" t="s">
        <v>258</v>
      </c>
      <c r="AT296" s="154" t="s">
        <v>169</v>
      </c>
      <c r="AU296" s="154" t="s">
        <v>83</v>
      </c>
      <c r="AY296" s="16" t="s">
        <v>167</v>
      </c>
      <c r="BE296" s="155">
        <f>IF(N296="základní",J296,0)</f>
        <v>0</v>
      </c>
      <c r="BF296" s="155">
        <f>IF(N296="snížená",J296,0)</f>
        <v>0</v>
      </c>
      <c r="BG296" s="155">
        <f>IF(N296="zákl. přenesená",J296,0)</f>
        <v>0</v>
      </c>
      <c r="BH296" s="155">
        <f>IF(N296="sníž. přenesená",J296,0)</f>
        <v>0</v>
      </c>
      <c r="BI296" s="155">
        <f>IF(N296="nulová",J296,0)</f>
        <v>0</v>
      </c>
      <c r="BJ296" s="16" t="s">
        <v>81</v>
      </c>
      <c r="BK296" s="155">
        <f>ROUND(I296*H296,2)</f>
        <v>0</v>
      </c>
      <c r="BL296" s="16" t="s">
        <v>258</v>
      </c>
      <c r="BM296" s="154" t="s">
        <v>2384</v>
      </c>
    </row>
    <row r="297" spans="2:65" s="12" customFormat="1" ht="11.25">
      <c r="B297" s="156"/>
      <c r="D297" s="157" t="s">
        <v>176</v>
      </c>
      <c r="E297" s="158" t="s">
        <v>1</v>
      </c>
      <c r="F297" s="159" t="s">
        <v>2385</v>
      </c>
      <c r="H297" s="160">
        <v>67.010000000000005</v>
      </c>
      <c r="L297" s="156"/>
      <c r="M297" s="161"/>
      <c r="N297" s="162"/>
      <c r="O297" s="162"/>
      <c r="P297" s="162"/>
      <c r="Q297" s="162"/>
      <c r="R297" s="162"/>
      <c r="S297" s="162"/>
      <c r="T297" s="163"/>
      <c r="AT297" s="158" t="s">
        <v>176</v>
      </c>
      <c r="AU297" s="158" t="s">
        <v>83</v>
      </c>
      <c r="AV297" s="12" t="s">
        <v>83</v>
      </c>
      <c r="AW297" s="12" t="s">
        <v>28</v>
      </c>
      <c r="AX297" s="12" t="s">
        <v>74</v>
      </c>
      <c r="AY297" s="158" t="s">
        <v>167</v>
      </c>
    </row>
    <row r="298" spans="2:65" s="12" customFormat="1" ht="11.25">
      <c r="B298" s="156"/>
      <c r="D298" s="157" t="s">
        <v>176</v>
      </c>
      <c r="E298" s="158" t="s">
        <v>1</v>
      </c>
      <c r="F298" s="159" t="s">
        <v>2386</v>
      </c>
      <c r="H298" s="160">
        <v>27.852</v>
      </c>
      <c r="L298" s="156"/>
      <c r="M298" s="161"/>
      <c r="N298" s="162"/>
      <c r="O298" s="162"/>
      <c r="P298" s="162"/>
      <c r="Q298" s="162"/>
      <c r="R298" s="162"/>
      <c r="S298" s="162"/>
      <c r="T298" s="163"/>
      <c r="AT298" s="158" t="s">
        <v>176</v>
      </c>
      <c r="AU298" s="158" t="s">
        <v>83</v>
      </c>
      <c r="AV298" s="12" t="s">
        <v>83</v>
      </c>
      <c r="AW298" s="12" t="s">
        <v>28</v>
      </c>
      <c r="AX298" s="12" t="s">
        <v>74</v>
      </c>
      <c r="AY298" s="158" t="s">
        <v>167</v>
      </c>
    </row>
    <row r="299" spans="2:65" s="12" customFormat="1" ht="11.25">
      <c r="B299" s="156"/>
      <c r="D299" s="157" t="s">
        <v>176</v>
      </c>
      <c r="E299" s="158" t="s">
        <v>1</v>
      </c>
      <c r="F299" s="159" t="s">
        <v>2387</v>
      </c>
      <c r="H299" s="160">
        <v>7.524</v>
      </c>
      <c r="L299" s="156"/>
      <c r="M299" s="161"/>
      <c r="N299" s="162"/>
      <c r="O299" s="162"/>
      <c r="P299" s="162"/>
      <c r="Q299" s="162"/>
      <c r="R299" s="162"/>
      <c r="S299" s="162"/>
      <c r="T299" s="163"/>
      <c r="AT299" s="158" t="s">
        <v>176</v>
      </c>
      <c r="AU299" s="158" t="s">
        <v>83</v>
      </c>
      <c r="AV299" s="12" t="s">
        <v>83</v>
      </c>
      <c r="AW299" s="12" t="s">
        <v>28</v>
      </c>
      <c r="AX299" s="12" t="s">
        <v>74</v>
      </c>
      <c r="AY299" s="158" t="s">
        <v>167</v>
      </c>
    </row>
    <row r="300" spans="2:65" s="12" customFormat="1" ht="11.25">
      <c r="B300" s="156"/>
      <c r="D300" s="157" t="s">
        <v>176</v>
      </c>
      <c r="E300" s="158" t="s">
        <v>1</v>
      </c>
      <c r="F300" s="159" t="s">
        <v>2388</v>
      </c>
      <c r="H300" s="160">
        <v>5.4450000000000003</v>
      </c>
      <c r="L300" s="156"/>
      <c r="M300" s="161"/>
      <c r="N300" s="162"/>
      <c r="O300" s="162"/>
      <c r="P300" s="162"/>
      <c r="Q300" s="162"/>
      <c r="R300" s="162"/>
      <c r="S300" s="162"/>
      <c r="T300" s="163"/>
      <c r="AT300" s="158" t="s">
        <v>176</v>
      </c>
      <c r="AU300" s="158" t="s">
        <v>83</v>
      </c>
      <c r="AV300" s="12" t="s">
        <v>83</v>
      </c>
      <c r="AW300" s="12" t="s">
        <v>28</v>
      </c>
      <c r="AX300" s="12" t="s">
        <v>74</v>
      </c>
      <c r="AY300" s="158" t="s">
        <v>167</v>
      </c>
    </row>
    <row r="301" spans="2:65" s="12" customFormat="1" ht="11.25">
      <c r="B301" s="156"/>
      <c r="D301" s="157" t="s">
        <v>176</v>
      </c>
      <c r="E301" s="158" t="s">
        <v>1</v>
      </c>
      <c r="F301" s="159" t="s">
        <v>2389</v>
      </c>
      <c r="H301" s="160">
        <v>6.93</v>
      </c>
      <c r="L301" s="156"/>
      <c r="M301" s="161"/>
      <c r="N301" s="162"/>
      <c r="O301" s="162"/>
      <c r="P301" s="162"/>
      <c r="Q301" s="162"/>
      <c r="R301" s="162"/>
      <c r="S301" s="162"/>
      <c r="T301" s="163"/>
      <c r="AT301" s="158" t="s">
        <v>176</v>
      </c>
      <c r="AU301" s="158" t="s">
        <v>83</v>
      </c>
      <c r="AV301" s="12" t="s">
        <v>83</v>
      </c>
      <c r="AW301" s="12" t="s">
        <v>28</v>
      </c>
      <c r="AX301" s="12" t="s">
        <v>74</v>
      </c>
      <c r="AY301" s="158" t="s">
        <v>167</v>
      </c>
    </row>
    <row r="302" spans="2:65" s="12" customFormat="1" ht="11.25">
      <c r="B302" s="156"/>
      <c r="D302" s="157" t="s">
        <v>176</v>
      </c>
      <c r="E302" s="158" t="s">
        <v>1</v>
      </c>
      <c r="F302" s="159" t="s">
        <v>2390</v>
      </c>
      <c r="H302" s="160">
        <v>9.3059999999999992</v>
      </c>
      <c r="L302" s="156"/>
      <c r="M302" s="161"/>
      <c r="N302" s="162"/>
      <c r="O302" s="162"/>
      <c r="P302" s="162"/>
      <c r="Q302" s="162"/>
      <c r="R302" s="162"/>
      <c r="S302" s="162"/>
      <c r="T302" s="163"/>
      <c r="AT302" s="158" t="s">
        <v>176</v>
      </c>
      <c r="AU302" s="158" t="s">
        <v>83</v>
      </c>
      <c r="AV302" s="12" t="s">
        <v>83</v>
      </c>
      <c r="AW302" s="12" t="s">
        <v>28</v>
      </c>
      <c r="AX302" s="12" t="s">
        <v>74</v>
      </c>
      <c r="AY302" s="158" t="s">
        <v>167</v>
      </c>
    </row>
    <row r="303" spans="2:65" s="13" customFormat="1" ht="11.25">
      <c r="B303" s="164"/>
      <c r="D303" s="157" t="s">
        <v>176</v>
      </c>
      <c r="E303" s="165" t="s">
        <v>1</v>
      </c>
      <c r="F303" s="166" t="s">
        <v>187</v>
      </c>
      <c r="H303" s="167">
        <v>124.06699999999999</v>
      </c>
      <c r="L303" s="164"/>
      <c r="M303" s="168"/>
      <c r="N303" s="169"/>
      <c r="O303" s="169"/>
      <c r="P303" s="169"/>
      <c r="Q303" s="169"/>
      <c r="R303" s="169"/>
      <c r="S303" s="169"/>
      <c r="T303" s="170"/>
      <c r="AT303" s="165" t="s">
        <v>176</v>
      </c>
      <c r="AU303" s="165" t="s">
        <v>83</v>
      </c>
      <c r="AV303" s="13" t="s">
        <v>174</v>
      </c>
      <c r="AW303" s="13" t="s">
        <v>28</v>
      </c>
      <c r="AX303" s="13" t="s">
        <v>81</v>
      </c>
      <c r="AY303" s="165" t="s">
        <v>167</v>
      </c>
    </row>
    <row r="304" spans="2:65" s="1" customFormat="1" ht="24" customHeight="1">
      <c r="B304" s="143"/>
      <c r="C304" s="144" t="s">
        <v>537</v>
      </c>
      <c r="D304" s="144" t="s">
        <v>169</v>
      </c>
      <c r="E304" s="145" t="s">
        <v>2391</v>
      </c>
      <c r="F304" s="146" t="s">
        <v>2392</v>
      </c>
      <c r="G304" s="147" t="s">
        <v>230</v>
      </c>
      <c r="H304" s="148">
        <v>124.06699999999999</v>
      </c>
      <c r="I304" s="149">
        <v>0</v>
      </c>
      <c r="J304" s="149">
        <f>ROUND(I304*H304,2)</f>
        <v>0</v>
      </c>
      <c r="K304" s="146" t="s">
        <v>173</v>
      </c>
      <c r="L304" s="30"/>
      <c r="M304" s="150" t="s">
        <v>1</v>
      </c>
      <c r="N304" s="151" t="s">
        <v>39</v>
      </c>
      <c r="O304" s="152">
        <v>0.59799999999999998</v>
      </c>
      <c r="P304" s="152">
        <f>O304*H304</f>
        <v>74.192065999999997</v>
      </c>
      <c r="Q304" s="152">
        <v>1.363E-2</v>
      </c>
      <c r="R304" s="152">
        <f>Q304*H304</f>
        <v>1.6910332099999998</v>
      </c>
      <c r="S304" s="152">
        <v>0</v>
      </c>
      <c r="T304" s="153">
        <f>S304*H304</f>
        <v>0</v>
      </c>
      <c r="AR304" s="154" t="s">
        <v>258</v>
      </c>
      <c r="AT304" s="154" t="s">
        <v>169</v>
      </c>
      <c r="AU304" s="154" t="s">
        <v>83</v>
      </c>
      <c r="AY304" s="16" t="s">
        <v>167</v>
      </c>
      <c r="BE304" s="155">
        <f>IF(N304="základní",J304,0)</f>
        <v>0</v>
      </c>
      <c r="BF304" s="155">
        <f>IF(N304="snížená",J304,0)</f>
        <v>0</v>
      </c>
      <c r="BG304" s="155">
        <f>IF(N304="zákl. přenesená",J304,0)</f>
        <v>0</v>
      </c>
      <c r="BH304" s="155">
        <f>IF(N304="sníž. přenesená",J304,0)</f>
        <v>0</v>
      </c>
      <c r="BI304" s="155">
        <f>IF(N304="nulová",J304,0)</f>
        <v>0</v>
      </c>
      <c r="BJ304" s="16" t="s">
        <v>81</v>
      </c>
      <c r="BK304" s="155">
        <f>ROUND(I304*H304,2)</f>
        <v>0</v>
      </c>
      <c r="BL304" s="16" t="s">
        <v>258</v>
      </c>
      <c r="BM304" s="154" t="s">
        <v>2393</v>
      </c>
    </row>
    <row r="305" spans="2:65" s="1" customFormat="1" ht="24" customHeight="1">
      <c r="B305" s="143"/>
      <c r="C305" s="144" t="s">
        <v>563</v>
      </c>
      <c r="D305" s="144" t="s">
        <v>169</v>
      </c>
      <c r="E305" s="145" t="s">
        <v>1289</v>
      </c>
      <c r="F305" s="146" t="s">
        <v>1290</v>
      </c>
      <c r="G305" s="147" t="s">
        <v>249</v>
      </c>
      <c r="H305" s="148">
        <v>194</v>
      </c>
      <c r="I305" s="149">
        <v>0</v>
      </c>
      <c r="J305" s="149">
        <f>ROUND(I305*H305,2)</f>
        <v>0</v>
      </c>
      <c r="K305" s="146" t="s">
        <v>173</v>
      </c>
      <c r="L305" s="30"/>
      <c r="M305" s="150" t="s">
        <v>1</v>
      </c>
      <c r="N305" s="151" t="s">
        <v>39</v>
      </c>
      <c r="O305" s="152">
        <v>0.13500000000000001</v>
      </c>
      <c r="P305" s="152">
        <f>O305*H305</f>
        <v>26.19</v>
      </c>
      <c r="Q305" s="152">
        <v>0</v>
      </c>
      <c r="R305" s="152">
        <f>Q305*H305</f>
        <v>0</v>
      </c>
      <c r="S305" s="152">
        <v>0</v>
      </c>
      <c r="T305" s="153">
        <f>S305*H305</f>
        <v>0</v>
      </c>
      <c r="AR305" s="154" t="s">
        <v>258</v>
      </c>
      <c r="AT305" s="154" t="s">
        <v>169</v>
      </c>
      <c r="AU305" s="154" t="s">
        <v>83</v>
      </c>
      <c r="AY305" s="16" t="s">
        <v>167</v>
      </c>
      <c r="BE305" s="155">
        <f>IF(N305="základní",J305,0)</f>
        <v>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6" t="s">
        <v>81</v>
      </c>
      <c r="BK305" s="155">
        <f>ROUND(I305*H305,2)</f>
        <v>0</v>
      </c>
      <c r="BL305" s="16" t="s">
        <v>258</v>
      </c>
      <c r="BM305" s="154" t="s">
        <v>2394</v>
      </c>
    </row>
    <row r="306" spans="2:65" s="1" customFormat="1" ht="16.5" customHeight="1">
      <c r="B306" s="143"/>
      <c r="C306" s="178" t="s">
        <v>575</v>
      </c>
      <c r="D306" s="178" t="s">
        <v>410</v>
      </c>
      <c r="E306" s="179" t="s">
        <v>1293</v>
      </c>
      <c r="F306" s="180" t="s">
        <v>1294</v>
      </c>
      <c r="G306" s="181" t="s">
        <v>172</v>
      </c>
      <c r="H306" s="182">
        <v>2.0609999999999999</v>
      </c>
      <c r="I306" s="183">
        <v>0</v>
      </c>
      <c r="J306" s="183">
        <f>ROUND(I306*H306,2)</f>
        <v>0</v>
      </c>
      <c r="K306" s="180" t="s">
        <v>173</v>
      </c>
      <c r="L306" s="184"/>
      <c r="M306" s="185" t="s">
        <v>1</v>
      </c>
      <c r="N306" s="186" t="s">
        <v>39</v>
      </c>
      <c r="O306" s="152">
        <v>0</v>
      </c>
      <c r="P306" s="152">
        <f>O306*H306</f>
        <v>0</v>
      </c>
      <c r="Q306" s="152">
        <v>0.55000000000000004</v>
      </c>
      <c r="R306" s="152">
        <f>Q306*H306</f>
        <v>1.1335500000000001</v>
      </c>
      <c r="S306" s="152">
        <v>0</v>
      </c>
      <c r="T306" s="153">
        <f>S306*H306</f>
        <v>0</v>
      </c>
      <c r="AR306" s="154" t="s">
        <v>380</v>
      </c>
      <c r="AT306" s="154" t="s">
        <v>410</v>
      </c>
      <c r="AU306" s="154" t="s">
        <v>83</v>
      </c>
      <c r="AY306" s="16" t="s">
        <v>167</v>
      </c>
      <c r="BE306" s="155">
        <f>IF(N306="základní",J306,0)</f>
        <v>0</v>
      </c>
      <c r="BF306" s="155">
        <f>IF(N306="snížená",J306,0)</f>
        <v>0</v>
      </c>
      <c r="BG306" s="155">
        <f>IF(N306="zákl. přenesená",J306,0)</f>
        <v>0</v>
      </c>
      <c r="BH306" s="155">
        <f>IF(N306="sníž. přenesená",J306,0)</f>
        <v>0</v>
      </c>
      <c r="BI306" s="155">
        <f>IF(N306="nulová",J306,0)</f>
        <v>0</v>
      </c>
      <c r="BJ306" s="16" t="s">
        <v>81</v>
      </c>
      <c r="BK306" s="155">
        <f>ROUND(I306*H306,2)</f>
        <v>0</v>
      </c>
      <c r="BL306" s="16" t="s">
        <v>258</v>
      </c>
      <c r="BM306" s="154" t="s">
        <v>2395</v>
      </c>
    </row>
    <row r="307" spans="2:65" s="12" customFormat="1" ht="11.25">
      <c r="B307" s="156"/>
      <c r="D307" s="157" t="s">
        <v>176</v>
      </c>
      <c r="E307" s="158" t="s">
        <v>1</v>
      </c>
      <c r="F307" s="159" t="s">
        <v>2396</v>
      </c>
      <c r="H307" s="160">
        <v>2.0609999999999999</v>
      </c>
      <c r="L307" s="156"/>
      <c r="M307" s="161"/>
      <c r="N307" s="162"/>
      <c r="O307" s="162"/>
      <c r="P307" s="162"/>
      <c r="Q307" s="162"/>
      <c r="R307" s="162"/>
      <c r="S307" s="162"/>
      <c r="T307" s="163"/>
      <c r="AT307" s="158" t="s">
        <v>176</v>
      </c>
      <c r="AU307" s="158" t="s">
        <v>83</v>
      </c>
      <c r="AV307" s="12" t="s">
        <v>83</v>
      </c>
      <c r="AW307" s="12" t="s">
        <v>28</v>
      </c>
      <c r="AX307" s="12" t="s">
        <v>74</v>
      </c>
      <c r="AY307" s="158" t="s">
        <v>167</v>
      </c>
    </row>
    <row r="308" spans="2:65" s="13" customFormat="1" ht="11.25">
      <c r="B308" s="164"/>
      <c r="D308" s="157" t="s">
        <v>176</v>
      </c>
      <c r="E308" s="165" t="s">
        <v>1</v>
      </c>
      <c r="F308" s="166" t="s">
        <v>187</v>
      </c>
      <c r="H308" s="167">
        <v>2.0609999999999999</v>
      </c>
      <c r="L308" s="164"/>
      <c r="M308" s="168"/>
      <c r="N308" s="169"/>
      <c r="O308" s="169"/>
      <c r="P308" s="169"/>
      <c r="Q308" s="169"/>
      <c r="R308" s="169"/>
      <c r="S308" s="169"/>
      <c r="T308" s="170"/>
      <c r="AT308" s="165" t="s">
        <v>176</v>
      </c>
      <c r="AU308" s="165" t="s">
        <v>83</v>
      </c>
      <c r="AV308" s="13" t="s">
        <v>174</v>
      </c>
      <c r="AW308" s="13" t="s">
        <v>28</v>
      </c>
      <c r="AX308" s="13" t="s">
        <v>81</v>
      </c>
      <c r="AY308" s="165" t="s">
        <v>167</v>
      </c>
    </row>
    <row r="309" spans="2:65" s="1" customFormat="1" ht="24" customHeight="1">
      <c r="B309" s="143"/>
      <c r="C309" s="144" t="s">
        <v>584</v>
      </c>
      <c r="D309" s="144" t="s">
        <v>169</v>
      </c>
      <c r="E309" s="145" t="s">
        <v>1298</v>
      </c>
      <c r="F309" s="146" t="s">
        <v>1299</v>
      </c>
      <c r="G309" s="147" t="s">
        <v>230</v>
      </c>
      <c r="H309" s="148">
        <v>203.06</v>
      </c>
      <c r="I309" s="149">
        <v>0</v>
      </c>
      <c r="J309" s="149">
        <f>ROUND(I309*H309,2)</f>
        <v>0</v>
      </c>
      <c r="K309" s="146" t="s">
        <v>173</v>
      </c>
      <c r="L309" s="30"/>
      <c r="M309" s="150" t="s">
        <v>1</v>
      </c>
      <c r="N309" s="151" t="s">
        <v>39</v>
      </c>
      <c r="O309" s="152">
        <v>0.03</v>
      </c>
      <c r="P309" s="152">
        <f>O309*H309</f>
        <v>6.0918000000000001</v>
      </c>
      <c r="Q309" s="152">
        <v>0</v>
      </c>
      <c r="R309" s="152">
        <f>Q309*H309</f>
        <v>0</v>
      </c>
      <c r="S309" s="152">
        <v>0</v>
      </c>
      <c r="T309" s="153">
        <f>S309*H309</f>
        <v>0</v>
      </c>
      <c r="AR309" s="154" t="s">
        <v>258</v>
      </c>
      <c r="AT309" s="154" t="s">
        <v>169</v>
      </c>
      <c r="AU309" s="154" t="s">
        <v>83</v>
      </c>
      <c r="AY309" s="16" t="s">
        <v>167</v>
      </c>
      <c r="BE309" s="155">
        <f>IF(N309="základní",J309,0)</f>
        <v>0</v>
      </c>
      <c r="BF309" s="155">
        <f>IF(N309="snížená",J309,0)</f>
        <v>0</v>
      </c>
      <c r="BG309" s="155">
        <f>IF(N309="zákl. přenesená",J309,0)</f>
        <v>0</v>
      </c>
      <c r="BH309" s="155">
        <f>IF(N309="sníž. přenesená",J309,0)</f>
        <v>0</v>
      </c>
      <c r="BI309" s="155">
        <f>IF(N309="nulová",J309,0)</f>
        <v>0</v>
      </c>
      <c r="BJ309" s="16" t="s">
        <v>81</v>
      </c>
      <c r="BK309" s="155">
        <f>ROUND(I309*H309,2)</f>
        <v>0</v>
      </c>
      <c r="BL309" s="16" t="s">
        <v>258</v>
      </c>
      <c r="BM309" s="154" t="s">
        <v>2397</v>
      </c>
    </row>
    <row r="310" spans="2:65" s="12" customFormat="1" ht="11.25">
      <c r="B310" s="156"/>
      <c r="D310" s="157" t="s">
        <v>176</v>
      </c>
      <c r="E310" s="158" t="s">
        <v>1</v>
      </c>
      <c r="F310" s="159" t="s">
        <v>2398</v>
      </c>
      <c r="H310" s="160">
        <v>203.06</v>
      </c>
      <c r="L310" s="156"/>
      <c r="M310" s="161"/>
      <c r="N310" s="162"/>
      <c r="O310" s="162"/>
      <c r="P310" s="162"/>
      <c r="Q310" s="162"/>
      <c r="R310" s="162"/>
      <c r="S310" s="162"/>
      <c r="T310" s="163"/>
      <c r="AT310" s="158" t="s">
        <v>176</v>
      </c>
      <c r="AU310" s="158" t="s">
        <v>83</v>
      </c>
      <c r="AV310" s="12" t="s">
        <v>83</v>
      </c>
      <c r="AW310" s="12" t="s">
        <v>28</v>
      </c>
      <c r="AX310" s="12" t="s">
        <v>74</v>
      </c>
      <c r="AY310" s="158" t="s">
        <v>167</v>
      </c>
    </row>
    <row r="311" spans="2:65" s="13" customFormat="1" ht="11.25">
      <c r="B311" s="164"/>
      <c r="D311" s="157" t="s">
        <v>176</v>
      </c>
      <c r="E311" s="165" t="s">
        <v>1</v>
      </c>
      <c r="F311" s="166" t="s">
        <v>187</v>
      </c>
      <c r="H311" s="167">
        <v>203.06</v>
      </c>
      <c r="L311" s="164"/>
      <c r="M311" s="168"/>
      <c r="N311" s="169"/>
      <c r="O311" s="169"/>
      <c r="P311" s="169"/>
      <c r="Q311" s="169"/>
      <c r="R311" s="169"/>
      <c r="S311" s="169"/>
      <c r="T311" s="170"/>
      <c r="AT311" s="165" t="s">
        <v>176</v>
      </c>
      <c r="AU311" s="165" t="s">
        <v>83</v>
      </c>
      <c r="AV311" s="13" t="s">
        <v>174</v>
      </c>
      <c r="AW311" s="13" t="s">
        <v>28</v>
      </c>
      <c r="AX311" s="13" t="s">
        <v>81</v>
      </c>
      <c r="AY311" s="165" t="s">
        <v>167</v>
      </c>
    </row>
    <row r="312" spans="2:65" s="1" customFormat="1" ht="16.5" customHeight="1">
      <c r="B312" s="143"/>
      <c r="C312" s="178" t="s">
        <v>589</v>
      </c>
      <c r="D312" s="178" t="s">
        <v>410</v>
      </c>
      <c r="E312" s="179" t="s">
        <v>1293</v>
      </c>
      <c r="F312" s="180" t="s">
        <v>1294</v>
      </c>
      <c r="G312" s="181" t="s">
        <v>172</v>
      </c>
      <c r="H312" s="182">
        <v>0.53600000000000003</v>
      </c>
      <c r="I312" s="183">
        <v>0</v>
      </c>
      <c r="J312" s="183">
        <f>ROUND(I312*H312,2)</f>
        <v>0</v>
      </c>
      <c r="K312" s="180" t="s">
        <v>173</v>
      </c>
      <c r="L312" s="184"/>
      <c r="M312" s="185" t="s">
        <v>1</v>
      </c>
      <c r="N312" s="186" t="s">
        <v>39</v>
      </c>
      <c r="O312" s="152">
        <v>0</v>
      </c>
      <c r="P312" s="152">
        <f>O312*H312</f>
        <v>0</v>
      </c>
      <c r="Q312" s="152">
        <v>0.55000000000000004</v>
      </c>
      <c r="R312" s="152">
        <f>Q312*H312</f>
        <v>0.29480000000000006</v>
      </c>
      <c r="S312" s="152">
        <v>0</v>
      </c>
      <c r="T312" s="153">
        <f>S312*H312</f>
        <v>0</v>
      </c>
      <c r="AR312" s="154" t="s">
        <v>380</v>
      </c>
      <c r="AT312" s="154" t="s">
        <v>410</v>
      </c>
      <c r="AU312" s="154" t="s">
        <v>83</v>
      </c>
      <c r="AY312" s="16" t="s">
        <v>167</v>
      </c>
      <c r="BE312" s="155">
        <f>IF(N312="základní",J312,0)</f>
        <v>0</v>
      </c>
      <c r="BF312" s="155">
        <f>IF(N312="snížená",J312,0)</f>
        <v>0</v>
      </c>
      <c r="BG312" s="155">
        <f>IF(N312="zákl. přenesená",J312,0)</f>
        <v>0</v>
      </c>
      <c r="BH312" s="155">
        <f>IF(N312="sníž. přenesená",J312,0)</f>
        <v>0</v>
      </c>
      <c r="BI312" s="155">
        <f>IF(N312="nulová",J312,0)</f>
        <v>0</v>
      </c>
      <c r="BJ312" s="16" t="s">
        <v>81</v>
      </c>
      <c r="BK312" s="155">
        <f>ROUND(I312*H312,2)</f>
        <v>0</v>
      </c>
      <c r="BL312" s="16" t="s">
        <v>258</v>
      </c>
      <c r="BM312" s="154" t="s">
        <v>2399</v>
      </c>
    </row>
    <row r="313" spans="2:65" s="12" customFormat="1" ht="11.25">
      <c r="B313" s="156"/>
      <c r="D313" s="157" t="s">
        <v>176</v>
      </c>
      <c r="E313" s="158" t="s">
        <v>1</v>
      </c>
      <c r="F313" s="159" t="s">
        <v>2400</v>
      </c>
      <c r="H313" s="160">
        <v>0.53600000000000003</v>
      </c>
      <c r="L313" s="156"/>
      <c r="M313" s="161"/>
      <c r="N313" s="162"/>
      <c r="O313" s="162"/>
      <c r="P313" s="162"/>
      <c r="Q313" s="162"/>
      <c r="R313" s="162"/>
      <c r="S313" s="162"/>
      <c r="T313" s="163"/>
      <c r="AT313" s="158" t="s">
        <v>176</v>
      </c>
      <c r="AU313" s="158" t="s">
        <v>83</v>
      </c>
      <c r="AV313" s="12" t="s">
        <v>83</v>
      </c>
      <c r="AW313" s="12" t="s">
        <v>28</v>
      </c>
      <c r="AX313" s="12" t="s">
        <v>74</v>
      </c>
      <c r="AY313" s="158" t="s">
        <v>167</v>
      </c>
    </row>
    <row r="314" spans="2:65" s="13" customFormat="1" ht="11.25">
      <c r="B314" s="164"/>
      <c r="D314" s="157" t="s">
        <v>176</v>
      </c>
      <c r="E314" s="165" t="s">
        <v>1</v>
      </c>
      <c r="F314" s="166" t="s">
        <v>187</v>
      </c>
      <c r="H314" s="167">
        <v>0.53600000000000003</v>
      </c>
      <c r="L314" s="164"/>
      <c r="M314" s="168"/>
      <c r="N314" s="169"/>
      <c r="O314" s="169"/>
      <c r="P314" s="169"/>
      <c r="Q314" s="169"/>
      <c r="R314" s="169"/>
      <c r="S314" s="169"/>
      <c r="T314" s="170"/>
      <c r="AT314" s="165" t="s">
        <v>176</v>
      </c>
      <c r="AU314" s="165" t="s">
        <v>83</v>
      </c>
      <c r="AV314" s="13" t="s">
        <v>174</v>
      </c>
      <c r="AW314" s="13" t="s">
        <v>28</v>
      </c>
      <c r="AX314" s="13" t="s">
        <v>81</v>
      </c>
      <c r="AY314" s="165" t="s">
        <v>167</v>
      </c>
    </row>
    <row r="315" spans="2:65" s="1" customFormat="1" ht="24" customHeight="1">
      <c r="B315" s="143"/>
      <c r="C315" s="144" t="s">
        <v>598</v>
      </c>
      <c r="D315" s="144" t="s">
        <v>169</v>
      </c>
      <c r="E315" s="145" t="s">
        <v>1306</v>
      </c>
      <c r="F315" s="146" t="s">
        <v>1307</v>
      </c>
      <c r="G315" s="147" t="s">
        <v>249</v>
      </c>
      <c r="H315" s="148">
        <v>194</v>
      </c>
      <c r="I315" s="149">
        <v>0</v>
      </c>
      <c r="J315" s="149">
        <f>ROUND(I315*H315,2)</f>
        <v>0</v>
      </c>
      <c r="K315" s="146" t="s">
        <v>173</v>
      </c>
      <c r="L315" s="30"/>
      <c r="M315" s="150" t="s">
        <v>1</v>
      </c>
      <c r="N315" s="151" t="s">
        <v>39</v>
      </c>
      <c r="O315" s="152">
        <v>0.05</v>
      </c>
      <c r="P315" s="152">
        <f>O315*H315</f>
        <v>9.7000000000000011</v>
      </c>
      <c r="Q315" s="152">
        <v>0</v>
      </c>
      <c r="R315" s="152">
        <f>Q315*H315</f>
        <v>0</v>
      </c>
      <c r="S315" s="152">
        <v>5.0000000000000001E-3</v>
      </c>
      <c r="T315" s="153">
        <f>S315*H315</f>
        <v>0.97</v>
      </c>
      <c r="AR315" s="154" t="s">
        <v>258</v>
      </c>
      <c r="AT315" s="154" t="s">
        <v>169</v>
      </c>
      <c r="AU315" s="154" t="s">
        <v>83</v>
      </c>
      <c r="AY315" s="16" t="s">
        <v>167</v>
      </c>
      <c r="BE315" s="155">
        <f>IF(N315="základní",J315,0)</f>
        <v>0</v>
      </c>
      <c r="BF315" s="155">
        <f>IF(N315="snížená",J315,0)</f>
        <v>0</v>
      </c>
      <c r="BG315" s="155">
        <f>IF(N315="zákl. přenesená",J315,0)</f>
        <v>0</v>
      </c>
      <c r="BH315" s="155">
        <f>IF(N315="sníž. přenesená",J315,0)</f>
        <v>0</v>
      </c>
      <c r="BI315" s="155">
        <f>IF(N315="nulová",J315,0)</f>
        <v>0</v>
      </c>
      <c r="BJ315" s="16" t="s">
        <v>81</v>
      </c>
      <c r="BK315" s="155">
        <f>ROUND(I315*H315,2)</f>
        <v>0</v>
      </c>
      <c r="BL315" s="16" t="s">
        <v>258</v>
      </c>
      <c r="BM315" s="154" t="s">
        <v>2401</v>
      </c>
    </row>
    <row r="316" spans="2:65" s="1" customFormat="1" ht="24" customHeight="1">
      <c r="B316" s="143"/>
      <c r="C316" s="144" t="s">
        <v>602</v>
      </c>
      <c r="D316" s="144" t="s">
        <v>169</v>
      </c>
      <c r="E316" s="145" t="s">
        <v>1312</v>
      </c>
      <c r="F316" s="146" t="s">
        <v>1313</v>
      </c>
      <c r="G316" s="147" t="s">
        <v>172</v>
      </c>
      <c r="H316" s="148">
        <v>2.597</v>
      </c>
      <c r="I316" s="149">
        <v>0</v>
      </c>
      <c r="J316" s="149">
        <f>ROUND(I316*H316,2)</f>
        <v>0</v>
      </c>
      <c r="K316" s="146" t="s">
        <v>173</v>
      </c>
      <c r="L316" s="30"/>
      <c r="M316" s="150" t="s">
        <v>1</v>
      </c>
      <c r="N316" s="151" t="s">
        <v>39</v>
      </c>
      <c r="O316" s="152">
        <v>0</v>
      </c>
      <c r="P316" s="152">
        <f>O316*H316</f>
        <v>0</v>
      </c>
      <c r="Q316" s="152">
        <v>2.3369999999999998E-2</v>
      </c>
      <c r="R316" s="152">
        <f>Q316*H316</f>
        <v>6.0691889999999998E-2</v>
      </c>
      <c r="S316" s="152">
        <v>0</v>
      </c>
      <c r="T316" s="153">
        <f>S316*H316</f>
        <v>0</v>
      </c>
      <c r="AR316" s="154" t="s">
        <v>258</v>
      </c>
      <c r="AT316" s="154" t="s">
        <v>169</v>
      </c>
      <c r="AU316" s="154" t="s">
        <v>83</v>
      </c>
      <c r="AY316" s="16" t="s">
        <v>167</v>
      </c>
      <c r="BE316" s="155">
        <f>IF(N316="základní",J316,0)</f>
        <v>0</v>
      </c>
      <c r="BF316" s="155">
        <f>IF(N316="snížená",J316,0)</f>
        <v>0</v>
      </c>
      <c r="BG316" s="155">
        <f>IF(N316="zákl. přenesená",J316,0)</f>
        <v>0</v>
      </c>
      <c r="BH316" s="155">
        <f>IF(N316="sníž. přenesená",J316,0)</f>
        <v>0</v>
      </c>
      <c r="BI316" s="155">
        <f>IF(N316="nulová",J316,0)</f>
        <v>0</v>
      </c>
      <c r="BJ316" s="16" t="s">
        <v>81</v>
      </c>
      <c r="BK316" s="155">
        <f>ROUND(I316*H316,2)</f>
        <v>0</v>
      </c>
      <c r="BL316" s="16" t="s">
        <v>258</v>
      </c>
      <c r="BM316" s="154" t="s">
        <v>2402</v>
      </c>
    </row>
    <row r="317" spans="2:65" s="12" customFormat="1" ht="11.25">
      <c r="B317" s="156"/>
      <c r="D317" s="157" t="s">
        <v>176</v>
      </c>
      <c r="E317" s="158" t="s">
        <v>1</v>
      </c>
      <c r="F317" s="159" t="s">
        <v>2403</v>
      </c>
      <c r="H317" s="160">
        <v>2.597</v>
      </c>
      <c r="L317" s="156"/>
      <c r="M317" s="161"/>
      <c r="N317" s="162"/>
      <c r="O317" s="162"/>
      <c r="P317" s="162"/>
      <c r="Q317" s="162"/>
      <c r="R317" s="162"/>
      <c r="S317" s="162"/>
      <c r="T317" s="163"/>
      <c r="AT317" s="158" t="s">
        <v>176</v>
      </c>
      <c r="AU317" s="158" t="s">
        <v>83</v>
      </c>
      <c r="AV317" s="12" t="s">
        <v>83</v>
      </c>
      <c r="AW317" s="12" t="s">
        <v>28</v>
      </c>
      <c r="AX317" s="12" t="s">
        <v>74</v>
      </c>
      <c r="AY317" s="158" t="s">
        <v>167</v>
      </c>
    </row>
    <row r="318" spans="2:65" s="13" customFormat="1" ht="11.25">
      <c r="B318" s="164"/>
      <c r="D318" s="157" t="s">
        <v>176</v>
      </c>
      <c r="E318" s="165" t="s">
        <v>1</v>
      </c>
      <c r="F318" s="166" t="s">
        <v>187</v>
      </c>
      <c r="H318" s="167">
        <v>2.597</v>
      </c>
      <c r="L318" s="164"/>
      <c r="M318" s="168"/>
      <c r="N318" s="169"/>
      <c r="O318" s="169"/>
      <c r="P318" s="169"/>
      <c r="Q318" s="169"/>
      <c r="R318" s="169"/>
      <c r="S318" s="169"/>
      <c r="T318" s="170"/>
      <c r="AT318" s="165" t="s">
        <v>176</v>
      </c>
      <c r="AU318" s="165" t="s">
        <v>83</v>
      </c>
      <c r="AV318" s="13" t="s">
        <v>174</v>
      </c>
      <c r="AW318" s="13" t="s">
        <v>28</v>
      </c>
      <c r="AX318" s="13" t="s">
        <v>81</v>
      </c>
      <c r="AY318" s="165" t="s">
        <v>167</v>
      </c>
    </row>
    <row r="319" spans="2:65" s="1" customFormat="1" ht="24" customHeight="1">
      <c r="B319" s="143"/>
      <c r="C319" s="144" t="s">
        <v>608</v>
      </c>
      <c r="D319" s="144" t="s">
        <v>169</v>
      </c>
      <c r="E319" s="145" t="s">
        <v>2161</v>
      </c>
      <c r="F319" s="146" t="s">
        <v>2162</v>
      </c>
      <c r="G319" s="147" t="s">
        <v>249</v>
      </c>
      <c r="H319" s="148">
        <v>132.869</v>
      </c>
      <c r="I319" s="149">
        <v>0</v>
      </c>
      <c r="J319" s="149">
        <f>ROUND(I319*H319,2)</f>
        <v>0</v>
      </c>
      <c r="K319" s="146" t="s">
        <v>173</v>
      </c>
      <c r="L319" s="30"/>
      <c r="M319" s="150" t="s">
        <v>1</v>
      </c>
      <c r="N319" s="151" t="s">
        <v>39</v>
      </c>
      <c r="O319" s="152">
        <v>0.33200000000000002</v>
      </c>
      <c r="P319" s="152">
        <f>O319*H319</f>
        <v>44.112508000000005</v>
      </c>
      <c r="Q319" s="152">
        <v>0</v>
      </c>
      <c r="R319" s="152">
        <f>Q319*H319</f>
        <v>0</v>
      </c>
      <c r="S319" s="152">
        <v>0</v>
      </c>
      <c r="T319" s="153">
        <f>S319*H319</f>
        <v>0</v>
      </c>
      <c r="AR319" s="154" t="s">
        <v>174</v>
      </c>
      <c r="AT319" s="154" t="s">
        <v>169</v>
      </c>
      <c r="AU319" s="154" t="s">
        <v>83</v>
      </c>
      <c r="AY319" s="16" t="s">
        <v>167</v>
      </c>
      <c r="BE319" s="155">
        <f>IF(N319="základní",J319,0)</f>
        <v>0</v>
      </c>
      <c r="BF319" s="155">
        <f>IF(N319="snížená",J319,0)</f>
        <v>0</v>
      </c>
      <c r="BG319" s="155">
        <f>IF(N319="zákl. přenesená",J319,0)</f>
        <v>0</v>
      </c>
      <c r="BH319" s="155">
        <f>IF(N319="sníž. přenesená",J319,0)</f>
        <v>0</v>
      </c>
      <c r="BI319" s="155">
        <f>IF(N319="nulová",J319,0)</f>
        <v>0</v>
      </c>
      <c r="BJ319" s="16" t="s">
        <v>81</v>
      </c>
      <c r="BK319" s="155">
        <f>ROUND(I319*H319,2)</f>
        <v>0</v>
      </c>
      <c r="BL319" s="16" t="s">
        <v>174</v>
      </c>
      <c r="BM319" s="154" t="s">
        <v>2404</v>
      </c>
    </row>
    <row r="320" spans="2:65" s="12" customFormat="1" ht="11.25">
      <c r="B320" s="156"/>
      <c r="D320" s="157" t="s">
        <v>176</v>
      </c>
      <c r="E320" s="158" t="s">
        <v>1</v>
      </c>
      <c r="F320" s="159" t="s">
        <v>2405</v>
      </c>
      <c r="H320" s="160">
        <v>132.869</v>
      </c>
      <c r="L320" s="156"/>
      <c r="M320" s="161"/>
      <c r="N320" s="162"/>
      <c r="O320" s="162"/>
      <c r="P320" s="162"/>
      <c r="Q320" s="162"/>
      <c r="R320" s="162"/>
      <c r="S320" s="162"/>
      <c r="T320" s="163"/>
      <c r="AT320" s="158" t="s">
        <v>176</v>
      </c>
      <c r="AU320" s="158" t="s">
        <v>83</v>
      </c>
      <c r="AV320" s="12" t="s">
        <v>83</v>
      </c>
      <c r="AW320" s="12" t="s">
        <v>28</v>
      </c>
      <c r="AX320" s="12" t="s">
        <v>74</v>
      </c>
      <c r="AY320" s="158" t="s">
        <v>167</v>
      </c>
    </row>
    <row r="321" spans="2:65" s="13" customFormat="1" ht="11.25">
      <c r="B321" s="164"/>
      <c r="D321" s="157" t="s">
        <v>176</v>
      </c>
      <c r="E321" s="165" t="s">
        <v>1</v>
      </c>
      <c r="F321" s="166" t="s">
        <v>187</v>
      </c>
      <c r="H321" s="167">
        <v>132.869</v>
      </c>
      <c r="L321" s="164"/>
      <c r="M321" s="168"/>
      <c r="N321" s="169"/>
      <c r="O321" s="169"/>
      <c r="P321" s="169"/>
      <c r="Q321" s="169"/>
      <c r="R321" s="169"/>
      <c r="S321" s="169"/>
      <c r="T321" s="170"/>
      <c r="AT321" s="165" t="s">
        <v>176</v>
      </c>
      <c r="AU321" s="165" t="s">
        <v>83</v>
      </c>
      <c r="AV321" s="13" t="s">
        <v>174</v>
      </c>
      <c r="AW321" s="13" t="s">
        <v>28</v>
      </c>
      <c r="AX321" s="13" t="s">
        <v>81</v>
      </c>
      <c r="AY321" s="165" t="s">
        <v>167</v>
      </c>
    </row>
    <row r="322" spans="2:65" s="1" customFormat="1" ht="24" customHeight="1">
      <c r="B322" s="143"/>
      <c r="C322" s="178" t="s">
        <v>614</v>
      </c>
      <c r="D322" s="178" t="s">
        <v>410</v>
      </c>
      <c r="E322" s="179" t="s">
        <v>2165</v>
      </c>
      <c r="F322" s="180" t="s">
        <v>2166</v>
      </c>
      <c r="G322" s="181" t="s">
        <v>172</v>
      </c>
      <c r="H322" s="182">
        <v>6.976</v>
      </c>
      <c r="I322" s="183">
        <v>0</v>
      </c>
      <c r="J322" s="183">
        <f>ROUND(I322*H322,2)</f>
        <v>0</v>
      </c>
      <c r="K322" s="180" t="s">
        <v>173</v>
      </c>
      <c r="L322" s="184"/>
      <c r="M322" s="185" t="s">
        <v>1</v>
      </c>
      <c r="N322" s="186" t="s">
        <v>39</v>
      </c>
      <c r="O322" s="152">
        <v>0</v>
      </c>
      <c r="P322" s="152">
        <f>O322*H322</f>
        <v>0</v>
      </c>
      <c r="Q322" s="152">
        <v>0.55000000000000004</v>
      </c>
      <c r="R322" s="152">
        <f>Q322*H322</f>
        <v>3.8368000000000002</v>
      </c>
      <c r="S322" s="152">
        <v>0</v>
      </c>
      <c r="T322" s="153">
        <f>S322*H322</f>
        <v>0</v>
      </c>
      <c r="AR322" s="154" t="s">
        <v>213</v>
      </c>
      <c r="AT322" s="154" t="s">
        <v>410</v>
      </c>
      <c r="AU322" s="154" t="s">
        <v>83</v>
      </c>
      <c r="AY322" s="16" t="s">
        <v>167</v>
      </c>
      <c r="BE322" s="155">
        <f>IF(N322="základní",J322,0)</f>
        <v>0</v>
      </c>
      <c r="BF322" s="155">
        <f>IF(N322="snížená",J322,0)</f>
        <v>0</v>
      </c>
      <c r="BG322" s="155">
        <f>IF(N322="zákl. přenesená",J322,0)</f>
        <v>0</v>
      </c>
      <c r="BH322" s="155">
        <f>IF(N322="sníž. přenesená",J322,0)</f>
        <v>0</v>
      </c>
      <c r="BI322" s="155">
        <f>IF(N322="nulová",J322,0)</f>
        <v>0</v>
      </c>
      <c r="BJ322" s="16" t="s">
        <v>81</v>
      </c>
      <c r="BK322" s="155">
        <f>ROUND(I322*H322,2)</f>
        <v>0</v>
      </c>
      <c r="BL322" s="16" t="s">
        <v>174</v>
      </c>
      <c r="BM322" s="154" t="s">
        <v>2406</v>
      </c>
    </row>
    <row r="323" spans="2:65" s="12" customFormat="1" ht="11.25">
      <c r="B323" s="156"/>
      <c r="D323" s="157" t="s">
        <v>176</v>
      </c>
      <c r="E323" s="158" t="s">
        <v>1</v>
      </c>
      <c r="F323" s="159" t="s">
        <v>2407</v>
      </c>
      <c r="H323" s="160">
        <v>6.976</v>
      </c>
      <c r="L323" s="156"/>
      <c r="M323" s="161"/>
      <c r="N323" s="162"/>
      <c r="O323" s="162"/>
      <c r="P323" s="162"/>
      <c r="Q323" s="162"/>
      <c r="R323" s="162"/>
      <c r="S323" s="162"/>
      <c r="T323" s="163"/>
      <c r="AT323" s="158" t="s">
        <v>176</v>
      </c>
      <c r="AU323" s="158" t="s">
        <v>83</v>
      </c>
      <c r="AV323" s="12" t="s">
        <v>83</v>
      </c>
      <c r="AW323" s="12" t="s">
        <v>28</v>
      </c>
      <c r="AX323" s="12" t="s">
        <v>74</v>
      </c>
      <c r="AY323" s="158" t="s">
        <v>167</v>
      </c>
    </row>
    <row r="324" spans="2:65" s="13" customFormat="1" ht="11.25">
      <c r="B324" s="164"/>
      <c r="D324" s="157" t="s">
        <v>176</v>
      </c>
      <c r="E324" s="165" t="s">
        <v>1</v>
      </c>
      <c r="F324" s="166" t="s">
        <v>187</v>
      </c>
      <c r="H324" s="167">
        <v>6.976</v>
      </c>
      <c r="L324" s="164"/>
      <c r="M324" s="168"/>
      <c r="N324" s="169"/>
      <c r="O324" s="169"/>
      <c r="P324" s="169"/>
      <c r="Q324" s="169"/>
      <c r="R324" s="169"/>
      <c r="S324" s="169"/>
      <c r="T324" s="170"/>
      <c r="AT324" s="165" t="s">
        <v>176</v>
      </c>
      <c r="AU324" s="165" t="s">
        <v>83</v>
      </c>
      <c r="AV324" s="13" t="s">
        <v>174</v>
      </c>
      <c r="AW324" s="13" t="s">
        <v>28</v>
      </c>
      <c r="AX324" s="13" t="s">
        <v>81</v>
      </c>
      <c r="AY324" s="165" t="s">
        <v>167</v>
      </c>
    </row>
    <row r="325" spans="2:65" s="1" customFormat="1" ht="24" customHeight="1">
      <c r="B325" s="143"/>
      <c r="C325" s="144" t="s">
        <v>619</v>
      </c>
      <c r="D325" s="144" t="s">
        <v>169</v>
      </c>
      <c r="E325" s="145" t="s">
        <v>2408</v>
      </c>
      <c r="F325" s="146" t="s">
        <v>2409</v>
      </c>
      <c r="G325" s="147" t="s">
        <v>230</v>
      </c>
      <c r="H325" s="148">
        <v>55.8</v>
      </c>
      <c r="I325" s="149">
        <v>0</v>
      </c>
      <c r="J325" s="149">
        <f>ROUND(I325*H325,2)</f>
        <v>0</v>
      </c>
      <c r="K325" s="146" t="s">
        <v>173</v>
      </c>
      <c r="L325" s="30"/>
      <c r="M325" s="150" t="s">
        <v>1</v>
      </c>
      <c r="N325" s="151" t="s">
        <v>39</v>
      </c>
      <c r="O325" s="152">
        <v>0.27700000000000002</v>
      </c>
      <c r="P325" s="152">
        <f>O325*H325</f>
        <v>15.4566</v>
      </c>
      <c r="Q325" s="152">
        <v>0</v>
      </c>
      <c r="R325" s="152">
        <f>Q325*H325</f>
        <v>0</v>
      </c>
      <c r="S325" s="152">
        <v>0</v>
      </c>
      <c r="T325" s="153">
        <f>S325*H325</f>
        <v>0</v>
      </c>
      <c r="AR325" s="154" t="s">
        <v>258</v>
      </c>
      <c r="AT325" s="154" t="s">
        <v>169</v>
      </c>
      <c r="AU325" s="154" t="s">
        <v>83</v>
      </c>
      <c r="AY325" s="16" t="s">
        <v>167</v>
      </c>
      <c r="BE325" s="155">
        <f>IF(N325="základní",J325,0)</f>
        <v>0</v>
      </c>
      <c r="BF325" s="155">
        <f>IF(N325="snížená",J325,0)</f>
        <v>0</v>
      </c>
      <c r="BG325" s="155">
        <f>IF(N325="zákl. přenesená",J325,0)</f>
        <v>0</v>
      </c>
      <c r="BH325" s="155">
        <f>IF(N325="sníž. přenesená",J325,0)</f>
        <v>0</v>
      </c>
      <c r="BI325" s="155">
        <f>IF(N325="nulová",J325,0)</f>
        <v>0</v>
      </c>
      <c r="BJ325" s="16" t="s">
        <v>81</v>
      </c>
      <c r="BK325" s="155">
        <f>ROUND(I325*H325,2)</f>
        <v>0</v>
      </c>
      <c r="BL325" s="16" t="s">
        <v>258</v>
      </c>
      <c r="BM325" s="154" t="s">
        <v>2410</v>
      </c>
    </row>
    <row r="326" spans="2:65" s="12" customFormat="1" ht="11.25">
      <c r="B326" s="156"/>
      <c r="D326" s="157" t="s">
        <v>176</v>
      </c>
      <c r="E326" s="158" t="s">
        <v>1</v>
      </c>
      <c r="F326" s="159" t="s">
        <v>2411</v>
      </c>
      <c r="H326" s="160">
        <v>55.8</v>
      </c>
      <c r="L326" s="156"/>
      <c r="M326" s="161"/>
      <c r="N326" s="162"/>
      <c r="O326" s="162"/>
      <c r="P326" s="162"/>
      <c r="Q326" s="162"/>
      <c r="R326" s="162"/>
      <c r="S326" s="162"/>
      <c r="T326" s="163"/>
      <c r="AT326" s="158" t="s">
        <v>176</v>
      </c>
      <c r="AU326" s="158" t="s">
        <v>83</v>
      </c>
      <c r="AV326" s="12" t="s">
        <v>83</v>
      </c>
      <c r="AW326" s="12" t="s">
        <v>28</v>
      </c>
      <c r="AX326" s="12" t="s">
        <v>74</v>
      </c>
      <c r="AY326" s="158" t="s">
        <v>167</v>
      </c>
    </row>
    <row r="327" spans="2:65" s="13" customFormat="1" ht="11.25">
      <c r="B327" s="164"/>
      <c r="D327" s="157" t="s">
        <v>176</v>
      </c>
      <c r="E327" s="165" t="s">
        <v>1</v>
      </c>
      <c r="F327" s="166" t="s">
        <v>187</v>
      </c>
      <c r="H327" s="167">
        <v>55.8</v>
      </c>
      <c r="L327" s="164"/>
      <c r="M327" s="168"/>
      <c r="N327" s="169"/>
      <c r="O327" s="169"/>
      <c r="P327" s="169"/>
      <c r="Q327" s="169"/>
      <c r="R327" s="169"/>
      <c r="S327" s="169"/>
      <c r="T327" s="170"/>
      <c r="AT327" s="165" t="s">
        <v>176</v>
      </c>
      <c r="AU327" s="165" t="s">
        <v>83</v>
      </c>
      <c r="AV327" s="13" t="s">
        <v>174</v>
      </c>
      <c r="AW327" s="13" t="s">
        <v>28</v>
      </c>
      <c r="AX327" s="13" t="s">
        <v>81</v>
      </c>
      <c r="AY327" s="165" t="s">
        <v>167</v>
      </c>
    </row>
    <row r="328" spans="2:65" s="1" customFormat="1" ht="16.5" customHeight="1">
      <c r="B328" s="143"/>
      <c r="C328" s="178" t="s">
        <v>623</v>
      </c>
      <c r="D328" s="178" t="s">
        <v>410</v>
      </c>
      <c r="E328" s="179" t="s">
        <v>2174</v>
      </c>
      <c r="F328" s="180" t="s">
        <v>2175</v>
      </c>
      <c r="G328" s="181" t="s">
        <v>172</v>
      </c>
      <c r="H328" s="182">
        <v>2.9529999999999998</v>
      </c>
      <c r="I328" s="183">
        <v>0</v>
      </c>
      <c r="J328" s="183">
        <f>ROUND(I328*H328,2)</f>
        <v>0</v>
      </c>
      <c r="K328" s="180" t="s">
        <v>173</v>
      </c>
      <c r="L328" s="184"/>
      <c r="M328" s="185" t="s">
        <v>1</v>
      </c>
      <c r="N328" s="186" t="s">
        <v>39</v>
      </c>
      <c r="O328" s="152">
        <v>0</v>
      </c>
      <c r="P328" s="152">
        <f>O328*H328</f>
        <v>0</v>
      </c>
      <c r="Q328" s="152">
        <v>0.55000000000000004</v>
      </c>
      <c r="R328" s="152">
        <f>Q328*H328</f>
        <v>1.62415</v>
      </c>
      <c r="S328" s="152">
        <v>0</v>
      </c>
      <c r="T328" s="153">
        <f>S328*H328</f>
        <v>0</v>
      </c>
      <c r="AR328" s="154" t="s">
        <v>380</v>
      </c>
      <c r="AT328" s="154" t="s">
        <v>410</v>
      </c>
      <c r="AU328" s="154" t="s">
        <v>83</v>
      </c>
      <c r="AY328" s="16" t="s">
        <v>167</v>
      </c>
      <c r="BE328" s="155">
        <f>IF(N328="základní",J328,0)</f>
        <v>0</v>
      </c>
      <c r="BF328" s="155">
        <f>IF(N328="snížená",J328,0)</f>
        <v>0</v>
      </c>
      <c r="BG328" s="155">
        <f>IF(N328="zákl. přenesená",J328,0)</f>
        <v>0</v>
      </c>
      <c r="BH328" s="155">
        <f>IF(N328="sníž. přenesená",J328,0)</f>
        <v>0</v>
      </c>
      <c r="BI328" s="155">
        <f>IF(N328="nulová",J328,0)</f>
        <v>0</v>
      </c>
      <c r="BJ328" s="16" t="s">
        <v>81</v>
      </c>
      <c r="BK328" s="155">
        <f>ROUND(I328*H328,2)</f>
        <v>0</v>
      </c>
      <c r="BL328" s="16" t="s">
        <v>258</v>
      </c>
      <c r="BM328" s="154" t="s">
        <v>2412</v>
      </c>
    </row>
    <row r="329" spans="2:65" s="12" customFormat="1" ht="11.25">
      <c r="B329" s="156"/>
      <c r="D329" s="157" t="s">
        <v>176</v>
      </c>
      <c r="E329" s="158" t="s">
        <v>1</v>
      </c>
      <c r="F329" s="159" t="s">
        <v>2413</v>
      </c>
      <c r="H329" s="160">
        <v>2.9529999999999998</v>
      </c>
      <c r="L329" s="156"/>
      <c r="M329" s="161"/>
      <c r="N329" s="162"/>
      <c r="O329" s="162"/>
      <c r="P329" s="162"/>
      <c r="Q329" s="162"/>
      <c r="R329" s="162"/>
      <c r="S329" s="162"/>
      <c r="T329" s="163"/>
      <c r="AT329" s="158" t="s">
        <v>176</v>
      </c>
      <c r="AU329" s="158" t="s">
        <v>83</v>
      </c>
      <c r="AV329" s="12" t="s">
        <v>83</v>
      </c>
      <c r="AW329" s="12" t="s">
        <v>28</v>
      </c>
      <c r="AX329" s="12" t="s">
        <v>74</v>
      </c>
      <c r="AY329" s="158" t="s">
        <v>167</v>
      </c>
    </row>
    <row r="330" spans="2:65" s="13" customFormat="1" ht="11.25">
      <c r="B330" s="164"/>
      <c r="D330" s="157" t="s">
        <v>176</v>
      </c>
      <c r="E330" s="165" t="s">
        <v>1</v>
      </c>
      <c r="F330" s="166" t="s">
        <v>187</v>
      </c>
      <c r="H330" s="167">
        <v>2.9529999999999998</v>
      </c>
      <c r="L330" s="164"/>
      <c r="M330" s="168"/>
      <c r="N330" s="169"/>
      <c r="O330" s="169"/>
      <c r="P330" s="169"/>
      <c r="Q330" s="169"/>
      <c r="R330" s="169"/>
      <c r="S330" s="169"/>
      <c r="T330" s="170"/>
      <c r="AT330" s="165" t="s">
        <v>176</v>
      </c>
      <c r="AU330" s="165" t="s">
        <v>83</v>
      </c>
      <c r="AV330" s="13" t="s">
        <v>174</v>
      </c>
      <c r="AW330" s="13" t="s">
        <v>28</v>
      </c>
      <c r="AX330" s="13" t="s">
        <v>81</v>
      </c>
      <c r="AY330" s="165" t="s">
        <v>167</v>
      </c>
    </row>
    <row r="331" spans="2:65" s="1" customFormat="1" ht="24" customHeight="1">
      <c r="B331" s="143"/>
      <c r="C331" s="144" t="s">
        <v>627</v>
      </c>
      <c r="D331" s="144" t="s">
        <v>169</v>
      </c>
      <c r="E331" s="145" t="s">
        <v>2414</v>
      </c>
      <c r="F331" s="146" t="s">
        <v>2415</v>
      </c>
      <c r="G331" s="147" t="s">
        <v>230</v>
      </c>
      <c r="H331" s="148">
        <v>24.8</v>
      </c>
      <c r="I331" s="149">
        <v>0</v>
      </c>
      <c r="J331" s="149">
        <f>ROUND(I331*H331,2)</f>
        <v>0</v>
      </c>
      <c r="K331" s="146" t="s">
        <v>173</v>
      </c>
      <c r="L331" s="30"/>
      <c r="M331" s="150" t="s">
        <v>1</v>
      </c>
      <c r="N331" s="151" t="s">
        <v>39</v>
      </c>
      <c r="O331" s="152">
        <v>0.186</v>
      </c>
      <c r="P331" s="152">
        <f>O331*H331</f>
        <v>4.6128</v>
      </c>
      <c r="Q331" s="152">
        <v>0</v>
      </c>
      <c r="R331" s="152">
        <f>Q331*H331</f>
        <v>0</v>
      </c>
      <c r="S331" s="152">
        <v>3.3000000000000002E-2</v>
      </c>
      <c r="T331" s="153">
        <f>S331*H331</f>
        <v>0.81840000000000002</v>
      </c>
      <c r="AR331" s="154" t="s">
        <v>258</v>
      </c>
      <c r="AT331" s="154" t="s">
        <v>169</v>
      </c>
      <c r="AU331" s="154" t="s">
        <v>83</v>
      </c>
      <c r="AY331" s="16" t="s">
        <v>167</v>
      </c>
      <c r="BE331" s="155">
        <f>IF(N331="základní",J331,0)</f>
        <v>0</v>
      </c>
      <c r="BF331" s="155">
        <f>IF(N331="snížená",J331,0)</f>
        <v>0</v>
      </c>
      <c r="BG331" s="155">
        <f>IF(N331="zákl. přenesená",J331,0)</f>
        <v>0</v>
      </c>
      <c r="BH331" s="155">
        <f>IF(N331="sníž. přenesená",J331,0)</f>
        <v>0</v>
      </c>
      <c r="BI331" s="155">
        <f>IF(N331="nulová",J331,0)</f>
        <v>0</v>
      </c>
      <c r="BJ331" s="16" t="s">
        <v>81</v>
      </c>
      <c r="BK331" s="155">
        <f>ROUND(I331*H331,2)</f>
        <v>0</v>
      </c>
      <c r="BL331" s="16" t="s">
        <v>258</v>
      </c>
      <c r="BM331" s="154" t="s">
        <v>2416</v>
      </c>
    </row>
    <row r="332" spans="2:65" s="12" customFormat="1" ht="11.25">
      <c r="B332" s="156"/>
      <c r="D332" s="157" t="s">
        <v>176</v>
      </c>
      <c r="E332" s="158" t="s">
        <v>1</v>
      </c>
      <c r="F332" s="159" t="s">
        <v>2417</v>
      </c>
      <c r="H332" s="160">
        <v>24.8</v>
      </c>
      <c r="L332" s="156"/>
      <c r="M332" s="161"/>
      <c r="N332" s="162"/>
      <c r="O332" s="162"/>
      <c r="P332" s="162"/>
      <c r="Q332" s="162"/>
      <c r="R332" s="162"/>
      <c r="S332" s="162"/>
      <c r="T332" s="163"/>
      <c r="AT332" s="158" t="s">
        <v>176</v>
      </c>
      <c r="AU332" s="158" t="s">
        <v>83</v>
      </c>
      <c r="AV332" s="12" t="s">
        <v>83</v>
      </c>
      <c r="AW332" s="12" t="s">
        <v>28</v>
      </c>
      <c r="AX332" s="12" t="s">
        <v>74</v>
      </c>
      <c r="AY332" s="158" t="s">
        <v>167</v>
      </c>
    </row>
    <row r="333" spans="2:65" s="13" customFormat="1" ht="11.25">
      <c r="B333" s="164"/>
      <c r="D333" s="157" t="s">
        <v>176</v>
      </c>
      <c r="E333" s="165" t="s">
        <v>1</v>
      </c>
      <c r="F333" s="166" t="s">
        <v>187</v>
      </c>
      <c r="H333" s="167">
        <v>24.8</v>
      </c>
      <c r="L333" s="164"/>
      <c r="M333" s="168"/>
      <c r="N333" s="169"/>
      <c r="O333" s="169"/>
      <c r="P333" s="169"/>
      <c r="Q333" s="169"/>
      <c r="R333" s="169"/>
      <c r="S333" s="169"/>
      <c r="T333" s="170"/>
      <c r="AT333" s="165" t="s">
        <v>176</v>
      </c>
      <c r="AU333" s="165" t="s">
        <v>83</v>
      </c>
      <c r="AV333" s="13" t="s">
        <v>174</v>
      </c>
      <c r="AW333" s="13" t="s">
        <v>28</v>
      </c>
      <c r="AX333" s="13" t="s">
        <v>81</v>
      </c>
      <c r="AY333" s="165" t="s">
        <v>167</v>
      </c>
    </row>
    <row r="334" spans="2:65" s="1" customFormat="1" ht="24" customHeight="1">
      <c r="B334" s="143"/>
      <c r="C334" s="144" t="s">
        <v>634</v>
      </c>
      <c r="D334" s="144" t="s">
        <v>169</v>
      </c>
      <c r="E334" s="145" t="s">
        <v>2183</v>
      </c>
      <c r="F334" s="146" t="s">
        <v>2184</v>
      </c>
      <c r="G334" s="147" t="s">
        <v>172</v>
      </c>
      <c r="H334" s="148">
        <v>6.976</v>
      </c>
      <c r="I334" s="149">
        <v>0</v>
      </c>
      <c r="J334" s="149">
        <f>ROUND(I334*H334,2)</f>
        <v>0</v>
      </c>
      <c r="K334" s="146" t="s">
        <v>173</v>
      </c>
      <c r="L334" s="30"/>
      <c r="M334" s="150" t="s">
        <v>1</v>
      </c>
      <c r="N334" s="151" t="s">
        <v>39</v>
      </c>
      <c r="O334" s="152">
        <v>0</v>
      </c>
      <c r="P334" s="152">
        <f>O334*H334</f>
        <v>0</v>
      </c>
      <c r="Q334" s="152">
        <v>2.81E-3</v>
      </c>
      <c r="R334" s="152">
        <f>Q334*H334</f>
        <v>1.9602560000000002E-2</v>
      </c>
      <c r="S334" s="152">
        <v>0</v>
      </c>
      <c r="T334" s="153">
        <f>S334*H334</f>
        <v>0</v>
      </c>
      <c r="AR334" s="154" t="s">
        <v>258</v>
      </c>
      <c r="AT334" s="154" t="s">
        <v>169</v>
      </c>
      <c r="AU334" s="154" t="s">
        <v>83</v>
      </c>
      <c r="AY334" s="16" t="s">
        <v>167</v>
      </c>
      <c r="BE334" s="155">
        <f>IF(N334="základní",J334,0)</f>
        <v>0</v>
      </c>
      <c r="BF334" s="155">
        <f>IF(N334="snížená",J334,0)</f>
        <v>0</v>
      </c>
      <c r="BG334" s="155">
        <f>IF(N334="zákl. přenesená",J334,0)</f>
        <v>0</v>
      </c>
      <c r="BH334" s="155">
        <f>IF(N334="sníž. přenesená",J334,0)</f>
        <v>0</v>
      </c>
      <c r="BI334" s="155">
        <f>IF(N334="nulová",J334,0)</f>
        <v>0</v>
      </c>
      <c r="BJ334" s="16" t="s">
        <v>81</v>
      </c>
      <c r="BK334" s="155">
        <f>ROUND(I334*H334,2)</f>
        <v>0</v>
      </c>
      <c r="BL334" s="16" t="s">
        <v>258</v>
      </c>
      <c r="BM334" s="154" t="s">
        <v>2418</v>
      </c>
    </row>
    <row r="335" spans="2:65" s="1" customFormat="1" ht="16.5" customHeight="1">
      <c r="B335" s="143"/>
      <c r="C335" s="144" t="s">
        <v>639</v>
      </c>
      <c r="D335" s="144" t="s">
        <v>169</v>
      </c>
      <c r="E335" s="145" t="s">
        <v>2186</v>
      </c>
      <c r="F335" s="146" t="s">
        <v>2419</v>
      </c>
      <c r="G335" s="147" t="s">
        <v>399</v>
      </c>
      <c r="H335" s="148">
        <v>4.8239999999999998</v>
      </c>
      <c r="I335" s="149">
        <v>0</v>
      </c>
      <c r="J335" s="149">
        <f>ROUND(I335*H335,2)</f>
        <v>0</v>
      </c>
      <c r="K335" s="146" t="s">
        <v>173</v>
      </c>
      <c r="L335" s="30"/>
      <c r="M335" s="150" t="s">
        <v>1</v>
      </c>
      <c r="N335" s="151" t="s">
        <v>39</v>
      </c>
      <c r="O335" s="152">
        <v>4.2069999999999999</v>
      </c>
      <c r="P335" s="152">
        <f>O335*H335</f>
        <v>20.294567999999998</v>
      </c>
      <c r="Q335" s="152">
        <v>0</v>
      </c>
      <c r="R335" s="152">
        <f>Q335*H335</f>
        <v>0</v>
      </c>
      <c r="S335" s="152">
        <v>0</v>
      </c>
      <c r="T335" s="153">
        <f>S335*H335</f>
        <v>0</v>
      </c>
      <c r="AR335" s="154" t="s">
        <v>258</v>
      </c>
      <c r="AT335" s="154" t="s">
        <v>169</v>
      </c>
      <c r="AU335" s="154" t="s">
        <v>83</v>
      </c>
      <c r="AY335" s="16" t="s">
        <v>167</v>
      </c>
      <c r="BE335" s="155">
        <f>IF(N335="základní",J335,0)</f>
        <v>0</v>
      </c>
      <c r="BF335" s="155">
        <f>IF(N335="snížená",J335,0)</f>
        <v>0</v>
      </c>
      <c r="BG335" s="155">
        <f>IF(N335="zákl. přenesená",J335,0)</f>
        <v>0</v>
      </c>
      <c r="BH335" s="155">
        <f>IF(N335="sníž. přenesená",J335,0)</f>
        <v>0</v>
      </c>
      <c r="BI335" s="155">
        <f>IF(N335="nulová",J335,0)</f>
        <v>0</v>
      </c>
      <c r="BJ335" s="16" t="s">
        <v>81</v>
      </c>
      <c r="BK335" s="155">
        <f>ROUND(I335*H335,2)</f>
        <v>0</v>
      </c>
      <c r="BL335" s="16" t="s">
        <v>258</v>
      </c>
      <c r="BM335" s="154" t="s">
        <v>2420</v>
      </c>
    </row>
    <row r="336" spans="2:65" s="11" customFormat="1" ht="22.9" customHeight="1">
      <c r="B336" s="131"/>
      <c r="D336" s="132" t="s">
        <v>73</v>
      </c>
      <c r="E336" s="141" t="s">
        <v>1335</v>
      </c>
      <c r="F336" s="141" t="s">
        <v>1336</v>
      </c>
      <c r="J336" s="142">
        <f>BK336</f>
        <v>0</v>
      </c>
      <c r="L336" s="131"/>
      <c r="M336" s="135"/>
      <c r="N336" s="136"/>
      <c r="O336" s="136"/>
      <c r="P336" s="137">
        <f>SUM(P337:P340)</f>
        <v>46.796720000000001</v>
      </c>
      <c r="Q336" s="136"/>
      <c r="R336" s="137">
        <f>SUM(R337:R340)</f>
        <v>0.64675099999999996</v>
      </c>
      <c r="S336" s="136"/>
      <c r="T336" s="138">
        <f>SUM(T337:T340)</f>
        <v>0</v>
      </c>
      <c r="AR336" s="132" t="s">
        <v>83</v>
      </c>
      <c r="AT336" s="139" t="s">
        <v>73</v>
      </c>
      <c r="AU336" s="139" t="s">
        <v>81</v>
      </c>
      <c r="AY336" s="132" t="s">
        <v>167</v>
      </c>
      <c r="BK336" s="140">
        <f>SUM(BK337:BK340)</f>
        <v>0</v>
      </c>
    </row>
    <row r="337" spans="2:65" s="1" customFormat="1" ht="24" customHeight="1">
      <c r="B337" s="143"/>
      <c r="C337" s="144" t="s">
        <v>643</v>
      </c>
      <c r="D337" s="144" t="s">
        <v>169</v>
      </c>
      <c r="E337" s="145" t="s">
        <v>2421</v>
      </c>
      <c r="F337" s="146" t="s">
        <v>2422</v>
      </c>
      <c r="G337" s="147" t="s">
        <v>249</v>
      </c>
      <c r="H337" s="148">
        <v>46.9</v>
      </c>
      <c r="I337" s="149">
        <v>0</v>
      </c>
      <c r="J337" s="149">
        <f>ROUND(I337*H337,2)</f>
        <v>0</v>
      </c>
      <c r="K337" s="146" t="s">
        <v>173</v>
      </c>
      <c r="L337" s="30"/>
      <c r="M337" s="150" t="s">
        <v>1</v>
      </c>
      <c r="N337" s="151" t="s">
        <v>39</v>
      </c>
      <c r="O337" s="152">
        <v>0.96799999999999997</v>
      </c>
      <c r="P337" s="152">
        <f>O337*H337</f>
        <v>45.3992</v>
      </c>
      <c r="Q337" s="152">
        <v>1.379E-2</v>
      </c>
      <c r="R337" s="152">
        <f>Q337*H337</f>
        <v>0.64675099999999996</v>
      </c>
      <c r="S337" s="152">
        <v>0</v>
      </c>
      <c r="T337" s="153">
        <f>S337*H337</f>
        <v>0</v>
      </c>
      <c r="AR337" s="154" t="s">
        <v>258</v>
      </c>
      <c r="AT337" s="154" t="s">
        <v>169</v>
      </c>
      <c r="AU337" s="154" t="s">
        <v>83</v>
      </c>
      <c r="AY337" s="16" t="s">
        <v>167</v>
      </c>
      <c r="BE337" s="155">
        <f>IF(N337="základní",J337,0)</f>
        <v>0</v>
      </c>
      <c r="BF337" s="155">
        <f>IF(N337="snížená",J337,0)</f>
        <v>0</v>
      </c>
      <c r="BG337" s="155">
        <f>IF(N337="zákl. přenesená",J337,0)</f>
        <v>0</v>
      </c>
      <c r="BH337" s="155">
        <f>IF(N337="sníž. přenesená",J337,0)</f>
        <v>0</v>
      </c>
      <c r="BI337" s="155">
        <f>IF(N337="nulová",J337,0)</f>
        <v>0</v>
      </c>
      <c r="BJ337" s="16" t="s">
        <v>81</v>
      </c>
      <c r="BK337" s="155">
        <f>ROUND(I337*H337,2)</f>
        <v>0</v>
      </c>
      <c r="BL337" s="16" t="s">
        <v>258</v>
      </c>
      <c r="BM337" s="154" t="s">
        <v>2423</v>
      </c>
    </row>
    <row r="338" spans="2:65" s="12" customFormat="1" ht="11.25">
      <c r="B338" s="156"/>
      <c r="D338" s="157" t="s">
        <v>176</v>
      </c>
      <c r="E338" s="158" t="s">
        <v>1</v>
      </c>
      <c r="F338" s="159" t="s">
        <v>2331</v>
      </c>
      <c r="H338" s="160">
        <v>46.9</v>
      </c>
      <c r="L338" s="156"/>
      <c r="M338" s="161"/>
      <c r="N338" s="162"/>
      <c r="O338" s="162"/>
      <c r="P338" s="162"/>
      <c r="Q338" s="162"/>
      <c r="R338" s="162"/>
      <c r="S338" s="162"/>
      <c r="T338" s="163"/>
      <c r="AT338" s="158" t="s">
        <v>176</v>
      </c>
      <c r="AU338" s="158" t="s">
        <v>83</v>
      </c>
      <c r="AV338" s="12" t="s">
        <v>83</v>
      </c>
      <c r="AW338" s="12" t="s">
        <v>28</v>
      </c>
      <c r="AX338" s="12" t="s">
        <v>74</v>
      </c>
      <c r="AY338" s="158" t="s">
        <v>167</v>
      </c>
    </row>
    <row r="339" spans="2:65" s="13" customFormat="1" ht="11.25">
      <c r="B339" s="164"/>
      <c r="D339" s="157" t="s">
        <v>176</v>
      </c>
      <c r="E339" s="165" t="s">
        <v>1</v>
      </c>
      <c r="F339" s="166" t="s">
        <v>187</v>
      </c>
      <c r="H339" s="167">
        <v>46.9</v>
      </c>
      <c r="L339" s="164"/>
      <c r="M339" s="168"/>
      <c r="N339" s="169"/>
      <c r="O339" s="169"/>
      <c r="P339" s="169"/>
      <c r="Q339" s="169"/>
      <c r="R339" s="169"/>
      <c r="S339" s="169"/>
      <c r="T339" s="170"/>
      <c r="AT339" s="165" t="s">
        <v>176</v>
      </c>
      <c r="AU339" s="165" t="s">
        <v>83</v>
      </c>
      <c r="AV339" s="13" t="s">
        <v>174</v>
      </c>
      <c r="AW339" s="13" t="s">
        <v>28</v>
      </c>
      <c r="AX339" s="13" t="s">
        <v>81</v>
      </c>
      <c r="AY339" s="165" t="s">
        <v>167</v>
      </c>
    </row>
    <row r="340" spans="2:65" s="1" customFormat="1" ht="16.5" customHeight="1">
      <c r="B340" s="143"/>
      <c r="C340" s="144" t="s">
        <v>648</v>
      </c>
      <c r="D340" s="144" t="s">
        <v>169</v>
      </c>
      <c r="E340" s="145" t="s">
        <v>2424</v>
      </c>
      <c r="F340" s="146" t="s">
        <v>2425</v>
      </c>
      <c r="G340" s="147" t="s">
        <v>399</v>
      </c>
      <c r="H340" s="148">
        <v>0.64700000000000002</v>
      </c>
      <c r="I340" s="149">
        <v>0</v>
      </c>
      <c r="J340" s="149">
        <f>ROUND(I340*H340,2)</f>
        <v>0</v>
      </c>
      <c r="K340" s="146" t="s">
        <v>173</v>
      </c>
      <c r="L340" s="30"/>
      <c r="M340" s="150" t="s">
        <v>1</v>
      </c>
      <c r="N340" s="151" t="s">
        <v>39</v>
      </c>
      <c r="O340" s="152">
        <v>2.16</v>
      </c>
      <c r="P340" s="152">
        <f>O340*H340</f>
        <v>1.3975200000000001</v>
      </c>
      <c r="Q340" s="152">
        <v>0</v>
      </c>
      <c r="R340" s="152">
        <f>Q340*H340</f>
        <v>0</v>
      </c>
      <c r="S340" s="152">
        <v>0</v>
      </c>
      <c r="T340" s="153">
        <f>S340*H340</f>
        <v>0</v>
      </c>
      <c r="AR340" s="154" t="s">
        <v>258</v>
      </c>
      <c r="AT340" s="154" t="s">
        <v>169</v>
      </c>
      <c r="AU340" s="154" t="s">
        <v>83</v>
      </c>
      <c r="AY340" s="16" t="s">
        <v>167</v>
      </c>
      <c r="BE340" s="155">
        <f>IF(N340="základní",J340,0)</f>
        <v>0</v>
      </c>
      <c r="BF340" s="155">
        <f>IF(N340="snížená",J340,0)</f>
        <v>0</v>
      </c>
      <c r="BG340" s="155">
        <f>IF(N340="zákl. přenesená",J340,0)</f>
        <v>0</v>
      </c>
      <c r="BH340" s="155">
        <f>IF(N340="sníž. přenesená",J340,0)</f>
        <v>0</v>
      </c>
      <c r="BI340" s="155">
        <f>IF(N340="nulová",J340,0)</f>
        <v>0</v>
      </c>
      <c r="BJ340" s="16" t="s">
        <v>81</v>
      </c>
      <c r="BK340" s="155">
        <f>ROUND(I340*H340,2)</f>
        <v>0</v>
      </c>
      <c r="BL340" s="16" t="s">
        <v>258</v>
      </c>
      <c r="BM340" s="154" t="s">
        <v>2426</v>
      </c>
    </row>
    <row r="341" spans="2:65" s="11" customFormat="1" ht="22.9" customHeight="1">
      <c r="B341" s="131"/>
      <c r="D341" s="132" t="s">
        <v>73</v>
      </c>
      <c r="E341" s="141" t="s">
        <v>1392</v>
      </c>
      <c r="F341" s="141" t="s">
        <v>1393</v>
      </c>
      <c r="J341" s="142">
        <f>BK341</f>
        <v>0</v>
      </c>
      <c r="L341" s="131"/>
      <c r="M341" s="135"/>
      <c r="N341" s="136"/>
      <c r="O341" s="136"/>
      <c r="P341" s="137">
        <f>SUM(P342:P353)</f>
        <v>15.935523000000002</v>
      </c>
      <c r="Q341" s="136"/>
      <c r="R341" s="137">
        <f>SUM(R342:R353)</f>
        <v>0.14420640000000001</v>
      </c>
      <c r="S341" s="136"/>
      <c r="T341" s="138">
        <f>SUM(T342:T353)</f>
        <v>0</v>
      </c>
      <c r="AR341" s="132" t="s">
        <v>83</v>
      </c>
      <c r="AT341" s="139" t="s">
        <v>73</v>
      </c>
      <c r="AU341" s="139" t="s">
        <v>81</v>
      </c>
      <c r="AY341" s="132" t="s">
        <v>167</v>
      </c>
      <c r="BK341" s="140">
        <f>SUM(BK342:BK353)</f>
        <v>0</v>
      </c>
    </row>
    <row r="342" spans="2:65" s="1" customFormat="1" ht="24" customHeight="1">
      <c r="B342" s="143"/>
      <c r="C342" s="144" t="s">
        <v>652</v>
      </c>
      <c r="D342" s="144" t="s">
        <v>169</v>
      </c>
      <c r="E342" s="145" t="s">
        <v>1412</v>
      </c>
      <c r="F342" s="146" t="s">
        <v>1413</v>
      </c>
      <c r="G342" s="147" t="s">
        <v>230</v>
      </c>
      <c r="H342" s="148">
        <v>2.2250000000000001</v>
      </c>
      <c r="I342" s="149">
        <v>0</v>
      </c>
      <c r="J342" s="149">
        <f>ROUND(I342*H342,2)</f>
        <v>0</v>
      </c>
      <c r="K342" s="146" t="s">
        <v>173</v>
      </c>
      <c r="L342" s="30"/>
      <c r="M342" s="150" t="s">
        <v>1</v>
      </c>
      <c r="N342" s="151" t="s">
        <v>39</v>
      </c>
      <c r="O342" s="152">
        <v>0.34699999999999998</v>
      </c>
      <c r="P342" s="152">
        <f>O342*H342</f>
        <v>0.77207499999999996</v>
      </c>
      <c r="Q342" s="152">
        <v>2.64E-3</v>
      </c>
      <c r="R342" s="152">
        <f>Q342*H342</f>
        <v>5.8739999999999999E-3</v>
      </c>
      <c r="S342" s="152">
        <v>0</v>
      </c>
      <c r="T342" s="153">
        <f>S342*H342</f>
        <v>0</v>
      </c>
      <c r="AR342" s="154" t="s">
        <v>258</v>
      </c>
      <c r="AT342" s="154" t="s">
        <v>169</v>
      </c>
      <c r="AU342" s="154" t="s">
        <v>83</v>
      </c>
      <c r="AY342" s="16" t="s">
        <v>167</v>
      </c>
      <c r="BE342" s="155">
        <f>IF(N342="základní",J342,0)</f>
        <v>0</v>
      </c>
      <c r="BF342" s="155">
        <f>IF(N342="snížená",J342,0)</f>
        <v>0</v>
      </c>
      <c r="BG342" s="155">
        <f>IF(N342="zákl. přenesená",J342,0)</f>
        <v>0</v>
      </c>
      <c r="BH342" s="155">
        <f>IF(N342="sníž. přenesená",J342,0)</f>
        <v>0</v>
      </c>
      <c r="BI342" s="155">
        <f>IF(N342="nulová",J342,0)</f>
        <v>0</v>
      </c>
      <c r="BJ342" s="16" t="s">
        <v>81</v>
      </c>
      <c r="BK342" s="155">
        <f>ROUND(I342*H342,2)</f>
        <v>0</v>
      </c>
      <c r="BL342" s="16" t="s">
        <v>258</v>
      </c>
      <c r="BM342" s="154" t="s">
        <v>2427</v>
      </c>
    </row>
    <row r="343" spans="2:65" s="12" customFormat="1" ht="11.25">
      <c r="B343" s="156"/>
      <c r="D343" s="157" t="s">
        <v>176</v>
      </c>
      <c r="E343" s="158" t="s">
        <v>1</v>
      </c>
      <c r="F343" s="159" t="s">
        <v>2428</v>
      </c>
      <c r="H343" s="160">
        <v>1.8</v>
      </c>
      <c r="L343" s="156"/>
      <c r="M343" s="161"/>
      <c r="N343" s="162"/>
      <c r="O343" s="162"/>
      <c r="P343" s="162"/>
      <c r="Q343" s="162"/>
      <c r="R343" s="162"/>
      <c r="S343" s="162"/>
      <c r="T343" s="163"/>
      <c r="AT343" s="158" t="s">
        <v>176</v>
      </c>
      <c r="AU343" s="158" t="s">
        <v>83</v>
      </c>
      <c r="AV343" s="12" t="s">
        <v>83</v>
      </c>
      <c r="AW343" s="12" t="s">
        <v>28</v>
      </c>
      <c r="AX343" s="12" t="s">
        <v>74</v>
      </c>
      <c r="AY343" s="158" t="s">
        <v>167</v>
      </c>
    </row>
    <row r="344" spans="2:65" s="12" customFormat="1" ht="11.25">
      <c r="B344" s="156"/>
      <c r="D344" s="157" t="s">
        <v>176</v>
      </c>
      <c r="E344" s="158" t="s">
        <v>1</v>
      </c>
      <c r="F344" s="159" t="s">
        <v>2429</v>
      </c>
      <c r="H344" s="160">
        <v>0.42499999999999999</v>
      </c>
      <c r="L344" s="156"/>
      <c r="M344" s="161"/>
      <c r="N344" s="162"/>
      <c r="O344" s="162"/>
      <c r="P344" s="162"/>
      <c r="Q344" s="162"/>
      <c r="R344" s="162"/>
      <c r="S344" s="162"/>
      <c r="T344" s="163"/>
      <c r="AT344" s="158" t="s">
        <v>176</v>
      </c>
      <c r="AU344" s="158" t="s">
        <v>83</v>
      </c>
      <c r="AV344" s="12" t="s">
        <v>83</v>
      </c>
      <c r="AW344" s="12" t="s">
        <v>28</v>
      </c>
      <c r="AX344" s="12" t="s">
        <v>74</v>
      </c>
      <c r="AY344" s="158" t="s">
        <v>167</v>
      </c>
    </row>
    <row r="345" spans="2:65" s="13" customFormat="1" ht="11.25">
      <c r="B345" s="164"/>
      <c r="D345" s="157" t="s">
        <v>176</v>
      </c>
      <c r="E345" s="165" t="s">
        <v>1</v>
      </c>
      <c r="F345" s="166" t="s">
        <v>187</v>
      </c>
      <c r="H345" s="167">
        <v>2.2250000000000001</v>
      </c>
      <c r="L345" s="164"/>
      <c r="M345" s="168"/>
      <c r="N345" s="169"/>
      <c r="O345" s="169"/>
      <c r="P345" s="169"/>
      <c r="Q345" s="169"/>
      <c r="R345" s="169"/>
      <c r="S345" s="169"/>
      <c r="T345" s="170"/>
      <c r="AT345" s="165" t="s">
        <v>176</v>
      </c>
      <c r="AU345" s="165" t="s">
        <v>83</v>
      </c>
      <c r="AV345" s="13" t="s">
        <v>174</v>
      </c>
      <c r="AW345" s="13" t="s">
        <v>28</v>
      </c>
      <c r="AX345" s="13" t="s">
        <v>81</v>
      </c>
      <c r="AY345" s="165" t="s">
        <v>167</v>
      </c>
    </row>
    <row r="346" spans="2:65" s="1" customFormat="1" ht="24" customHeight="1">
      <c r="B346" s="143"/>
      <c r="C346" s="144" t="s">
        <v>661</v>
      </c>
      <c r="D346" s="144" t="s">
        <v>169</v>
      </c>
      <c r="E346" s="145" t="s">
        <v>1422</v>
      </c>
      <c r="F346" s="146" t="s">
        <v>1423</v>
      </c>
      <c r="G346" s="147" t="s">
        <v>230</v>
      </c>
      <c r="H346" s="148">
        <v>42.2</v>
      </c>
      <c r="I346" s="149">
        <v>0</v>
      </c>
      <c r="J346" s="149">
        <f>ROUND(I346*H346,2)</f>
        <v>0</v>
      </c>
      <c r="K346" s="146" t="s">
        <v>173</v>
      </c>
      <c r="L346" s="30"/>
      <c r="M346" s="150" t="s">
        <v>1</v>
      </c>
      <c r="N346" s="151" t="s">
        <v>39</v>
      </c>
      <c r="O346" s="152">
        <v>0.26500000000000001</v>
      </c>
      <c r="P346" s="152">
        <f>O346*H346</f>
        <v>11.183000000000002</v>
      </c>
      <c r="Q346" s="152">
        <v>2.8600000000000001E-3</v>
      </c>
      <c r="R346" s="152">
        <f>Q346*H346</f>
        <v>0.12069200000000001</v>
      </c>
      <c r="S346" s="152">
        <v>0</v>
      </c>
      <c r="T346" s="153">
        <f>S346*H346</f>
        <v>0</v>
      </c>
      <c r="AR346" s="154" t="s">
        <v>258</v>
      </c>
      <c r="AT346" s="154" t="s">
        <v>169</v>
      </c>
      <c r="AU346" s="154" t="s">
        <v>83</v>
      </c>
      <c r="AY346" s="16" t="s">
        <v>167</v>
      </c>
      <c r="BE346" s="155">
        <f>IF(N346="základní",J346,0)</f>
        <v>0</v>
      </c>
      <c r="BF346" s="155">
        <f>IF(N346="snížená",J346,0)</f>
        <v>0</v>
      </c>
      <c r="BG346" s="155">
        <f>IF(N346="zákl. přenesená",J346,0)</f>
        <v>0</v>
      </c>
      <c r="BH346" s="155">
        <f>IF(N346="sníž. přenesená",J346,0)</f>
        <v>0</v>
      </c>
      <c r="BI346" s="155">
        <f>IF(N346="nulová",J346,0)</f>
        <v>0</v>
      </c>
      <c r="BJ346" s="16" t="s">
        <v>81</v>
      </c>
      <c r="BK346" s="155">
        <f>ROUND(I346*H346,2)</f>
        <v>0</v>
      </c>
      <c r="BL346" s="16" t="s">
        <v>258</v>
      </c>
      <c r="BM346" s="154" t="s">
        <v>2430</v>
      </c>
    </row>
    <row r="347" spans="2:65" s="12" customFormat="1" ht="11.25">
      <c r="B347" s="156"/>
      <c r="D347" s="157" t="s">
        <v>176</v>
      </c>
      <c r="E347" s="158" t="s">
        <v>1</v>
      </c>
      <c r="F347" s="159" t="s">
        <v>2431</v>
      </c>
      <c r="H347" s="160">
        <v>42.2</v>
      </c>
      <c r="L347" s="156"/>
      <c r="M347" s="161"/>
      <c r="N347" s="162"/>
      <c r="O347" s="162"/>
      <c r="P347" s="162"/>
      <c r="Q347" s="162"/>
      <c r="R347" s="162"/>
      <c r="S347" s="162"/>
      <c r="T347" s="163"/>
      <c r="AT347" s="158" t="s">
        <v>176</v>
      </c>
      <c r="AU347" s="158" t="s">
        <v>83</v>
      </c>
      <c r="AV347" s="12" t="s">
        <v>83</v>
      </c>
      <c r="AW347" s="12" t="s">
        <v>28</v>
      </c>
      <c r="AX347" s="12" t="s">
        <v>74</v>
      </c>
      <c r="AY347" s="158" t="s">
        <v>167</v>
      </c>
    </row>
    <row r="348" spans="2:65" s="13" customFormat="1" ht="11.25">
      <c r="B348" s="164"/>
      <c r="D348" s="157" t="s">
        <v>176</v>
      </c>
      <c r="E348" s="165" t="s">
        <v>1</v>
      </c>
      <c r="F348" s="166" t="s">
        <v>187</v>
      </c>
      <c r="H348" s="167">
        <v>42.2</v>
      </c>
      <c r="L348" s="164"/>
      <c r="M348" s="168"/>
      <c r="N348" s="169"/>
      <c r="O348" s="169"/>
      <c r="P348" s="169"/>
      <c r="Q348" s="169"/>
      <c r="R348" s="169"/>
      <c r="S348" s="169"/>
      <c r="T348" s="170"/>
      <c r="AT348" s="165" t="s">
        <v>176</v>
      </c>
      <c r="AU348" s="165" t="s">
        <v>83</v>
      </c>
      <c r="AV348" s="13" t="s">
        <v>174</v>
      </c>
      <c r="AW348" s="13" t="s">
        <v>28</v>
      </c>
      <c r="AX348" s="13" t="s">
        <v>81</v>
      </c>
      <c r="AY348" s="165" t="s">
        <v>167</v>
      </c>
    </row>
    <row r="349" spans="2:65" s="1" customFormat="1" ht="24" customHeight="1">
      <c r="B349" s="143"/>
      <c r="C349" s="144" t="s">
        <v>668</v>
      </c>
      <c r="D349" s="144" t="s">
        <v>169</v>
      </c>
      <c r="E349" s="145" t="s">
        <v>1427</v>
      </c>
      <c r="F349" s="146" t="s">
        <v>1428</v>
      </c>
      <c r="G349" s="147" t="s">
        <v>295</v>
      </c>
      <c r="H349" s="148">
        <v>2</v>
      </c>
      <c r="I349" s="149">
        <v>0</v>
      </c>
      <c r="J349" s="149">
        <f>ROUND(I349*H349,2)</f>
        <v>0</v>
      </c>
      <c r="K349" s="146" t="s">
        <v>173</v>
      </c>
      <c r="L349" s="30"/>
      <c r="M349" s="150" t="s">
        <v>1</v>
      </c>
      <c r="N349" s="151" t="s">
        <v>39</v>
      </c>
      <c r="O349" s="152">
        <v>0.4</v>
      </c>
      <c r="P349" s="152">
        <f>O349*H349</f>
        <v>0.8</v>
      </c>
      <c r="Q349" s="152">
        <v>4.8000000000000001E-4</v>
      </c>
      <c r="R349" s="152">
        <f>Q349*H349</f>
        <v>9.6000000000000002E-4</v>
      </c>
      <c r="S349" s="152">
        <v>0</v>
      </c>
      <c r="T349" s="153">
        <f>S349*H349</f>
        <v>0</v>
      </c>
      <c r="AR349" s="154" t="s">
        <v>258</v>
      </c>
      <c r="AT349" s="154" t="s">
        <v>169</v>
      </c>
      <c r="AU349" s="154" t="s">
        <v>83</v>
      </c>
      <c r="AY349" s="16" t="s">
        <v>167</v>
      </c>
      <c r="BE349" s="155">
        <f>IF(N349="základní",J349,0)</f>
        <v>0</v>
      </c>
      <c r="BF349" s="155">
        <f>IF(N349="snížená",J349,0)</f>
        <v>0</v>
      </c>
      <c r="BG349" s="155">
        <f>IF(N349="zákl. přenesená",J349,0)</f>
        <v>0</v>
      </c>
      <c r="BH349" s="155">
        <f>IF(N349="sníž. přenesená",J349,0)</f>
        <v>0</v>
      </c>
      <c r="BI349" s="155">
        <f>IF(N349="nulová",J349,0)</f>
        <v>0</v>
      </c>
      <c r="BJ349" s="16" t="s">
        <v>81</v>
      </c>
      <c r="BK349" s="155">
        <f>ROUND(I349*H349,2)</f>
        <v>0</v>
      </c>
      <c r="BL349" s="16" t="s">
        <v>258</v>
      </c>
      <c r="BM349" s="154" t="s">
        <v>2432</v>
      </c>
    </row>
    <row r="350" spans="2:65" s="1" customFormat="1" ht="24" customHeight="1">
      <c r="B350" s="143"/>
      <c r="C350" s="144" t="s">
        <v>683</v>
      </c>
      <c r="D350" s="144" t="s">
        <v>169</v>
      </c>
      <c r="E350" s="145" t="s">
        <v>1431</v>
      </c>
      <c r="F350" s="146" t="s">
        <v>1432</v>
      </c>
      <c r="G350" s="147" t="s">
        <v>230</v>
      </c>
      <c r="H350" s="148">
        <v>7.48</v>
      </c>
      <c r="I350" s="149">
        <v>0</v>
      </c>
      <c r="J350" s="149">
        <f>ROUND(I350*H350,2)</f>
        <v>0</v>
      </c>
      <c r="K350" s="146" t="s">
        <v>173</v>
      </c>
      <c r="L350" s="30"/>
      <c r="M350" s="150" t="s">
        <v>1</v>
      </c>
      <c r="N350" s="151" t="s">
        <v>39</v>
      </c>
      <c r="O350" s="152">
        <v>0.33400000000000002</v>
      </c>
      <c r="P350" s="152">
        <f>O350*H350</f>
        <v>2.4983200000000001</v>
      </c>
      <c r="Q350" s="152">
        <v>2.2300000000000002E-3</v>
      </c>
      <c r="R350" s="152">
        <f>Q350*H350</f>
        <v>1.6680400000000001E-2</v>
      </c>
      <c r="S350" s="152">
        <v>0</v>
      </c>
      <c r="T350" s="153">
        <f>S350*H350</f>
        <v>0</v>
      </c>
      <c r="AR350" s="154" t="s">
        <v>258</v>
      </c>
      <c r="AT350" s="154" t="s">
        <v>169</v>
      </c>
      <c r="AU350" s="154" t="s">
        <v>83</v>
      </c>
      <c r="AY350" s="16" t="s">
        <v>167</v>
      </c>
      <c r="BE350" s="155">
        <f>IF(N350="základní",J350,0)</f>
        <v>0</v>
      </c>
      <c r="BF350" s="155">
        <f>IF(N350="snížená",J350,0)</f>
        <v>0</v>
      </c>
      <c r="BG350" s="155">
        <f>IF(N350="zákl. přenesená",J350,0)</f>
        <v>0</v>
      </c>
      <c r="BH350" s="155">
        <f>IF(N350="sníž. přenesená",J350,0)</f>
        <v>0</v>
      </c>
      <c r="BI350" s="155">
        <f>IF(N350="nulová",J350,0)</f>
        <v>0</v>
      </c>
      <c r="BJ350" s="16" t="s">
        <v>81</v>
      </c>
      <c r="BK350" s="155">
        <f>ROUND(I350*H350,2)</f>
        <v>0</v>
      </c>
      <c r="BL350" s="16" t="s">
        <v>258</v>
      </c>
      <c r="BM350" s="154" t="s">
        <v>2433</v>
      </c>
    </row>
    <row r="351" spans="2:65" s="12" customFormat="1" ht="11.25">
      <c r="B351" s="156"/>
      <c r="D351" s="157" t="s">
        <v>176</v>
      </c>
      <c r="E351" s="158" t="s">
        <v>1</v>
      </c>
      <c r="F351" s="159" t="s">
        <v>2434</v>
      </c>
      <c r="H351" s="160">
        <v>7.48</v>
      </c>
      <c r="L351" s="156"/>
      <c r="M351" s="161"/>
      <c r="N351" s="162"/>
      <c r="O351" s="162"/>
      <c r="P351" s="162"/>
      <c r="Q351" s="162"/>
      <c r="R351" s="162"/>
      <c r="S351" s="162"/>
      <c r="T351" s="163"/>
      <c r="AT351" s="158" t="s">
        <v>176</v>
      </c>
      <c r="AU351" s="158" t="s">
        <v>83</v>
      </c>
      <c r="AV351" s="12" t="s">
        <v>83</v>
      </c>
      <c r="AW351" s="12" t="s">
        <v>28</v>
      </c>
      <c r="AX351" s="12" t="s">
        <v>74</v>
      </c>
      <c r="AY351" s="158" t="s">
        <v>167</v>
      </c>
    </row>
    <row r="352" spans="2:65" s="13" customFormat="1" ht="11.25">
      <c r="B352" s="164"/>
      <c r="D352" s="157" t="s">
        <v>176</v>
      </c>
      <c r="E352" s="165" t="s">
        <v>1</v>
      </c>
      <c r="F352" s="166" t="s">
        <v>187</v>
      </c>
      <c r="H352" s="167">
        <v>7.48</v>
      </c>
      <c r="L352" s="164"/>
      <c r="M352" s="168"/>
      <c r="N352" s="169"/>
      <c r="O352" s="169"/>
      <c r="P352" s="169"/>
      <c r="Q352" s="169"/>
      <c r="R352" s="169"/>
      <c r="S352" s="169"/>
      <c r="T352" s="170"/>
      <c r="AT352" s="165" t="s">
        <v>176</v>
      </c>
      <c r="AU352" s="165" t="s">
        <v>83</v>
      </c>
      <c r="AV352" s="13" t="s">
        <v>174</v>
      </c>
      <c r="AW352" s="13" t="s">
        <v>28</v>
      </c>
      <c r="AX352" s="13" t="s">
        <v>81</v>
      </c>
      <c r="AY352" s="165" t="s">
        <v>167</v>
      </c>
    </row>
    <row r="353" spans="2:65" s="1" customFormat="1" ht="24" customHeight="1">
      <c r="B353" s="143"/>
      <c r="C353" s="144" t="s">
        <v>689</v>
      </c>
      <c r="D353" s="144" t="s">
        <v>169</v>
      </c>
      <c r="E353" s="145" t="s">
        <v>2195</v>
      </c>
      <c r="F353" s="146" t="s">
        <v>2196</v>
      </c>
      <c r="G353" s="147" t="s">
        <v>399</v>
      </c>
      <c r="H353" s="148">
        <v>0.14399999999999999</v>
      </c>
      <c r="I353" s="149">
        <v>0</v>
      </c>
      <c r="J353" s="149">
        <f>ROUND(I353*H353,2)</f>
        <v>0</v>
      </c>
      <c r="K353" s="146" t="s">
        <v>173</v>
      </c>
      <c r="L353" s="30"/>
      <c r="M353" s="150" t="s">
        <v>1</v>
      </c>
      <c r="N353" s="151" t="s">
        <v>39</v>
      </c>
      <c r="O353" s="152">
        <v>4.7370000000000001</v>
      </c>
      <c r="P353" s="152">
        <f>O353*H353</f>
        <v>0.68212799999999996</v>
      </c>
      <c r="Q353" s="152">
        <v>0</v>
      </c>
      <c r="R353" s="152">
        <f>Q353*H353</f>
        <v>0</v>
      </c>
      <c r="S353" s="152">
        <v>0</v>
      </c>
      <c r="T353" s="153">
        <f>S353*H353</f>
        <v>0</v>
      </c>
      <c r="AR353" s="154" t="s">
        <v>258</v>
      </c>
      <c r="AT353" s="154" t="s">
        <v>169</v>
      </c>
      <c r="AU353" s="154" t="s">
        <v>83</v>
      </c>
      <c r="AY353" s="16" t="s">
        <v>167</v>
      </c>
      <c r="BE353" s="155">
        <f>IF(N353="základní",J353,0)</f>
        <v>0</v>
      </c>
      <c r="BF353" s="155">
        <f>IF(N353="snížená",J353,0)</f>
        <v>0</v>
      </c>
      <c r="BG353" s="155">
        <f>IF(N353="zákl. přenesená",J353,0)</f>
        <v>0</v>
      </c>
      <c r="BH353" s="155">
        <f>IF(N353="sníž. přenesená",J353,0)</f>
        <v>0</v>
      </c>
      <c r="BI353" s="155">
        <f>IF(N353="nulová",J353,0)</f>
        <v>0</v>
      </c>
      <c r="BJ353" s="16" t="s">
        <v>81</v>
      </c>
      <c r="BK353" s="155">
        <f>ROUND(I353*H353,2)</f>
        <v>0</v>
      </c>
      <c r="BL353" s="16" t="s">
        <v>258</v>
      </c>
      <c r="BM353" s="154" t="s">
        <v>2435</v>
      </c>
    </row>
    <row r="354" spans="2:65" s="11" customFormat="1" ht="22.9" customHeight="1">
      <c r="B354" s="131"/>
      <c r="D354" s="132" t="s">
        <v>73</v>
      </c>
      <c r="E354" s="141" t="s">
        <v>1441</v>
      </c>
      <c r="F354" s="141" t="s">
        <v>1442</v>
      </c>
      <c r="J354" s="142">
        <f>BK354</f>
        <v>0</v>
      </c>
      <c r="L354" s="131"/>
      <c r="M354" s="135"/>
      <c r="N354" s="136"/>
      <c r="O354" s="136"/>
      <c r="P354" s="137">
        <f>SUM(P355:P370)</f>
        <v>214.09316200000001</v>
      </c>
      <c r="Q354" s="136"/>
      <c r="R354" s="137">
        <f>SUM(R355:R370)</f>
        <v>8.9487819999999996</v>
      </c>
      <c r="S354" s="136"/>
      <c r="T354" s="138">
        <f>SUM(T355:T370)</f>
        <v>3.1421869999999998</v>
      </c>
      <c r="AR354" s="132" t="s">
        <v>83</v>
      </c>
      <c r="AT354" s="139" t="s">
        <v>73</v>
      </c>
      <c r="AU354" s="139" t="s">
        <v>81</v>
      </c>
      <c r="AY354" s="132" t="s">
        <v>167</v>
      </c>
      <c r="BK354" s="140">
        <f>SUM(BK355:BK370)</f>
        <v>0</v>
      </c>
    </row>
    <row r="355" spans="2:65" s="1" customFormat="1" ht="24" customHeight="1">
      <c r="B355" s="143"/>
      <c r="C355" s="144" t="s">
        <v>694</v>
      </c>
      <c r="D355" s="144" t="s">
        <v>169</v>
      </c>
      <c r="E355" s="145" t="s">
        <v>1444</v>
      </c>
      <c r="F355" s="146" t="s">
        <v>1445</v>
      </c>
      <c r="G355" s="147" t="s">
        <v>249</v>
      </c>
      <c r="H355" s="148">
        <v>194</v>
      </c>
      <c r="I355" s="149">
        <v>0</v>
      </c>
      <c r="J355" s="149">
        <f>ROUND(I355*H355,2)</f>
        <v>0</v>
      </c>
      <c r="K355" s="146" t="s">
        <v>173</v>
      </c>
      <c r="L355" s="30"/>
      <c r="M355" s="150" t="s">
        <v>1</v>
      </c>
      <c r="N355" s="151" t="s">
        <v>39</v>
      </c>
      <c r="O355" s="152">
        <v>0.47299999999999998</v>
      </c>
      <c r="P355" s="152">
        <f>O355*H355</f>
        <v>91.762</v>
      </c>
      <c r="Q355" s="152">
        <v>4.3490000000000001E-2</v>
      </c>
      <c r="R355" s="152">
        <f>Q355*H355</f>
        <v>8.4370600000000007</v>
      </c>
      <c r="S355" s="152">
        <v>0</v>
      </c>
      <c r="T355" s="153">
        <f>S355*H355</f>
        <v>0</v>
      </c>
      <c r="AR355" s="154" t="s">
        <v>258</v>
      </c>
      <c r="AT355" s="154" t="s">
        <v>169</v>
      </c>
      <c r="AU355" s="154" t="s">
        <v>83</v>
      </c>
      <c r="AY355" s="16" t="s">
        <v>167</v>
      </c>
      <c r="BE355" s="155">
        <f>IF(N355="základní",J355,0)</f>
        <v>0</v>
      </c>
      <c r="BF355" s="155">
        <f>IF(N355="snížená",J355,0)</f>
        <v>0</v>
      </c>
      <c r="BG355" s="155">
        <f>IF(N355="zákl. přenesená",J355,0)</f>
        <v>0</v>
      </c>
      <c r="BH355" s="155">
        <f>IF(N355="sníž. přenesená",J355,0)</f>
        <v>0</v>
      </c>
      <c r="BI355" s="155">
        <f>IF(N355="nulová",J355,0)</f>
        <v>0</v>
      </c>
      <c r="BJ355" s="16" t="s">
        <v>81</v>
      </c>
      <c r="BK355" s="155">
        <f>ROUND(I355*H355,2)</f>
        <v>0</v>
      </c>
      <c r="BL355" s="16" t="s">
        <v>258</v>
      </c>
      <c r="BM355" s="154" t="s">
        <v>2436</v>
      </c>
    </row>
    <row r="356" spans="2:65" s="1" customFormat="1" ht="24" customHeight="1">
      <c r="B356" s="143"/>
      <c r="C356" s="144" t="s">
        <v>704</v>
      </c>
      <c r="D356" s="144" t="s">
        <v>169</v>
      </c>
      <c r="E356" s="145" t="s">
        <v>1449</v>
      </c>
      <c r="F356" s="146" t="s">
        <v>1450</v>
      </c>
      <c r="G356" s="147" t="s">
        <v>230</v>
      </c>
      <c r="H356" s="148">
        <v>42.2</v>
      </c>
      <c r="I356" s="149">
        <v>0</v>
      </c>
      <c r="J356" s="149">
        <f>ROUND(I356*H356,2)</f>
        <v>0</v>
      </c>
      <c r="K356" s="146" t="s">
        <v>173</v>
      </c>
      <c r="L356" s="30"/>
      <c r="M356" s="150" t="s">
        <v>1</v>
      </c>
      <c r="N356" s="151" t="s">
        <v>39</v>
      </c>
      <c r="O356" s="152">
        <v>0.09</v>
      </c>
      <c r="P356" s="152">
        <f>O356*H356</f>
        <v>3.798</v>
      </c>
      <c r="Q356" s="152">
        <v>1.01E-3</v>
      </c>
      <c r="R356" s="152">
        <f>Q356*H356</f>
        <v>4.2622000000000007E-2</v>
      </c>
      <c r="S356" s="152">
        <v>0</v>
      </c>
      <c r="T356" s="153">
        <f>S356*H356</f>
        <v>0</v>
      </c>
      <c r="AR356" s="154" t="s">
        <v>258</v>
      </c>
      <c r="AT356" s="154" t="s">
        <v>169</v>
      </c>
      <c r="AU356" s="154" t="s">
        <v>83</v>
      </c>
      <c r="AY356" s="16" t="s">
        <v>167</v>
      </c>
      <c r="BE356" s="155">
        <f>IF(N356="základní",J356,0)</f>
        <v>0</v>
      </c>
      <c r="BF356" s="155">
        <f>IF(N356="snížená",J356,0)</f>
        <v>0</v>
      </c>
      <c r="BG356" s="155">
        <f>IF(N356="zákl. přenesená",J356,0)</f>
        <v>0</v>
      </c>
      <c r="BH356" s="155">
        <f>IF(N356="sníž. přenesená",J356,0)</f>
        <v>0</v>
      </c>
      <c r="BI356" s="155">
        <f>IF(N356="nulová",J356,0)</f>
        <v>0</v>
      </c>
      <c r="BJ356" s="16" t="s">
        <v>81</v>
      </c>
      <c r="BK356" s="155">
        <f>ROUND(I356*H356,2)</f>
        <v>0</v>
      </c>
      <c r="BL356" s="16" t="s">
        <v>258</v>
      </c>
      <c r="BM356" s="154" t="s">
        <v>2437</v>
      </c>
    </row>
    <row r="357" spans="2:65" s="12" customFormat="1" ht="11.25">
      <c r="B357" s="156"/>
      <c r="D357" s="157" t="s">
        <v>176</v>
      </c>
      <c r="E357" s="158" t="s">
        <v>1</v>
      </c>
      <c r="F357" s="159" t="s">
        <v>2431</v>
      </c>
      <c r="H357" s="160">
        <v>42.2</v>
      </c>
      <c r="L357" s="156"/>
      <c r="M357" s="161"/>
      <c r="N357" s="162"/>
      <c r="O357" s="162"/>
      <c r="P357" s="162"/>
      <c r="Q357" s="162"/>
      <c r="R357" s="162"/>
      <c r="S357" s="162"/>
      <c r="T357" s="163"/>
      <c r="AT357" s="158" t="s">
        <v>176</v>
      </c>
      <c r="AU357" s="158" t="s">
        <v>83</v>
      </c>
      <c r="AV357" s="12" t="s">
        <v>83</v>
      </c>
      <c r="AW357" s="12" t="s">
        <v>28</v>
      </c>
      <c r="AX357" s="12" t="s">
        <v>74</v>
      </c>
      <c r="AY357" s="158" t="s">
        <v>167</v>
      </c>
    </row>
    <row r="358" spans="2:65" s="13" customFormat="1" ht="11.25">
      <c r="B358" s="164"/>
      <c r="D358" s="157" t="s">
        <v>176</v>
      </c>
      <c r="E358" s="165" t="s">
        <v>1</v>
      </c>
      <c r="F358" s="166" t="s">
        <v>187</v>
      </c>
      <c r="H358" s="167">
        <v>42.2</v>
      </c>
      <c r="L358" s="164"/>
      <c r="M358" s="168"/>
      <c r="N358" s="169"/>
      <c r="O358" s="169"/>
      <c r="P358" s="169"/>
      <c r="Q358" s="169"/>
      <c r="R358" s="169"/>
      <c r="S358" s="169"/>
      <c r="T358" s="170"/>
      <c r="AT358" s="165" t="s">
        <v>176</v>
      </c>
      <c r="AU358" s="165" t="s">
        <v>83</v>
      </c>
      <c r="AV358" s="13" t="s">
        <v>174</v>
      </c>
      <c r="AW358" s="13" t="s">
        <v>28</v>
      </c>
      <c r="AX358" s="13" t="s">
        <v>81</v>
      </c>
      <c r="AY358" s="165" t="s">
        <v>167</v>
      </c>
    </row>
    <row r="359" spans="2:65" s="1" customFormat="1" ht="24" customHeight="1">
      <c r="B359" s="143"/>
      <c r="C359" s="144" t="s">
        <v>709</v>
      </c>
      <c r="D359" s="144" t="s">
        <v>169</v>
      </c>
      <c r="E359" s="145" t="s">
        <v>1459</v>
      </c>
      <c r="F359" s="146" t="s">
        <v>1460</v>
      </c>
      <c r="G359" s="147" t="s">
        <v>230</v>
      </c>
      <c r="H359" s="148">
        <v>21.1</v>
      </c>
      <c r="I359" s="149">
        <v>0</v>
      </c>
      <c r="J359" s="149">
        <f>ROUND(I359*H359,2)</f>
        <v>0</v>
      </c>
      <c r="K359" s="146" t="s">
        <v>173</v>
      </c>
      <c r="L359" s="30"/>
      <c r="M359" s="150" t="s">
        <v>1</v>
      </c>
      <c r="N359" s="151" t="s">
        <v>39</v>
      </c>
      <c r="O359" s="152">
        <v>0.79200000000000004</v>
      </c>
      <c r="P359" s="152">
        <f>O359*H359</f>
        <v>16.711200000000002</v>
      </c>
      <c r="Q359" s="152">
        <v>1.167E-2</v>
      </c>
      <c r="R359" s="152">
        <f>Q359*H359</f>
        <v>0.24623700000000001</v>
      </c>
      <c r="S359" s="152">
        <v>0</v>
      </c>
      <c r="T359" s="153">
        <f>S359*H359</f>
        <v>0</v>
      </c>
      <c r="AR359" s="154" t="s">
        <v>258</v>
      </c>
      <c r="AT359" s="154" t="s">
        <v>169</v>
      </c>
      <c r="AU359" s="154" t="s">
        <v>83</v>
      </c>
      <c r="AY359" s="16" t="s">
        <v>167</v>
      </c>
      <c r="BE359" s="155">
        <f>IF(N359="základní",J359,0)</f>
        <v>0</v>
      </c>
      <c r="BF359" s="155">
        <f>IF(N359="snížená",J359,0)</f>
        <v>0</v>
      </c>
      <c r="BG359" s="155">
        <f>IF(N359="zákl. přenesená",J359,0)</f>
        <v>0</v>
      </c>
      <c r="BH359" s="155">
        <f>IF(N359="sníž. přenesená",J359,0)</f>
        <v>0</v>
      </c>
      <c r="BI359" s="155">
        <f>IF(N359="nulová",J359,0)</f>
        <v>0</v>
      </c>
      <c r="BJ359" s="16" t="s">
        <v>81</v>
      </c>
      <c r="BK359" s="155">
        <f>ROUND(I359*H359,2)</f>
        <v>0</v>
      </c>
      <c r="BL359" s="16" t="s">
        <v>258</v>
      </c>
      <c r="BM359" s="154" t="s">
        <v>2438</v>
      </c>
    </row>
    <row r="360" spans="2:65" s="1" customFormat="1" ht="36" customHeight="1">
      <c r="B360" s="143"/>
      <c r="C360" s="144" t="s">
        <v>714</v>
      </c>
      <c r="D360" s="144" t="s">
        <v>169</v>
      </c>
      <c r="E360" s="145" t="s">
        <v>1463</v>
      </c>
      <c r="F360" s="146" t="s">
        <v>1464</v>
      </c>
      <c r="G360" s="147" t="s">
        <v>230</v>
      </c>
      <c r="H360" s="148">
        <v>18.46</v>
      </c>
      <c r="I360" s="149">
        <v>0</v>
      </c>
      <c r="J360" s="149">
        <f>ROUND(I360*H360,2)</f>
        <v>0</v>
      </c>
      <c r="K360" s="146" t="s">
        <v>173</v>
      </c>
      <c r="L360" s="30"/>
      <c r="M360" s="150" t="s">
        <v>1</v>
      </c>
      <c r="N360" s="151" t="s">
        <v>39</v>
      </c>
      <c r="O360" s="152">
        <v>0.90900000000000003</v>
      </c>
      <c r="P360" s="152">
        <f>O360*H360</f>
        <v>16.780140000000003</v>
      </c>
      <c r="Q360" s="152">
        <v>9.9500000000000005E-3</v>
      </c>
      <c r="R360" s="152">
        <f>Q360*H360</f>
        <v>0.18367700000000001</v>
      </c>
      <c r="S360" s="152">
        <v>0</v>
      </c>
      <c r="T360" s="153">
        <f>S360*H360</f>
        <v>0</v>
      </c>
      <c r="AR360" s="154" t="s">
        <v>258</v>
      </c>
      <c r="AT360" s="154" t="s">
        <v>169</v>
      </c>
      <c r="AU360" s="154" t="s">
        <v>83</v>
      </c>
      <c r="AY360" s="16" t="s">
        <v>167</v>
      </c>
      <c r="BE360" s="155">
        <f>IF(N360="základní",J360,0)</f>
        <v>0</v>
      </c>
      <c r="BF360" s="155">
        <f>IF(N360="snížená",J360,0)</f>
        <v>0</v>
      </c>
      <c r="BG360" s="155">
        <f>IF(N360="zákl. přenesená",J360,0)</f>
        <v>0</v>
      </c>
      <c r="BH360" s="155">
        <f>IF(N360="sníž. přenesená",J360,0)</f>
        <v>0</v>
      </c>
      <c r="BI360" s="155">
        <f>IF(N360="nulová",J360,0)</f>
        <v>0</v>
      </c>
      <c r="BJ360" s="16" t="s">
        <v>81</v>
      </c>
      <c r="BK360" s="155">
        <f>ROUND(I360*H360,2)</f>
        <v>0</v>
      </c>
      <c r="BL360" s="16" t="s">
        <v>258</v>
      </c>
      <c r="BM360" s="154" t="s">
        <v>2439</v>
      </c>
    </row>
    <row r="361" spans="2:65" s="12" customFormat="1" ht="11.25">
      <c r="B361" s="156"/>
      <c r="D361" s="157" t="s">
        <v>176</v>
      </c>
      <c r="E361" s="158" t="s">
        <v>1</v>
      </c>
      <c r="F361" s="159" t="s">
        <v>2440</v>
      </c>
      <c r="H361" s="160">
        <v>18.46</v>
      </c>
      <c r="L361" s="156"/>
      <c r="M361" s="161"/>
      <c r="N361" s="162"/>
      <c r="O361" s="162"/>
      <c r="P361" s="162"/>
      <c r="Q361" s="162"/>
      <c r="R361" s="162"/>
      <c r="S361" s="162"/>
      <c r="T361" s="163"/>
      <c r="AT361" s="158" t="s">
        <v>176</v>
      </c>
      <c r="AU361" s="158" t="s">
        <v>83</v>
      </c>
      <c r="AV361" s="12" t="s">
        <v>83</v>
      </c>
      <c r="AW361" s="12" t="s">
        <v>28</v>
      </c>
      <c r="AX361" s="12" t="s">
        <v>74</v>
      </c>
      <c r="AY361" s="158" t="s">
        <v>167</v>
      </c>
    </row>
    <row r="362" spans="2:65" s="13" customFormat="1" ht="11.25">
      <c r="B362" s="164"/>
      <c r="D362" s="157" t="s">
        <v>176</v>
      </c>
      <c r="E362" s="165" t="s">
        <v>1</v>
      </c>
      <c r="F362" s="166" t="s">
        <v>187</v>
      </c>
      <c r="H362" s="167">
        <v>18.46</v>
      </c>
      <c r="L362" s="164"/>
      <c r="M362" s="168"/>
      <c r="N362" s="169"/>
      <c r="O362" s="169"/>
      <c r="P362" s="169"/>
      <c r="Q362" s="169"/>
      <c r="R362" s="169"/>
      <c r="S362" s="169"/>
      <c r="T362" s="170"/>
      <c r="AT362" s="165" t="s">
        <v>176</v>
      </c>
      <c r="AU362" s="165" t="s">
        <v>83</v>
      </c>
      <c r="AV362" s="13" t="s">
        <v>174</v>
      </c>
      <c r="AW362" s="13" t="s">
        <v>28</v>
      </c>
      <c r="AX362" s="13" t="s">
        <v>81</v>
      </c>
      <c r="AY362" s="165" t="s">
        <v>167</v>
      </c>
    </row>
    <row r="363" spans="2:65" s="1" customFormat="1" ht="24" customHeight="1">
      <c r="B363" s="143"/>
      <c r="C363" s="144" t="s">
        <v>719</v>
      </c>
      <c r="D363" s="144" t="s">
        <v>169</v>
      </c>
      <c r="E363" s="145" t="s">
        <v>2441</v>
      </c>
      <c r="F363" s="146" t="s">
        <v>2442</v>
      </c>
      <c r="G363" s="147" t="s">
        <v>295</v>
      </c>
      <c r="H363" s="148">
        <v>1</v>
      </c>
      <c r="I363" s="149">
        <v>0</v>
      </c>
      <c r="J363" s="149">
        <f t="shared" ref="J363:J368" si="10">ROUND(I363*H363,2)</f>
        <v>0</v>
      </c>
      <c r="K363" s="146" t="s">
        <v>173</v>
      </c>
      <c r="L363" s="30"/>
      <c r="M363" s="150" t="s">
        <v>1</v>
      </c>
      <c r="N363" s="151" t="s">
        <v>39</v>
      </c>
      <c r="O363" s="152">
        <v>0.65700000000000003</v>
      </c>
      <c r="P363" s="152">
        <f t="shared" ref="P363:P368" si="11">O363*H363</f>
        <v>0.65700000000000003</v>
      </c>
      <c r="Q363" s="152">
        <v>1.5499999999999999E-3</v>
      </c>
      <c r="R363" s="152">
        <f t="shared" ref="R363:R368" si="12">Q363*H363</f>
        <v>1.5499999999999999E-3</v>
      </c>
      <c r="S363" s="152">
        <v>0</v>
      </c>
      <c r="T363" s="153">
        <f t="shared" ref="T363:T368" si="13">S363*H363</f>
        <v>0</v>
      </c>
      <c r="AR363" s="154" t="s">
        <v>258</v>
      </c>
      <c r="AT363" s="154" t="s">
        <v>169</v>
      </c>
      <c r="AU363" s="154" t="s">
        <v>83</v>
      </c>
      <c r="AY363" s="16" t="s">
        <v>167</v>
      </c>
      <c r="BE363" s="155">
        <f t="shared" ref="BE363:BE368" si="14">IF(N363="základní",J363,0)</f>
        <v>0</v>
      </c>
      <c r="BF363" s="155">
        <f t="shared" ref="BF363:BF368" si="15">IF(N363="snížená",J363,0)</f>
        <v>0</v>
      </c>
      <c r="BG363" s="155">
        <f t="shared" ref="BG363:BG368" si="16">IF(N363="zákl. přenesená",J363,0)</f>
        <v>0</v>
      </c>
      <c r="BH363" s="155">
        <f t="shared" ref="BH363:BH368" si="17">IF(N363="sníž. přenesená",J363,0)</f>
        <v>0</v>
      </c>
      <c r="BI363" s="155">
        <f t="shared" ref="BI363:BI368" si="18">IF(N363="nulová",J363,0)</f>
        <v>0</v>
      </c>
      <c r="BJ363" s="16" t="s">
        <v>81</v>
      </c>
      <c r="BK363" s="155">
        <f t="shared" ref="BK363:BK368" si="19">ROUND(I363*H363,2)</f>
        <v>0</v>
      </c>
      <c r="BL363" s="16" t="s">
        <v>258</v>
      </c>
      <c r="BM363" s="154" t="s">
        <v>2443</v>
      </c>
    </row>
    <row r="364" spans="2:65" s="1" customFormat="1" ht="16.5" customHeight="1">
      <c r="B364" s="143"/>
      <c r="C364" s="144" t="s">
        <v>724</v>
      </c>
      <c r="D364" s="144" t="s">
        <v>169</v>
      </c>
      <c r="E364" s="145" t="s">
        <v>1473</v>
      </c>
      <c r="F364" s="146" t="s">
        <v>1474</v>
      </c>
      <c r="G364" s="147" t="s">
        <v>249</v>
      </c>
      <c r="H364" s="148">
        <v>194</v>
      </c>
      <c r="I364" s="149">
        <v>0</v>
      </c>
      <c r="J364" s="149">
        <f t="shared" si="10"/>
        <v>0</v>
      </c>
      <c r="K364" s="146" t="s">
        <v>173</v>
      </c>
      <c r="L364" s="30"/>
      <c r="M364" s="150" t="s">
        <v>1</v>
      </c>
      <c r="N364" s="151" t="s">
        <v>39</v>
      </c>
      <c r="O364" s="152">
        <v>0.153</v>
      </c>
      <c r="P364" s="152">
        <f t="shared" si="11"/>
        <v>29.681999999999999</v>
      </c>
      <c r="Q364" s="152">
        <v>4.0000000000000003E-5</v>
      </c>
      <c r="R364" s="152">
        <f t="shared" si="12"/>
        <v>7.7600000000000004E-3</v>
      </c>
      <c r="S364" s="152">
        <v>0</v>
      </c>
      <c r="T364" s="153">
        <f t="shared" si="13"/>
        <v>0</v>
      </c>
      <c r="AR364" s="154" t="s">
        <v>258</v>
      </c>
      <c r="AT364" s="154" t="s">
        <v>169</v>
      </c>
      <c r="AU364" s="154" t="s">
        <v>83</v>
      </c>
      <c r="AY364" s="16" t="s">
        <v>167</v>
      </c>
      <c r="BE364" s="155">
        <f t="shared" si="14"/>
        <v>0</v>
      </c>
      <c r="BF364" s="155">
        <f t="shared" si="15"/>
        <v>0</v>
      </c>
      <c r="BG364" s="155">
        <f t="shared" si="16"/>
        <v>0</v>
      </c>
      <c r="BH364" s="155">
        <f t="shared" si="17"/>
        <v>0</v>
      </c>
      <c r="BI364" s="155">
        <f t="shared" si="18"/>
        <v>0</v>
      </c>
      <c r="BJ364" s="16" t="s">
        <v>81</v>
      </c>
      <c r="BK364" s="155">
        <f t="shared" si="19"/>
        <v>0</v>
      </c>
      <c r="BL364" s="16" t="s">
        <v>258</v>
      </c>
      <c r="BM364" s="154" t="s">
        <v>2444</v>
      </c>
    </row>
    <row r="365" spans="2:65" s="1" customFormat="1" ht="24" customHeight="1">
      <c r="B365" s="143"/>
      <c r="C365" s="144" t="s">
        <v>736</v>
      </c>
      <c r="D365" s="144" t="s">
        <v>169</v>
      </c>
      <c r="E365" s="145" t="s">
        <v>2445</v>
      </c>
      <c r="F365" s="146" t="s">
        <v>2446</v>
      </c>
      <c r="G365" s="147" t="s">
        <v>249</v>
      </c>
      <c r="H365" s="148">
        <v>194</v>
      </c>
      <c r="I365" s="149">
        <v>0</v>
      </c>
      <c r="J365" s="149">
        <f t="shared" si="10"/>
        <v>0</v>
      </c>
      <c r="K365" s="146" t="s">
        <v>173</v>
      </c>
      <c r="L365" s="30"/>
      <c r="M365" s="150" t="s">
        <v>1</v>
      </c>
      <c r="N365" s="151" t="s">
        <v>39</v>
      </c>
      <c r="O365" s="152">
        <v>8.1000000000000003E-2</v>
      </c>
      <c r="P365" s="152">
        <f t="shared" si="11"/>
        <v>15.714</v>
      </c>
      <c r="Q365" s="152">
        <v>0</v>
      </c>
      <c r="R365" s="152">
        <f t="shared" si="12"/>
        <v>0</v>
      </c>
      <c r="S365" s="152">
        <v>1.533E-2</v>
      </c>
      <c r="T365" s="153">
        <f t="shared" si="13"/>
        <v>2.9740199999999999</v>
      </c>
      <c r="AR365" s="154" t="s">
        <v>258</v>
      </c>
      <c r="AT365" s="154" t="s">
        <v>169</v>
      </c>
      <c r="AU365" s="154" t="s">
        <v>83</v>
      </c>
      <c r="AY365" s="16" t="s">
        <v>167</v>
      </c>
      <c r="BE365" s="155">
        <f t="shared" si="14"/>
        <v>0</v>
      </c>
      <c r="BF365" s="155">
        <f t="shared" si="15"/>
        <v>0</v>
      </c>
      <c r="BG365" s="155">
        <f t="shared" si="16"/>
        <v>0</v>
      </c>
      <c r="BH365" s="155">
        <f t="shared" si="17"/>
        <v>0</v>
      </c>
      <c r="BI365" s="155">
        <f t="shared" si="18"/>
        <v>0</v>
      </c>
      <c r="BJ365" s="16" t="s">
        <v>81</v>
      </c>
      <c r="BK365" s="155">
        <f t="shared" si="19"/>
        <v>0</v>
      </c>
      <c r="BL365" s="16" t="s">
        <v>258</v>
      </c>
      <c r="BM365" s="154" t="s">
        <v>2447</v>
      </c>
    </row>
    <row r="366" spans="2:65" s="1" customFormat="1" ht="24" customHeight="1">
      <c r="B366" s="143"/>
      <c r="C366" s="144" t="s">
        <v>742</v>
      </c>
      <c r="D366" s="144" t="s">
        <v>169</v>
      </c>
      <c r="E366" s="145" t="s">
        <v>2448</v>
      </c>
      <c r="F366" s="146" t="s">
        <v>2449</v>
      </c>
      <c r="G366" s="147" t="s">
        <v>230</v>
      </c>
      <c r="H366" s="148">
        <v>21.1</v>
      </c>
      <c r="I366" s="149">
        <v>0</v>
      </c>
      <c r="J366" s="149">
        <f t="shared" si="10"/>
        <v>0</v>
      </c>
      <c r="K366" s="146" t="s">
        <v>173</v>
      </c>
      <c r="L366" s="30"/>
      <c r="M366" s="150" t="s">
        <v>1</v>
      </c>
      <c r="N366" s="151" t="s">
        <v>39</v>
      </c>
      <c r="O366" s="152">
        <v>6.9000000000000006E-2</v>
      </c>
      <c r="P366" s="152">
        <f t="shared" si="11"/>
        <v>1.4559000000000002</v>
      </c>
      <c r="Q366" s="152">
        <v>0</v>
      </c>
      <c r="R366" s="152">
        <f t="shared" si="12"/>
        <v>0</v>
      </c>
      <c r="S366" s="152">
        <v>7.9699999999999997E-3</v>
      </c>
      <c r="T366" s="153">
        <f t="shared" si="13"/>
        <v>0.16816700000000001</v>
      </c>
      <c r="AR366" s="154" t="s">
        <v>258</v>
      </c>
      <c r="AT366" s="154" t="s">
        <v>169</v>
      </c>
      <c r="AU366" s="154" t="s">
        <v>83</v>
      </c>
      <c r="AY366" s="16" t="s">
        <v>167</v>
      </c>
      <c r="BE366" s="155">
        <f t="shared" si="14"/>
        <v>0</v>
      </c>
      <c r="BF366" s="155">
        <f t="shared" si="15"/>
        <v>0</v>
      </c>
      <c r="BG366" s="155">
        <f t="shared" si="16"/>
        <v>0</v>
      </c>
      <c r="BH366" s="155">
        <f t="shared" si="17"/>
        <v>0</v>
      </c>
      <c r="BI366" s="155">
        <f t="shared" si="18"/>
        <v>0</v>
      </c>
      <c r="BJ366" s="16" t="s">
        <v>81</v>
      </c>
      <c r="BK366" s="155">
        <f t="shared" si="19"/>
        <v>0</v>
      </c>
      <c r="BL366" s="16" t="s">
        <v>258</v>
      </c>
      <c r="BM366" s="154" t="s">
        <v>2450</v>
      </c>
    </row>
    <row r="367" spans="2:65" s="1" customFormat="1" ht="24" customHeight="1">
      <c r="B367" s="143"/>
      <c r="C367" s="144" t="s">
        <v>746</v>
      </c>
      <c r="D367" s="144" t="s">
        <v>169</v>
      </c>
      <c r="E367" s="145" t="s">
        <v>1496</v>
      </c>
      <c r="F367" s="146" t="s">
        <v>1497</v>
      </c>
      <c r="G367" s="147" t="s">
        <v>249</v>
      </c>
      <c r="H367" s="148">
        <v>194</v>
      </c>
      <c r="I367" s="149">
        <v>0</v>
      </c>
      <c r="J367" s="149">
        <f t="shared" si="10"/>
        <v>0</v>
      </c>
      <c r="K367" s="146" t="s">
        <v>173</v>
      </c>
      <c r="L367" s="30"/>
      <c r="M367" s="150" t="s">
        <v>1</v>
      </c>
      <c r="N367" s="151" t="s">
        <v>39</v>
      </c>
      <c r="O367" s="152">
        <v>9.2999999999999999E-2</v>
      </c>
      <c r="P367" s="152">
        <f t="shared" si="11"/>
        <v>18.042000000000002</v>
      </c>
      <c r="Q367" s="152">
        <v>0</v>
      </c>
      <c r="R367" s="152">
        <f t="shared" si="12"/>
        <v>0</v>
      </c>
      <c r="S367" s="152">
        <v>0</v>
      </c>
      <c r="T367" s="153">
        <f t="shared" si="13"/>
        <v>0</v>
      </c>
      <c r="AR367" s="154" t="s">
        <v>258</v>
      </c>
      <c r="AT367" s="154" t="s">
        <v>169</v>
      </c>
      <c r="AU367" s="154" t="s">
        <v>83</v>
      </c>
      <c r="AY367" s="16" t="s">
        <v>167</v>
      </c>
      <c r="BE367" s="155">
        <f t="shared" si="14"/>
        <v>0</v>
      </c>
      <c r="BF367" s="155">
        <f t="shared" si="15"/>
        <v>0</v>
      </c>
      <c r="BG367" s="155">
        <f t="shared" si="16"/>
        <v>0</v>
      </c>
      <c r="BH367" s="155">
        <f t="shared" si="17"/>
        <v>0</v>
      </c>
      <c r="BI367" s="155">
        <f t="shared" si="18"/>
        <v>0</v>
      </c>
      <c r="BJ367" s="16" t="s">
        <v>81</v>
      </c>
      <c r="BK367" s="155">
        <f t="shared" si="19"/>
        <v>0</v>
      </c>
      <c r="BL367" s="16" t="s">
        <v>258</v>
      </c>
      <c r="BM367" s="154" t="s">
        <v>2451</v>
      </c>
    </row>
    <row r="368" spans="2:65" s="1" customFormat="1" ht="36" customHeight="1">
      <c r="B368" s="143"/>
      <c r="C368" s="178" t="s">
        <v>750</v>
      </c>
      <c r="D368" s="178" t="s">
        <v>410</v>
      </c>
      <c r="E368" s="179" t="s">
        <v>1500</v>
      </c>
      <c r="F368" s="180" t="s">
        <v>1501</v>
      </c>
      <c r="G368" s="181" t="s">
        <v>249</v>
      </c>
      <c r="H368" s="182">
        <v>213.4</v>
      </c>
      <c r="I368" s="183">
        <v>0</v>
      </c>
      <c r="J368" s="183">
        <f t="shared" si="10"/>
        <v>0</v>
      </c>
      <c r="K368" s="180" t="s">
        <v>173</v>
      </c>
      <c r="L368" s="184"/>
      <c r="M368" s="185" t="s">
        <v>1</v>
      </c>
      <c r="N368" s="186" t="s">
        <v>39</v>
      </c>
      <c r="O368" s="152">
        <v>0</v>
      </c>
      <c r="P368" s="152">
        <f t="shared" si="11"/>
        <v>0</v>
      </c>
      <c r="Q368" s="152">
        <v>1.3999999999999999E-4</v>
      </c>
      <c r="R368" s="152">
        <f t="shared" si="12"/>
        <v>2.9876E-2</v>
      </c>
      <c r="S368" s="152">
        <v>0</v>
      </c>
      <c r="T368" s="153">
        <f t="shared" si="13"/>
        <v>0</v>
      </c>
      <c r="AR368" s="154" t="s">
        <v>380</v>
      </c>
      <c r="AT368" s="154" t="s">
        <v>410</v>
      </c>
      <c r="AU368" s="154" t="s">
        <v>83</v>
      </c>
      <c r="AY368" s="16" t="s">
        <v>167</v>
      </c>
      <c r="BE368" s="155">
        <f t="shared" si="14"/>
        <v>0</v>
      </c>
      <c r="BF368" s="155">
        <f t="shared" si="15"/>
        <v>0</v>
      </c>
      <c r="BG368" s="155">
        <f t="shared" si="16"/>
        <v>0</v>
      </c>
      <c r="BH368" s="155">
        <f t="shared" si="17"/>
        <v>0</v>
      </c>
      <c r="BI368" s="155">
        <f t="shared" si="18"/>
        <v>0</v>
      </c>
      <c r="BJ368" s="16" t="s">
        <v>81</v>
      </c>
      <c r="BK368" s="155">
        <f t="shared" si="19"/>
        <v>0</v>
      </c>
      <c r="BL368" s="16" t="s">
        <v>258</v>
      </c>
      <c r="BM368" s="154" t="s">
        <v>2452</v>
      </c>
    </row>
    <row r="369" spans="2:65" s="12" customFormat="1" ht="11.25">
      <c r="B369" s="156"/>
      <c r="D369" s="157" t="s">
        <v>176</v>
      </c>
      <c r="F369" s="159" t="s">
        <v>2453</v>
      </c>
      <c r="H369" s="160">
        <v>213.4</v>
      </c>
      <c r="L369" s="156"/>
      <c r="M369" s="161"/>
      <c r="N369" s="162"/>
      <c r="O369" s="162"/>
      <c r="P369" s="162"/>
      <c r="Q369" s="162"/>
      <c r="R369" s="162"/>
      <c r="S369" s="162"/>
      <c r="T369" s="163"/>
      <c r="AT369" s="158" t="s">
        <v>176</v>
      </c>
      <c r="AU369" s="158" t="s">
        <v>83</v>
      </c>
      <c r="AV369" s="12" t="s">
        <v>83</v>
      </c>
      <c r="AW369" s="12" t="s">
        <v>3</v>
      </c>
      <c r="AX369" s="12" t="s">
        <v>81</v>
      </c>
      <c r="AY369" s="158" t="s">
        <v>167</v>
      </c>
    </row>
    <row r="370" spans="2:65" s="1" customFormat="1" ht="16.5" customHeight="1">
      <c r="B370" s="143"/>
      <c r="C370" s="144" t="s">
        <v>756</v>
      </c>
      <c r="D370" s="144" t="s">
        <v>169</v>
      </c>
      <c r="E370" s="145" t="s">
        <v>2211</v>
      </c>
      <c r="F370" s="146" t="s">
        <v>2212</v>
      </c>
      <c r="G370" s="147" t="s">
        <v>399</v>
      </c>
      <c r="H370" s="148">
        <v>8.9489999999999998</v>
      </c>
      <c r="I370" s="149">
        <v>0</v>
      </c>
      <c r="J370" s="149">
        <f>ROUND(I370*H370,2)</f>
        <v>0</v>
      </c>
      <c r="K370" s="146" t="s">
        <v>173</v>
      </c>
      <c r="L370" s="30"/>
      <c r="M370" s="150" t="s">
        <v>1</v>
      </c>
      <c r="N370" s="151" t="s">
        <v>39</v>
      </c>
      <c r="O370" s="152">
        <v>2.1779999999999999</v>
      </c>
      <c r="P370" s="152">
        <f>O370*H370</f>
        <v>19.490921999999998</v>
      </c>
      <c r="Q370" s="152">
        <v>0</v>
      </c>
      <c r="R370" s="152">
        <f>Q370*H370</f>
        <v>0</v>
      </c>
      <c r="S370" s="152">
        <v>0</v>
      </c>
      <c r="T370" s="153">
        <f>S370*H370</f>
        <v>0</v>
      </c>
      <c r="AR370" s="154" t="s">
        <v>258</v>
      </c>
      <c r="AT370" s="154" t="s">
        <v>169</v>
      </c>
      <c r="AU370" s="154" t="s">
        <v>83</v>
      </c>
      <c r="AY370" s="16" t="s">
        <v>167</v>
      </c>
      <c r="BE370" s="155">
        <f>IF(N370="základní",J370,0)</f>
        <v>0</v>
      </c>
      <c r="BF370" s="155">
        <f>IF(N370="snížená",J370,0)</f>
        <v>0</v>
      </c>
      <c r="BG370" s="155">
        <f>IF(N370="zákl. přenesená",J370,0)</f>
        <v>0</v>
      </c>
      <c r="BH370" s="155">
        <f>IF(N370="sníž. přenesená",J370,0)</f>
        <v>0</v>
      </c>
      <c r="BI370" s="155">
        <f>IF(N370="nulová",J370,0)</f>
        <v>0</v>
      </c>
      <c r="BJ370" s="16" t="s">
        <v>81</v>
      </c>
      <c r="BK370" s="155">
        <f>ROUND(I370*H370,2)</f>
        <v>0</v>
      </c>
      <c r="BL370" s="16" t="s">
        <v>258</v>
      </c>
      <c r="BM370" s="154" t="s">
        <v>2454</v>
      </c>
    </row>
    <row r="371" spans="2:65" s="11" customFormat="1" ht="22.9" customHeight="1">
      <c r="B371" s="131"/>
      <c r="D371" s="132" t="s">
        <v>73</v>
      </c>
      <c r="E371" s="141" t="s">
        <v>1508</v>
      </c>
      <c r="F371" s="141" t="s">
        <v>1509</v>
      </c>
      <c r="J371" s="142">
        <f>BK371</f>
        <v>0</v>
      </c>
      <c r="L371" s="131"/>
      <c r="M371" s="135"/>
      <c r="N371" s="136"/>
      <c r="O371" s="136"/>
      <c r="P371" s="137">
        <f>SUM(P372:P383)</f>
        <v>9.0254199999999987</v>
      </c>
      <c r="Q371" s="136"/>
      <c r="R371" s="137">
        <f>SUM(R372:R383)</f>
        <v>8.4165680000000007E-2</v>
      </c>
      <c r="S371" s="136"/>
      <c r="T371" s="138">
        <f>SUM(T372:T383)</f>
        <v>0.18059999999999998</v>
      </c>
      <c r="AR371" s="132" t="s">
        <v>83</v>
      </c>
      <c r="AT371" s="139" t="s">
        <v>73</v>
      </c>
      <c r="AU371" s="139" t="s">
        <v>81</v>
      </c>
      <c r="AY371" s="132" t="s">
        <v>167</v>
      </c>
      <c r="BK371" s="140">
        <f>SUM(BK372:BK383)</f>
        <v>0</v>
      </c>
    </row>
    <row r="372" spans="2:65" s="1" customFormat="1" ht="24" customHeight="1">
      <c r="B372" s="143"/>
      <c r="C372" s="144" t="s">
        <v>764</v>
      </c>
      <c r="D372" s="144" t="s">
        <v>169</v>
      </c>
      <c r="E372" s="145" t="s">
        <v>1511</v>
      </c>
      <c r="F372" s="146" t="s">
        <v>2455</v>
      </c>
      <c r="G372" s="147" t="s">
        <v>221</v>
      </c>
      <c r="H372" s="148">
        <v>1</v>
      </c>
      <c r="I372" s="149">
        <v>0</v>
      </c>
      <c r="J372" s="149">
        <f>ROUND(I372*H372,2)</f>
        <v>0</v>
      </c>
      <c r="K372" s="146" t="s">
        <v>1</v>
      </c>
      <c r="L372" s="30"/>
      <c r="M372" s="150" t="s">
        <v>1</v>
      </c>
      <c r="N372" s="151" t="s">
        <v>39</v>
      </c>
      <c r="O372" s="152">
        <v>0</v>
      </c>
      <c r="P372" s="152">
        <f>O372*H372</f>
        <v>0</v>
      </c>
      <c r="Q372" s="152">
        <v>0</v>
      </c>
      <c r="R372" s="152">
        <f>Q372*H372</f>
        <v>0</v>
      </c>
      <c r="S372" s="152">
        <v>0</v>
      </c>
      <c r="T372" s="153">
        <f>S372*H372</f>
        <v>0</v>
      </c>
      <c r="AR372" s="154" t="s">
        <v>258</v>
      </c>
      <c r="AT372" s="154" t="s">
        <v>169</v>
      </c>
      <c r="AU372" s="154" t="s">
        <v>83</v>
      </c>
      <c r="AY372" s="16" t="s">
        <v>167</v>
      </c>
      <c r="BE372" s="155">
        <f>IF(N372="základní",J372,0)</f>
        <v>0</v>
      </c>
      <c r="BF372" s="155">
        <f>IF(N372="snížená",J372,0)</f>
        <v>0</v>
      </c>
      <c r="BG372" s="155">
        <f>IF(N372="zákl. přenesená",J372,0)</f>
        <v>0</v>
      </c>
      <c r="BH372" s="155">
        <f>IF(N372="sníž. přenesená",J372,0)</f>
        <v>0</v>
      </c>
      <c r="BI372" s="155">
        <f>IF(N372="nulová",J372,0)</f>
        <v>0</v>
      </c>
      <c r="BJ372" s="16" t="s">
        <v>81</v>
      </c>
      <c r="BK372" s="155">
        <f>ROUND(I372*H372,2)</f>
        <v>0</v>
      </c>
      <c r="BL372" s="16" t="s">
        <v>258</v>
      </c>
      <c r="BM372" s="154" t="s">
        <v>2456</v>
      </c>
    </row>
    <row r="373" spans="2:65" s="1" customFormat="1" ht="36" customHeight="1">
      <c r="B373" s="143"/>
      <c r="C373" s="144" t="s">
        <v>769</v>
      </c>
      <c r="D373" s="144" t="s">
        <v>169</v>
      </c>
      <c r="E373" s="145" t="s">
        <v>1515</v>
      </c>
      <c r="F373" s="146" t="s">
        <v>2216</v>
      </c>
      <c r="G373" s="147" t="s">
        <v>221</v>
      </c>
      <c r="H373" s="148">
        <v>1</v>
      </c>
      <c r="I373" s="149">
        <v>0</v>
      </c>
      <c r="J373" s="149">
        <f>ROUND(I373*H373,2)</f>
        <v>0</v>
      </c>
      <c r="K373" s="146" t="s">
        <v>1</v>
      </c>
      <c r="L373" s="30"/>
      <c r="M373" s="150" t="s">
        <v>1</v>
      </c>
      <c r="N373" s="151" t="s">
        <v>39</v>
      </c>
      <c r="O373" s="152">
        <v>0</v>
      </c>
      <c r="P373" s="152">
        <f>O373*H373</f>
        <v>0</v>
      </c>
      <c r="Q373" s="152">
        <v>0</v>
      </c>
      <c r="R373" s="152">
        <f>Q373*H373</f>
        <v>0</v>
      </c>
      <c r="S373" s="152">
        <v>0</v>
      </c>
      <c r="T373" s="153">
        <f>S373*H373</f>
        <v>0</v>
      </c>
      <c r="AR373" s="154" t="s">
        <v>258</v>
      </c>
      <c r="AT373" s="154" t="s">
        <v>169</v>
      </c>
      <c r="AU373" s="154" t="s">
        <v>83</v>
      </c>
      <c r="AY373" s="16" t="s">
        <v>167</v>
      </c>
      <c r="BE373" s="155">
        <f>IF(N373="základní",J373,0)</f>
        <v>0</v>
      </c>
      <c r="BF373" s="155">
        <f>IF(N373="snížená",J373,0)</f>
        <v>0</v>
      </c>
      <c r="BG373" s="155">
        <f>IF(N373="zákl. přenesená",J373,0)</f>
        <v>0</v>
      </c>
      <c r="BH373" s="155">
        <f>IF(N373="sníž. přenesená",J373,0)</f>
        <v>0</v>
      </c>
      <c r="BI373" s="155">
        <f>IF(N373="nulová",J373,0)</f>
        <v>0</v>
      </c>
      <c r="BJ373" s="16" t="s">
        <v>81</v>
      </c>
      <c r="BK373" s="155">
        <f>ROUND(I373*H373,2)</f>
        <v>0</v>
      </c>
      <c r="BL373" s="16" t="s">
        <v>258</v>
      </c>
      <c r="BM373" s="154" t="s">
        <v>2457</v>
      </c>
    </row>
    <row r="374" spans="2:65" s="1" customFormat="1" ht="24" customHeight="1">
      <c r="B374" s="143"/>
      <c r="C374" s="144" t="s">
        <v>774</v>
      </c>
      <c r="D374" s="144" t="s">
        <v>169</v>
      </c>
      <c r="E374" s="145" t="s">
        <v>1519</v>
      </c>
      <c r="F374" s="146" t="s">
        <v>2458</v>
      </c>
      <c r="G374" s="147" t="s">
        <v>845</v>
      </c>
      <c r="H374" s="148">
        <v>1</v>
      </c>
      <c r="I374" s="149">
        <v>0</v>
      </c>
      <c r="J374" s="149">
        <f>ROUND(I374*H374,2)</f>
        <v>0</v>
      </c>
      <c r="K374" s="146" t="s">
        <v>1</v>
      </c>
      <c r="L374" s="30"/>
      <c r="M374" s="150" t="s">
        <v>1</v>
      </c>
      <c r="N374" s="151" t="s">
        <v>39</v>
      </c>
      <c r="O374" s="152">
        <v>0</v>
      </c>
      <c r="P374" s="152">
        <f>O374*H374</f>
        <v>0</v>
      </c>
      <c r="Q374" s="152">
        <v>0</v>
      </c>
      <c r="R374" s="152">
        <f>Q374*H374</f>
        <v>0</v>
      </c>
      <c r="S374" s="152">
        <v>0</v>
      </c>
      <c r="T374" s="153">
        <f>S374*H374</f>
        <v>0</v>
      </c>
      <c r="AR374" s="154" t="s">
        <v>258</v>
      </c>
      <c r="AT374" s="154" t="s">
        <v>169</v>
      </c>
      <c r="AU374" s="154" t="s">
        <v>83</v>
      </c>
      <c r="AY374" s="16" t="s">
        <v>167</v>
      </c>
      <c r="BE374" s="155">
        <f>IF(N374="základní",J374,0)</f>
        <v>0</v>
      </c>
      <c r="BF374" s="155">
        <f>IF(N374="snížená",J374,0)</f>
        <v>0</v>
      </c>
      <c r="BG374" s="155">
        <f>IF(N374="zákl. přenesená",J374,0)</f>
        <v>0</v>
      </c>
      <c r="BH374" s="155">
        <f>IF(N374="sníž. přenesená",J374,0)</f>
        <v>0</v>
      </c>
      <c r="BI374" s="155">
        <f>IF(N374="nulová",J374,0)</f>
        <v>0</v>
      </c>
      <c r="BJ374" s="16" t="s">
        <v>81</v>
      </c>
      <c r="BK374" s="155">
        <f>ROUND(I374*H374,2)</f>
        <v>0</v>
      </c>
      <c r="BL374" s="16" t="s">
        <v>258</v>
      </c>
      <c r="BM374" s="154" t="s">
        <v>2459</v>
      </c>
    </row>
    <row r="375" spans="2:65" s="1" customFormat="1" ht="24" customHeight="1">
      <c r="B375" s="143"/>
      <c r="C375" s="144" t="s">
        <v>778</v>
      </c>
      <c r="D375" s="144" t="s">
        <v>169</v>
      </c>
      <c r="E375" s="145" t="s">
        <v>1570</v>
      </c>
      <c r="F375" s="146" t="s">
        <v>2218</v>
      </c>
      <c r="G375" s="147" t="s">
        <v>295</v>
      </c>
      <c r="H375" s="148">
        <v>5</v>
      </c>
      <c r="I375" s="149">
        <v>0</v>
      </c>
      <c r="J375" s="149">
        <f>ROUND(I375*H375,2)</f>
        <v>0</v>
      </c>
      <c r="K375" s="146" t="s">
        <v>173</v>
      </c>
      <c r="L375" s="30"/>
      <c r="M375" s="150" t="s">
        <v>1</v>
      </c>
      <c r="N375" s="151" t="s">
        <v>39</v>
      </c>
      <c r="O375" s="152">
        <v>1.6879999999999999</v>
      </c>
      <c r="P375" s="152">
        <f>O375*H375</f>
        <v>8.44</v>
      </c>
      <c r="Q375" s="152">
        <v>2.7E-4</v>
      </c>
      <c r="R375" s="152">
        <f>Q375*H375</f>
        <v>1.3500000000000001E-3</v>
      </c>
      <c r="S375" s="152">
        <v>0</v>
      </c>
      <c r="T375" s="153">
        <f>S375*H375</f>
        <v>0</v>
      </c>
      <c r="AR375" s="154" t="s">
        <v>258</v>
      </c>
      <c r="AT375" s="154" t="s">
        <v>169</v>
      </c>
      <c r="AU375" s="154" t="s">
        <v>83</v>
      </c>
      <c r="AY375" s="16" t="s">
        <v>167</v>
      </c>
      <c r="BE375" s="155">
        <f>IF(N375="základní",J375,0)</f>
        <v>0</v>
      </c>
      <c r="BF375" s="155">
        <f>IF(N375="snížená",J375,0)</f>
        <v>0</v>
      </c>
      <c r="BG375" s="155">
        <f>IF(N375="zákl. přenesená",J375,0)</f>
        <v>0</v>
      </c>
      <c r="BH375" s="155">
        <f>IF(N375="sníž. přenesená",J375,0)</f>
        <v>0</v>
      </c>
      <c r="BI375" s="155">
        <f>IF(N375="nulová",J375,0)</f>
        <v>0</v>
      </c>
      <c r="BJ375" s="16" t="s">
        <v>81</v>
      </c>
      <c r="BK375" s="155">
        <f>ROUND(I375*H375,2)</f>
        <v>0</v>
      </c>
      <c r="BL375" s="16" t="s">
        <v>258</v>
      </c>
      <c r="BM375" s="154" t="s">
        <v>2460</v>
      </c>
    </row>
    <row r="376" spans="2:65" s="1" customFormat="1" ht="24" customHeight="1">
      <c r="B376" s="143"/>
      <c r="C376" s="178" t="s">
        <v>783</v>
      </c>
      <c r="D376" s="178" t="s">
        <v>410</v>
      </c>
      <c r="E376" s="179" t="s">
        <v>2220</v>
      </c>
      <c r="F376" s="180" t="s">
        <v>2221</v>
      </c>
      <c r="G376" s="181" t="s">
        <v>249</v>
      </c>
      <c r="H376" s="182">
        <v>2.056</v>
      </c>
      <c r="I376" s="183">
        <v>0</v>
      </c>
      <c r="J376" s="183">
        <f>ROUND(I376*H376,2)</f>
        <v>0</v>
      </c>
      <c r="K376" s="180" t="s">
        <v>1</v>
      </c>
      <c r="L376" s="184"/>
      <c r="M376" s="185" t="s">
        <v>1</v>
      </c>
      <c r="N376" s="186" t="s">
        <v>39</v>
      </c>
      <c r="O376" s="152">
        <v>0</v>
      </c>
      <c r="P376" s="152">
        <f>O376*H376</f>
        <v>0</v>
      </c>
      <c r="Q376" s="152">
        <v>4.0280000000000003E-2</v>
      </c>
      <c r="R376" s="152">
        <f>Q376*H376</f>
        <v>8.2815680000000003E-2</v>
      </c>
      <c r="S376" s="152">
        <v>0</v>
      </c>
      <c r="T376" s="153">
        <f>S376*H376</f>
        <v>0</v>
      </c>
      <c r="AR376" s="154" t="s">
        <v>380</v>
      </c>
      <c r="AT376" s="154" t="s">
        <v>410</v>
      </c>
      <c r="AU376" s="154" t="s">
        <v>83</v>
      </c>
      <c r="AY376" s="16" t="s">
        <v>167</v>
      </c>
      <c r="BE376" s="155">
        <f>IF(N376="základní",J376,0)</f>
        <v>0</v>
      </c>
      <c r="BF376" s="155">
        <f>IF(N376="snížená",J376,0)</f>
        <v>0</v>
      </c>
      <c r="BG376" s="155">
        <f>IF(N376="zákl. přenesená",J376,0)</f>
        <v>0</v>
      </c>
      <c r="BH376" s="155">
        <f>IF(N376="sníž. přenesená",J376,0)</f>
        <v>0</v>
      </c>
      <c r="BI376" s="155">
        <f>IF(N376="nulová",J376,0)</f>
        <v>0</v>
      </c>
      <c r="BJ376" s="16" t="s">
        <v>81</v>
      </c>
      <c r="BK376" s="155">
        <f>ROUND(I376*H376,2)</f>
        <v>0</v>
      </c>
      <c r="BL376" s="16" t="s">
        <v>258</v>
      </c>
      <c r="BM376" s="154" t="s">
        <v>2461</v>
      </c>
    </row>
    <row r="377" spans="2:65" s="12" customFormat="1" ht="11.25">
      <c r="B377" s="156"/>
      <c r="D377" s="157" t="s">
        <v>176</v>
      </c>
      <c r="E377" s="158" t="s">
        <v>1</v>
      </c>
      <c r="F377" s="159" t="s">
        <v>2343</v>
      </c>
      <c r="H377" s="160">
        <v>0.75600000000000001</v>
      </c>
      <c r="L377" s="156"/>
      <c r="M377" s="161"/>
      <c r="N377" s="162"/>
      <c r="O377" s="162"/>
      <c r="P377" s="162"/>
      <c r="Q377" s="162"/>
      <c r="R377" s="162"/>
      <c r="S377" s="162"/>
      <c r="T377" s="163"/>
      <c r="AT377" s="158" t="s">
        <v>176</v>
      </c>
      <c r="AU377" s="158" t="s">
        <v>83</v>
      </c>
      <c r="AV377" s="12" t="s">
        <v>83</v>
      </c>
      <c r="AW377" s="12" t="s">
        <v>28</v>
      </c>
      <c r="AX377" s="12" t="s">
        <v>74</v>
      </c>
      <c r="AY377" s="158" t="s">
        <v>167</v>
      </c>
    </row>
    <row r="378" spans="2:65" s="12" customFormat="1" ht="11.25">
      <c r="B378" s="156"/>
      <c r="D378" s="157" t="s">
        <v>176</v>
      </c>
      <c r="E378" s="158" t="s">
        <v>1</v>
      </c>
      <c r="F378" s="159" t="s">
        <v>2462</v>
      </c>
      <c r="H378" s="160">
        <v>0.45</v>
      </c>
      <c r="L378" s="156"/>
      <c r="M378" s="161"/>
      <c r="N378" s="162"/>
      <c r="O378" s="162"/>
      <c r="P378" s="162"/>
      <c r="Q378" s="162"/>
      <c r="R378" s="162"/>
      <c r="S378" s="162"/>
      <c r="T378" s="163"/>
      <c r="AT378" s="158" t="s">
        <v>176</v>
      </c>
      <c r="AU378" s="158" t="s">
        <v>83</v>
      </c>
      <c r="AV378" s="12" t="s">
        <v>83</v>
      </c>
      <c r="AW378" s="12" t="s">
        <v>28</v>
      </c>
      <c r="AX378" s="12" t="s">
        <v>74</v>
      </c>
      <c r="AY378" s="158" t="s">
        <v>167</v>
      </c>
    </row>
    <row r="379" spans="2:65" s="12" customFormat="1" ht="11.25">
      <c r="B379" s="156"/>
      <c r="D379" s="157" t="s">
        <v>176</v>
      </c>
      <c r="E379" s="158" t="s">
        <v>1</v>
      </c>
      <c r="F379" s="159" t="s">
        <v>2463</v>
      </c>
      <c r="H379" s="160">
        <v>0.85</v>
      </c>
      <c r="L379" s="156"/>
      <c r="M379" s="161"/>
      <c r="N379" s="162"/>
      <c r="O379" s="162"/>
      <c r="P379" s="162"/>
      <c r="Q379" s="162"/>
      <c r="R379" s="162"/>
      <c r="S379" s="162"/>
      <c r="T379" s="163"/>
      <c r="AT379" s="158" t="s">
        <v>176</v>
      </c>
      <c r="AU379" s="158" t="s">
        <v>83</v>
      </c>
      <c r="AV379" s="12" t="s">
        <v>83</v>
      </c>
      <c r="AW379" s="12" t="s">
        <v>28</v>
      </c>
      <c r="AX379" s="12" t="s">
        <v>74</v>
      </c>
      <c r="AY379" s="158" t="s">
        <v>167</v>
      </c>
    </row>
    <row r="380" spans="2:65" s="13" customFormat="1" ht="11.25">
      <c r="B380" s="164"/>
      <c r="D380" s="157" t="s">
        <v>176</v>
      </c>
      <c r="E380" s="165" t="s">
        <v>1</v>
      </c>
      <c r="F380" s="166" t="s">
        <v>187</v>
      </c>
      <c r="H380" s="167">
        <v>2.056</v>
      </c>
      <c r="L380" s="164"/>
      <c r="M380" s="168"/>
      <c r="N380" s="169"/>
      <c r="O380" s="169"/>
      <c r="P380" s="169"/>
      <c r="Q380" s="169"/>
      <c r="R380" s="169"/>
      <c r="S380" s="169"/>
      <c r="T380" s="170"/>
      <c r="AT380" s="165" t="s">
        <v>176</v>
      </c>
      <c r="AU380" s="165" t="s">
        <v>83</v>
      </c>
      <c r="AV380" s="13" t="s">
        <v>174</v>
      </c>
      <c r="AW380" s="13" t="s">
        <v>28</v>
      </c>
      <c r="AX380" s="13" t="s">
        <v>81</v>
      </c>
      <c r="AY380" s="165" t="s">
        <v>167</v>
      </c>
    </row>
    <row r="381" spans="2:65" s="1" customFormat="1" ht="24" customHeight="1">
      <c r="B381" s="143"/>
      <c r="C381" s="144" t="s">
        <v>789</v>
      </c>
      <c r="D381" s="144" t="s">
        <v>169</v>
      </c>
      <c r="E381" s="145" t="s">
        <v>2224</v>
      </c>
      <c r="F381" s="146" t="s">
        <v>2225</v>
      </c>
      <c r="G381" s="147" t="s">
        <v>295</v>
      </c>
      <c r="H381" s="148">
        <v>2</v>
      </c>
      <c r="I381" s="149">
        <v>0</v>
      </c>
      <c r="J381" s="149">
        <f>ROUND(I381*H381,2)</f>
        <v>0</v>
      </c>
      <c r="K381" s="146" t="s">
        <v>173</v>
      </c>
      <c r="L381" s="30"/>
      <c r="M381" s="150" t="s">
        <v>1</v>
      </c>
      <c r="N381" s="151" t="s">
        <v>39</v>
      </c>
      <c r="O381" s="152">
        <v>0.05</v>
      </c>
      <c r="P381" s="152">
        <f>O381*H381</f>
        <v>0.1</v>
      </c>
      <c r="Q381" s="152">
        <v>0</v>
      </c>
      <c r="R381" s="152">
        <f>Q381*H381</f>
        <v>0</v>
      </c>
      <c r="S381" s="152">
        <v>2.4E-2</v>
      </c>
      <c r="T381" s="153">
        <f>S381*H381</f>
        <v>4.8000000000000001E-2</v>
      </c>
      <c r="AR381" s="154" t="s">
        <v>258</v>
      </c>
      <c r="AT381" s="154" t="s">
        <v>169</v>
      </c>
      <c r="AU381" s="154" t="s">
        <v>83</v>
      </c>
      <c r="AY381" s="16" t="s">
        <v>167</v>
      </c>
      <c r="BE381" s="155">
        <f>IF(N381="základní",J381,0)</f>
        <v>0</v>
      </c>
      <c r="BF381" s="155">
        <f>IF(N381="snížená",J381,0)</f>
        <v>0</v>
      </c>
      <c r="BG381" s="155">
        <f>IF(N381="zákl. přenesená",J381,0)</f>
        <v>0</v>
      </c>
      <c r="BH381" s="155">
        <f>IF(N381="sníž. přenesená",J381,0)</f>
        <v>0</v>
      </c>
      <c r="BI381" s="155">
        <f>IF(N381="nulová",J381,0)</f>
        <v>0</v>
      </c>
      <c r="BJ381" s="16" t="s">
        <v>81</v>
      </c>
      <c r="BK381" s="155">
        <f>ROUND(I381*H381,2)</f>
        <v>0</v>
      </c>
      <c r="BL381" s="16" t="s">
        <v>258</v>
      </c>
      <c r="BM381" s="154" t="s">
        <v>2464</v>
      </c>
    </row>
    <row r="382" spans="2:65" s="1" customFormat="1" ht="24" customHeight="1">
      <c r="B382" s="143"/>
      <c r="C382" s="144" t="s">
        <v>793</v>
      </c>
      <c r="D382" s="144" t="s">
        <v>169</v>
      </c>
      <c r="E382" s="145" t="s">
        <v>2465</v>
      </c>
      <c r="F382" s="146" t="s">
        <v>2466</v>
      </c>
      <c r="G382" s="147" t="s">
        <v>295</v>
      </c>
      <c r="H382" s="148">
        <v>2</v>
      </c>
      <c r="I382" s="149">
        <v>0</v>
      </c>
      <c r="J382" s="149">
        <f>ROUND(I382*H382,2)</f>
        <v>0</v>
      </c>
      <c r="K382" s="146" t="s">
        <v>173</v>
      </c>
      <c r="L382" s="30"/>
      <c r="M382" s="150" t="s">
        <v>1</v>
      </c>
      <c r="N382" s="151" t="s">
        <v>39</v>
      </c>
      <c r="O382" s="152">
        <v>0.14799999999999999</v>
      </c>
      <c r="P382" s="152">
        <f>O382*H382</f>
        <v>0.29599999999999999</v>
      </c>
      <c r="Q382" s="152">
        <v>0</v>
      </c>
      <c r="R382" s="152">
        <f>Q382*H382</f>
        <v>0</v>
      </c>
      <c r="S382" s="152">
        <v>6.6299999999999998E-2</v>
      </c>
      <c r="T382" s="153">
        <f>S382*H382</f>
        <v>0.1326</v>
      </c>
      <c r="AR382" s="154" t="s">
        <v>258</v>
      </c>
      <c r="AT382" s="154" t="s">
        <v>169</v>
      </c>
      <c r="AU382" s="154" t="s">
        <v>83</v>
      </c>
      <c r="AY382" s="16" t="s">
        <v>167</v>
      </c>
      <c r="BE382" s="155">
        <f>IF(N382="základní",J382,0)</f>
        <v>0</v>
      </c>
      <c r="BF382" s="155">
        <f>IF(N382="snížená",J382,0)</f>
        <v>0</v>
      </c>
      <c r="BG382" s="155">
        <f>IF(N382="zákl. přenesená",J382,0)</f>
        <v>0</v>
      </c>
      <c r="BH382" s="155">
        <f>IF(N382="sníž. přenesená",J382,0)</f>
        <v>0</v>
      </c>
      <c r="BI382" s="155">
        <f>IF(N382="nulová",J382,0)</f>
        <v>0</v>
      </c>
      <c r="BJ382" s="16" t="s">
        <v>81</v>
      </c>
      <c r="BK382" s="155">
        <f>ROUND(I382*H382,2)</f>
        <v>0</v>
      </c>
      <c r="BL382" s="16" t="s">
        <v>258</v>
      </c>
      <c r="BM382" s="154" t="s">
        <v>2467</v>
      </c>
    </row>
    <row r="383" spans="2:65" s="1" customFormat="1" ht="16.5" customHeight="1">
      <c r="B383" s="143"/>
      <c r="C383" s="144" t="s">
        <v>798</v>
      </c>
      <c r="D383" s="144" t="s">
        <v>169</v>
      </c>
      <c r="E383" s="145" t="s">
        <v>2227</v>
      </c>
      <c r="F383" s="146" t="s">
        <v>2228</v>
      </c>
      <c r="G383" s="147" t="s">
        <v>399</v>
      </c>
      <c r="H383" s="148">
        <v>8.4000000000000005E-2</v>
      </c>
      <c r="I383" s="149">
        <v>0</v>
      </c>
      <c r="J383" s="149">
        <f>ROUND(I383*H383,2)</f>
        <v>0</v>
      </c>
      <c r="K383" s="146" t="s">
        <v>173</v>
      </c>
      <c r="L383" s="30"/>
      <c r="M383" s="150" t="s">
        <v>1</v>
      </c>
      <c r="N383" s="151" t="s">
        <v>39</v>
      </c>
      <c r="O383" s="152">
        <v>2.2549999999999999</v>
      </c>
      <c r="P383" s="152">
        <f>O383*H383</f>
        <v>0.18942000000000001</v>
      </c>
      <c r="Q383" s="152">
        <v>0</v>
      </c>
      <c r="R383" s="152">
        <f>Q383*H383</f>
        <v>0</v>
      </c>
      <c r="S383" s="152">
        <v>0</v>
      </c>
      <c r="T383" s="153">
        <f>S383*H383</f>
        <v>0</v>
      </c>
      <c r="AR383" s="154" t="s">
        <v>258</v>
      </c>
      <c r="AT383" s="154" t="s">
        <v>169</v>
      </c>
      <c r="AU383" s="154" t="s">
        <v>83</v>
      </c>
      <c r="AY383" s="16" t="s">
        <v>167</v>
      </c>
      <c r="BE383" s="155">
        <f>IF(N383="základní",J383,0)</f>
        <v>0</v>
      </c>
      <c r="BF383" s="155">
        <f>IF(N383="snížená",J383,0)</f>
        <v>0</v>
      </c>
      <c r="BG383" s="155">
        <f>IF(N383="zákl. přenesená",J383,0)</f>
        <v>0</v>
      </c>
      <c r="BH383" s="155">
        <f>IF(N383="sníž. přenesená",J383,0)</f>
        <v>0</v>
      </c>
      <c r="BI383" s="155">
        <f>IF(N383="nulová",J383,0)</f>
        <v>0</v>
      </c>
      <c r="BJ383" s="16" t="s">
        <v>81</v>
      </c>
      <c r="BK383" s="155">
        <f>ROUND(I383*H383,2)</f>
        <v>0</v>
      </c>
      <c r="BL383" s="16" t="s">
        <v>258</v>
      </c>
      <c r="BM383" s="154" t="s">
        <v>2468</v>
      </c>
    </row>
    <row r="384" spans="2:65" s="11" customFormat="1" ht="22.9" customHeight="1">
      <c r="B384" s="131"/>
      <c r="D384" s="132" t="s">
        <v>73</v>
      </c>
      <c r="E384" s="141" t="s">
        <v>1788</v>
      </c>
      <c r="F384" s="141" t="s">
        <v>1789</v>
      </c>
      <c r="I384" s="11">
        <v>0</v>
      </c>
      <c r="J384" s="142">
        <f>BK384</f>
        <v>0</v>
      </c>
      <c r="L384" s="131"/>
      <c r="M384" s="135"/>
      <c r="N384" s="136"/>
      <c r="O384" s="136"/>
      <c r="P384" s="137">
        <f>SUM(P385:P391)</f>
        <v>44.179887000000001</v>
      </c>
      <c r="Q384" s="136"/>
      <c r="R384" s="137">
        <f>SUM(R385:R391)</f>
        <v>0.13430655</v>
      </c>
      <c r="S384" s="136"/>
      <c r="T384" s="138">
        <f>SUM(T385:T391)</f>
        <v>0</v>
      </c>
      <c r="AR384" s="132" t="s">
        <v>83</v>
      </c>
      <c r="AT384" s="139" t="s">
        <v>73</v>
      </c>
      <c r="AU384" s="139" t="s">
        <v>81</v>
      </c>
      <c r="AY384" s="132" t="s">
        <v>167</v>
      </c>
      <c r="BK384" s="140">
        <f>SUM(BK385:BK391)</f>
        <v>0</v>
      </c>
    </row>
    <row r="385" spans="2:65" s="1" customFormat="1" ht="24" customHeight="1">
      <c r="B385" s="143"/>
      <c r="C385" s="144" t="s">
        <v>803</v>
      </c>
      <c r="D385" s="144" t="s">
        <v>169</v>
      </c>
      <c r="E385" s="145" t="s">
        <v>2230</v>
      </c>
      <c r="F385" s="146" t="s">
        <v>2231</v>
      </c>
      <c r="G385" s="147" t="s">
        <v>249</v>
      </c>
      <c r="H385" s="148">
        <v>11.798</v>
      </c>
      <c r="I385" s="149">
        <v>0</v>
      </c>
      <c r="J385" s="149">
        <f>ROUND(I385*H385,2)</f>
        <v>0</v>
      </c>
      <c r="K385" s="146" t="s">
        <v>173</v>
      </c>
      <c r="L385" s="30"/>
      <c r="M385" s="150" t="s">
        <v>1</v>
      </c>
      <c r="N385" s="151" t="s">
        <v>39</v>
      </c>
      <c r="O385" s="152">
        <v>9.2999999999999999E-2</v>
      </c>
      <c r="P385" s="152">
        <f>O385*H385</f>
        <v>1.0972139999999999</v>
      </c>
      <c r="Q385" s="152">
        <v>2.0000000000000002E-5</v>
      </c>
      <c r="R385" s="152">
        <f>Q385*H385</f>
        <v>2.3596000000000001E-4</v>
      </c>
      <c r="S385" s="152">
        <v>0</v>
      </c>
      <c r="T385" s="153">
        <f>S385*H385</f>
        <v>0</v>
      </c>
      <c r="AR385" s="154" t="s">
        <v>258</v>
      </c>
      <c r="AT385" s="154" t="s">
        <v>169</v>
      </c>
      <c r="AU385" s="154" t="s">
        <v>83</v>
      </c>
      <c r="AY385" s="16" t="s">
        <v>167</v>
      </c>
      <c r="BE385" s="155">
        <f>IF(N385="základní",J385,0)</f>
        <v>0</v>
      </c>
      <c r="BF385" s="155">
        <f>IF(N385="snížená",J385,0)</f>
        <v>0</v>
      </c>
      <c r="BG385" s="155">
        <f>IF(N385="zákl. přenesená",J385,0)</f>
        <v>0</v>
      </c>
      <c r="BH385" s="155">
        <f>IF(N385="sníž. přenesená",J385,0)</f>
        <v>0</v>
      </c>
      <c r="BI385" s="155">
        <f>IF(N385="nulová",J385,0)</f>
        <v>0</v>
      </c>
      <c r="BJ385" s="16" t="s">
        <v>81</v>
      </c>
      <c r="BK385" s="155">
        <f>ROUND(I385*H385,2)</f>
        <v>0</v>
      </c>
      <c r="BL385" s="16" t="s">
        <v>258</v>
      </c>
      <c r="BM385" s="154" t="s">
        <v>2469</v>
      </c>
    </row>
    <row r="386" spans="2:65" s="12" customFormat="1" ht="11.25">
      <c r="B386" s="156"/>
      <c r="D386" s="157" t="s">
        <v>176</v>
      </c>
      <c r="E386" s="158" t="s">
        <v>1</v>
      </c>
      <c r="F386" s="159" t="s">
        <v>2470</v>
      </c>
      <c r="H386" s="160">
        <v>8.1199999999999992</v>
      </c>
      <c r="L386" s="156"/>
      <c r="M386" s="161"/>
      <c r="N386" s="162"/>
      <c r="O386" s="162"/>
      <c r="P386" s="162"/>
      <c r="Q386" s="162"/>
      <c r="R386" s="162"/>
      <c r="S386" s="162"/>
      <c r="T386" s="163"/>
      <c r="AT386" s="158" t="s">
        <v>176</v>
      </c>
      <c r="AU386" s="158" t="s">
        <v>83</v>
      </c>
      <c r="AV386" s="12" t="s">
        <v>83</v>
      </c>
      <c r="AW386" s="12" t="s">
        <v>28</v>
      </c>
      <c r="AX386" s="12" t="s">
        <v>74</v>
      </c>
      <c r="AY386" s="158" t="s">
        <v>167</v>
      </c>
    </row>
    <row r="387" spans="2:65" s="12" customFormat="1" ht="11.25">
      <c r="B387" s="156"/>
      <c r="D387" s="157" t="s">
        <v>176</v>
      </c>
      <c r="E387" s="158" t="s">
        <v>1</v>
      </c>
      <c r="F387" s="159" t="s">
        <v>2471</v>
      </c>
      <c r="H387" s="160">
        <v>3.6779999999999999</v>
      </c>
      <c r="L387" s="156"/>
      <c r="M387" s="161"/>
      <c r="N387" s="162"/>
      <c r="O387" s="162"/>
      <c r="P387" s="162"/>
      <c r="Q387" s="162"/>
      <c r="R387" s="162"/>
      <c r="S387" s="162"/>
      <c r="T387" s="163"/>
      <c r="AT387" s="158" t="s">
        <v>176</v>
      </c>
      <c r="AU387" s="158" t="s">
        <v>83</v>
      </c>
      <c r="AV387" s="12" t="s">
        <v>83</v>
      </c>
      <c r="AW387" s="12" t="s">
        <v>28</v>
      </c>
      <c r="AX387" s="12" t="s">
        <v>74</v>
      </c>
      <c r="AY387" s="158" t="s">
        <v>167</v>
      </c>
    </row>
    <row r="388" spans="2:65" s="13" customFormat="1" ht="11.25">
      <c r="B388" s="164"/>
      <c r="D388" s="157" t="s">
        <v>176</v>
      </c>
      <c r="E388" s="165" t="s">
        <v>1</v>
      </c>
      <c r="F388" s="166" t="s">
        <v>187</v>
      </c>
      <c r="H388" s="167">
        <v>11.798</v>
      </c>
      <c r="L388" s="164"/>
      <c r="M388" s="168"/>
      <c r="N388" s="169"/>
      <c r="O388" s="169"/>
      <c r="P388" s="169"/>
      <c r="Q388" s="169"/>
      <c r="R388" s="169"/>
      <c r="S388" s="169"/>
      <c r="T388" s="170"/>
      <c r="AT388" s="165" t="s">
        <v>176</v>
      </c>
      <c r="AU388" s="165" t="s">
        <v>83</v>
      </c>
      <c r="AV388" s="13" t="s">
        <v>174</v>
      </c>
      <c r="AW388" s="13" t="s">
        <v>28</v>
      </c>
      <c r="AX388" s="13" t="s">
        <v>81</v>
      </c>
      <c r="AY388" s="165" t="s">
        <v>167</v>
      </c>
    </row>
    <row r="389" spans="2:65" s="1" customFormat="1" ht="24" customHeight="1">
      <c r="B389" s="143"/>
      <c r="C389" s="144" t="s">
        <v>809</v>
      </c>
      <c r="D389" s="144" t="s">
        <v>169</v>
      </c>
      <c r="E389" s="145" t="s">
        <v>2234</v>
      </c>
      <c r="F389" s="146" t="s">
        <v>2235</v>
      </c>
      <c r="G389" s="147" t="s">
        <v>249</v>
      </c>
      <c r="H389" s="148">
        <v>11.798</v>
      </c>
      <c r="I389" s="149">
        <v>0</v>
      </c>
      <c r="J389" s="149">
        <f>ROUND(I389*H389,2)</f>
        <v>0</v>
      </c>
      <c r="K389" s="146" t="s">
        <v>173</v>
      </c>
      <c r="L389" s="30"/>
      <c r="M389" s="150" t="s">
        <v>1</v>
      </c>
      <c r="N389" s="151" t="s">
        <v>39</v>
      </c>
      <c r="O389" s="152">
        <v>0.3</v>
      </c>
      <c r="P389" s="152">
        <f>O389*H389</f>
        <v>3.5394000000000001</v>
      </c>
      <c r="Q389" s="152">
        <v>3.4000000000000002E-4</v>
      </c>
      <c r="R389" s="152">
        <f>Q389*H389</f>
        <v>4.0113200000000005E-3</v>
      </c>
      <c r="S389" s="152">
        <v>0</v>
      </c>
      <c r="T389" s="153">
        <f>S389*H389</f>
        <v>0</v>
      </c>
      <c r="AR389" s="154" t="s">
        <v>258</v>
      </c>
      <c r="AT389" s="154" t="s">
        <v>169</v>
      </c>
      <c r="AU389" s="154" t="s">
        <v>83</v>
      </c>
      <c r="AY389" s="16" t="s">
        <v>167</v>
      </c>
      <c r="BE389" s="155">
        <f>IF(N389="základní",J389,0)</f>
        <v>0</v>
      </c>
      <c r="BF389" s="155">
        <f>IF(N389="snížená",J389,0)</f>
        <v>0</v>
      </c>
      <c r="BG389" s="155">
        <f>IF(N389="zákl. přenesená",J389,0)</f>
        <v>0</v>
      </c>
      <c r="BH389" s="155">
        <f>IF(N389="sníž. přenesená",J389,0)</f>
        <v>0</v>
      </c>
      <c r="BI389" s="155">
        <f>IF(N389="nulová",J389,0)</f>
        <v>0</v>
      </c>
      <c r="BJ389" s="16" t="s">
        <v>81</v>
      </c>
      <c r="BK389" s="155">
        <f>ROUND(I389*H389,2)</f>
        <v>0</v>
      </c>
      <c r="BL389" s="16" t="s">
        <v>258</v>
      </c>
      <c r="BM389" s="154" t="s">
        <v>2472</v>
      </c>
    </row>
    <row r="390" spans="2:65" s="1" customFormat="1" ht="16.5" customHeight="1">
      <c r="B390" s="143"/>
      <c r="C390" s="144" t="s">
        <v>813</v>
      </c>
      <c r="D390" s="144" t="s">
        <v>169</v>
      </c>
      <c r="E390" s="145" t="s">
        <v>1807</v>
      </c>
      <c r="F390" s="146" t="s">
        <v>1808</v>
      </c>
      <c r="G390" s="147" t="s">
        <v>249</v>
      </c>
      <c r="H390" s="148">
        <v>131.37299999999999</v>
      </c>
      <c r="I390" s="149">
        <v>0</v>
      </c>
      <c r="J390" s="149">
        <f>ROUND(I390*H390,2)</f>
        <v>0</v>
      </c>
      <c r="K390" s="146" t="s">
        <v>173</v>
      </c>
      <c r="L390" s="30"/>
      <c r="M390" s="150" t="s">
        <v>1</v>
      </c>
      <c r="N390" s="151" t="s">
        <v>39</v>
      </c>
      <c r="O390" s="152">
        <v>8.3000000000000004E-2</v>
      </c>
      <c r="P390" s="152">
        <f>O390*H390</f>
        <v>10.903959</v>
      </c>
      <c r="Q390" s="152">
        <v>1.6000000000000001E-4</v>
      </c>
      <c r="R390" s="152">
        <f>Q390*H390</f>
        <v>2.1019679999999999E-2</v>
      </c>
      <c r="S390" s="152">
        <v>0</v>
      </c>
      <c r="T390" s="153">
        <f>S390*H390</f>
        <v>0</v>
      </c>
      <c r="AR390" s="154" t="s">
        <v>258</v>
      </c>
      <c r="AT390" s="154" t="s">
        <v>169</v>
      </c>
      <c r="AU390" s="154" t="s">
        <v>83</v>
      </c>
      <c r="AY390" s="16" t="s">
        <v>167</v>
      </c>
      <c r="BE390" s="155">
        <f>IF(N390="základní",J390,0)</f>
        <v>0</v>
      </c>
      <c r="BF390" s="155">
        <f>IF(N390="snížená",J390,0)</f>
        <v>0</v>
      </c>
      <c r="BG390" s="155">
        <f>IF(N390="zákl. přenesená",J390,0)</f>
        <v>0</v>
      </c>
      <c r="BH390" s="155">
        <f>IF(N390="sníž. přenesená",J390,0)</f>
        <v>0</v>
      </c>
      <c r="BI390" s="155">
        <f>IF(N390="nulová",J390,0)</f>
        <v>0</v>
      </c>
      <c r="BJ390" s="16" t="s">
        <v>81</v>
      </c>
      <c r="BK390" s="155">
        <f>ROUND(I390*H390,2)</f>
        <v>0</v>
      </c>
      <c r="BL390" s="16" t="s">
        <v>258</v>
      </c>
      <c r="BM390" s="154" t="s">
        <v>2473</v>
      </c>
    </row>
    <row r="391" spans="2:65" s="1" customFormat="1" ht="24" customHeight="1">
      <c r="B391" s="143"/>
      <c r="C391" s="144" t="s">
        <v>818</v>
      </c>
      <c r="D391" s="144" t="s">
        <v>169</v>
      </c>
      <c r="E391" s="145" t="s">
        <v>2238</v>
      </c>
      <c r="F391" s="146" t="s">
        <v>2239</v>
      </c>
      <c r="G391" s="147" t="s">
        <v>249</v>
      </c>
      <c r="H391" s="148">
        <v>131.37299999999999</v>
      </c>
      <c r="I391" s="149">
        <v>0</v>
      </c>
      <c r="J391" s="149">
        <f>ROUND(I391*H391,2)</f>
        <v>0</v>
      </c>
      <c r="K391" s="146" t="s">
        <v>173</v>
      </c>
      <c r="L391" s="30"/>
      <c r="M391" s="150" t="s">
        <v>1</v>
      </c>
      <c r="N391" s="151" t="s">
        <v>39</v>
      </c>
      <c r="O391" s="152">
        <v>0.218</v>
      </c>
      <c r="P391" s="152">
        <f>O391*H391</f>
        <v>28.639313999999999</v>
      </c>
      <c r="Q391" s="152">
        <v>8.3000000000000001E-4</v>
      </c>
      <c r="R391" s="152">
        <f>Q391*H391</f>
        <v>0.10903958999999999</v>
      </c>
      <c r="S391" s="152">
        <v>0</v>
      </c>
      <c r="T391" s="153">
        <f>S391*H391</f>
        <v>0</v>
      </c>
      <c r="AR391" s="154" t="s">
        <v>258</v>
      </c>
      <c r="AT391" s="154" t="s">
        <v>169</v>
      </c>
      <c r="AU391" s="154" t="s">
        <v>83</v>
      </c>
      <c r="AY391" s="16" t="s">
        <v>167</v>
      </c>
      <c r="BE391" s="155">
        <f>IF(N391="základní",J391,0)</f>
        <v>0</v>
      </c>
      <c r="BF391" s="155">
        <f>IF(N391="snížená",J391,0)</f>
        <v>0</v>
      </c>
      <c r="BG391" s="155">
        <f>IF(N391="zákl. přenesená",J391,0)</f>
        <v>0</v>
      </c>
      <c r="BH391" s="155">
        <f>IF(N391="sníž. přenesená",J391,0)</f>
        <v>0</v>
      </c>
      <c r="BI391" s="155">
        <f>IF(N391="nulová",J391,0)</f>
        <v>0</v>
      </c>
      <c r="BJ391" s="16" t="s">
        <v>81</v>
      </c>
      <c r="BK391" s="155">
        <f>ROUND(I391*H391,2)</f>
        <v>0</v>
      </c>
      <c r="BL391" s="16" t="s">
        <v>258</v>
      </c>
      <c r="BM391" s="154" t="s">
        <v>2474</v>
      </c>
    </row>
    <row r="392" spans="2:65" s="11" customFormat="1" ht="22.9" customHeight="1">
      <c r="B392" s="131"/>
      <c r="D392" s="132" t="s">
        <v>73</v>
      </c>
      <c r="E392" s="141" t="s">
        <v>1814</v>
      </c>
      <c r="F392" s="141" t="s">
        <v>1815</v>
      </c>
      <c r="J392" s="142">
        <f>BK392</f>
        <v>0</v>
      </c>
      <c r="L392" s="131"/>
      <c r="M392" s="135"/>
      <c r="N392" s="136"/>
      <c r="O392" s="136"/>
      <c r="P392" s="137">
        <f>SUM(P393:P397)</f>
        <v>52.227550999999998</v>
      </c>
      <c r="Q392" s="136"/>
      <c r="R392" s="137">
        <f>SUM(R393:R397)</f>
        <v>0.17536257999999999</v>
      </c>
      <c r="S392" s="136"/>
      <c r="T392" s="138">
        <f>SUM(T393:T397)</f>
        <v>0</v>
      </c>
      <c r="AR392" s="132" t="s">
        <v>83</v>
      </c>
      <c r="AT392" s="139" t="s">
        <v>73</v>
      </c>
      <c r="AU392" s="139" t="s">
        <v>81</v>
      </c>
      <c r="AY392" s="132" t="s">
        <v>167</v>
      </c>
      <c r="BK392" s="140">
        <f>SUM(BK393:BK397)</f>
        <v>0</v>
      </c>
    </row>
    <row r="393" spans="2:65" s="1" customFormat="1" ht="24" customHeight="1">
      <c r="B393" s="143"/>
      <c r="C393" s="144" t="s">
        <v>823</v>
      </c>
      <c r="D393" s="144" t="s">
        <v>169</v>
      </c>
      <c r="E393" s="145" t="s">
        <v>1817</v>
      </c>
      <c r="F393" s="146" t="s">
        <v>1818</v>
      </c>
      <c r="G393" s="147" t="s">
        <v>249</v>
      </c>
      <c r="H393" s="148">
        <v>381.22300000000001</v>
      </c>
      <c r="I393" s="149">
        <v>0</v>
      </c>
      <c r="J393" s="149">
        <f>ROUND(I393*H393,2)</f>
        <v>0</v>
      </c>
      <c r="K393" s="146" t="s">
        <v>173</v>
      </c>
      <c r="L393" s="30"/>
      <c r="M393" s="150" t="s">
        <v>1</v>
      </c>
      <c r="N393" s="151" t="s">
        <v>39</v>
      </c>
      <c r="O393" s="152">
        <v>3.3000000000000002E-2</v>
      </c>
      <c r="P393" s="152">
        <f>O393*H393</f>
        <v>12.580359000000001</v>
      </c>
      <c r="Q393" s="152">
        <v>2.0000000000000001E-4</v>
      </c>
      <c r="R393" s="152">
        <f>Q393*H393</f>
        <v>7.624460000000001E-2</v>
      </c>
      <c r="S393" s="152">
        <v>0</v>
      </c>
      <c r="T393" s="153">
        <f>S393*H393</f>
        <v>0</v>
      </c>
      <c r="AR393" s="154" t="s">
        <v>258</v>
      </c>
      <c r="AT393" s="154" t="s">
        <v>169</v>
      </c>
      <c r="AU393" s="154" t="s">
        <v>83</v>
      </c>
      <c r="AY393" s="16" t="s">
        <v>167</v>
      </c>
      <c r="BE393" s="155">
        <f>IF(N393="základní",J393,0)</f>
        <v>0</v>
      </c>
      <c r="BF393" s="155">
        <f>IF(N393="snížená",J393,0)</f>
        <v>0</v>
      </c>
      <c r="BG393" s="155">
        <f>IF(N393="zákl. přenesená",J393,0)</f>
        <v>0</v>
      </c>
      <c r="BH393" s="155">
        <f>IF(N393="sníž. přenesená",J393,0)</f>
        <v>0</v>
      </c>
      <c r="BI393" s="155">
        <f>IF(N393="nulová",J393,0)</f>
        <v>0</v>
      </c>
      <c r="BJ393" s="16" t="s">
        <v>81</v>
      </c>
      <c r="BK393" s="155">
        <f>ROUND(I393*H393,2)</f>
        <v>0</v>
      </c>
      <c r="BL393" s="16" t="s">
        <v>258</v>
      </c>
      <c r="BM393" s="154" t="s">
        <v>2475</v>
      </c>
    </row>
    <row r="394" spans="2:65" s="12" customFormat="1" ht="11.25">
      <c r="B394" s="156"/>
      <c r="D394" s="157" t="s">
        <v>176</v>
      </c>
      <c r="E394" s="158" t="s">
        <v>1</v>
      </c>
      <c r="F394" s="159" t="s">
        <v>2405</v>
      </c>
      <c r="H394" s="160">
        <v>132.869</v>
      </c>
      <c r="L394" s="156"/>
      <c r="M394" s="161"/>
      <c r="N394" s="162"/>
      <c r="O394" s="162"/>
      <c r="P394" s="162"/>
      <c r="Q394" s="162"/>
      <c r="R394" s="162"/>
      <c r="S394" s="162"/>
      <c r="T394" s="163"/>
      <c r="AT394" s="158" t="s">
        <v>176</v>
      </c>
      <c r="AU394" s="158" t="s">
        <v>83</v>
      </c>
      <c r="AV394" s="12" t="s">
        <v>83</v>
      </c>
      <c r="AW394" s="12" t="s">
        <v>28</v>
      </c>
      <c r="AX394" s="12" t="s">
        <v>74</v>
      </c>
      <c r="AY394" s="158" t="s">
        <v>167</v>
      </c>
    </row>
    <row r="395" spans="2:65" s="12" customFormat="1" ht="11.25">
      <c r="B395" s="156"/>
      <c r="D395" s="157" t="s">
        <v>176</v>
      </c>
      <c r="E395" s="158" t="s">
        <v>1</v>
      </c>
      <c r="F395" s="159" t="s">
        <v>2476</v>
      </c>
      <c r="H395" s="160">
        <v>248.35400000000001</v>
      </c>
      <c r="L395" s="156"/>
      <c r="M395" s="161"/>
      <c r="N395" s="162"/>
      <c r="O395" s="162"/>
      <c r="P395" s="162"/>
      <c r="Q395" s="162"/>
      <c r="R395" s="162"/>
      <c r="S395" s="162"/>
      <c r="T395" s="163"/>
      <c r="AT395" s="158" t="s">
        <v>176</v>
      </c>
      <c r="AU395" s="158" t="s">
        <v>83</v>
      </c>
      <c r="AV395" s="12" t="s">
        <v>83</v>
      </c>
      <c r="AW395" s="12" t="s">
        <v>28</v>
      </c>
      <c r="AX395" s="12" t="s">
        <v>74</v>
      </c>
      <c r="AY395" s="158" t="s">
        <v>167</v>
      </c>
    </row>
    <row r="396" spans="2:65" s="13" customFormat="1" ht="11.25">
      <c r="B396" s="164"/>
      <c r="D396" s="157" t="s">
        <v>176</v>
      </c>
      <c r="E396" s="165" t="s">
        <v>1</v>
      </c>
      <c r="F396" s="166" t="s">
        <v>187</v>
      </c>
      <c r="H396" s="167">
        <v>381.22300000000001</v>
      </c>
      <c r="L396" s="164"/>
      <c r="M396" s="168"/>
      <c r="N396" s="169"/>
      <c r="O396" s="169"/>
      <c r="P396" s="169"/>
      <c r="Q396" s="169"/>
      <c r="R396" s="169"/>
      <c r="S396" s="169"/>
      <c r="T396" s="170"/>
      <c r="AT396" s="165" t="s">
        <v>176</v>
      </c>
      <c r="AU396" s="165" t="s">
        <v>83</v>
      </c>
      <c r="AV396" s="13" t="s">
        <v>174</v>
      </c>
      <c r="AW396" s="13" t="s">
        <v>28</v>
      </c>
      <c r="AX396" s="13" t="s">
        <v>81</v>
      </c>
      <c r="AY396" s="165" t="s">
        <v>167</v>
      </c>
    </row>
    <row r="397" spans="2:65" s="1" customFormat="1" ht="24" customHeight="1">
      <c r="B397" s="143"/>
      <c r="C397" s="144" t="s">
        <v>828</v>
      </c>
      <c r="D397" s="144" t="s">
        <v>169</v>
      </c>
      <c r="E397" s="145" t="s">
        <v>1823</v>
      </c>
      <c r="F397" s="146" t="s">
        <v>1824</v>
      </c>
      <c r="G397" s="147" t="s">
        <v>249</v>
      </c>
      <c r="H397" s="148">
        <v>381.22300000000001</v>
      </c>
      <c r="I397" s="149">
        <v>0</v>
      </c>
      <c r="J397" s="149">
        <f>ROUND(I397*H397,2)</f>
        <v>0</v>
      </c>
      <c r="K397" s="146" t="s">
        <v>173</v>
      </c>
      <c r="L397" s="30"/>
      <c r="M397" s="150" t="s">
        <v>1</v>
      </c>
      <c r="N397" s="151" t="s">
        <v>39</v>
      </c>
      <c r="O397" s="152">
        <v>0.104</v>
      </c>
      <c r="P397" s="152">
        <f>O397*H397</f>
        <v>39.647191999999997</v>
      </c>
      <c r="Q397" s="152">
        <v>2.5999999999999998E-4</v>
      </c>
      <c r="R397" s="152">
        <f>Q397*H397</f>
        <v>9.9117979999999994E-2</v>
      </c>
      <c r="S397" s="152">
        <v>0</v>
      </c>
      <c r="T397" s="153">
        <f>S397*H397</f>
        <v>0</v>
      </c>
      <c r="AR397" s="154" t="s">
        <v>258</v>
      </c>
      <c r="AT397" s="154" t="s">
        <v>169</v>
      </c>
      <c r="AU397" s="154" t="s">
        <v>83</v>
      </c>
      <c r="AY397" s="16" t="s">
        <v>167</v>
      </c>
      <c r="BE397" s="155">
        <f>IF(N397="základní",J397,0)</f>
        <v>0</v>
      </c>
      <c r="BF397" s="155">
        <f>IF(N397="snížená",J397,0)</f>
        <v>0</v>
      </c>
      <c r="BG397" s="155">
        <f>IF(N397="zákl. přenesená",J397,0)</f>
        <v>0</v>
      </c>
      <c r="BH397" s="155">
        <f>IF(N397="sníž. přenesená",J397,0)</f>
        <v>0</v>
      </c>
      <c r="BI397" s="155">
        <f>IF(N397="nulová",J397,0)</f>
        <v>0</v>
      </c>
      <c r="BJ397" s="16" t="s">
        <v>81</v>
      </c>
      <c r="BK397" s="155">
        <f>ROUND(I397*H397,2)</f>
        <v>0</v>
      </c>
      <c r="BL397" s="16" t="s">
        <v>258</v>
      </c>
      <c r="BM397" s="154" t="s">
        <v>2477</v>
      </c>
    </row>
    <row r="398" spans="2:65" s="11" customFormat="1" ht="25.9" customHeight="1">
      <c r="B398" s="131"/>
      <c r="D398" s="132" t="s">
        <v>73</v>
      </c>
      <c r="E398" s="133" t="s">
        <v>1834</v>
      </c>
      <c r="F398" s="133" t="s">
        <v>1835</v>
      </c>
      <c r="J398" s="134">
        <f>BK398</f>
        <v>0</v>
      </c>
      <c r="L398" s="131"/>
      <c r="M398" s="135"/>
      <c r="N398" s="136"/>
      <c r="O398" s="136"/>
      <c r="P398" s="137">
        <f>P399</f>
        <v>0</v>
      </c>
      <c r="Q398" s="136"/>
      <c r="R398" s="137">
        <f>R399</f>
        <v>0</v>
      </c>
      <c r="S398" s="136"/>
      <c r="T398" s="138">
        <f>T399</f>
        <v>0</v>
      </c>
      <c r="AR398" s="132" t="s">
        <v>199</v>
      </c>
      <c r="AT398" s="139" t="s">
        <v>73</v>
      </c>
      <c r="AU398" s="139" t="s">
        <v>74</v>
      </c>
      <c r="AY398" s="132" t="s">
        <v>167</v>
      </c>
      <c r="BK398" s="140">
        <f>BK399</f>
        <v>0</v>
      </c>
    </row>
    <row r="399" spans="2:65" s="11" customFormat="1" ht="22.9" customHeight="1">
      <c r="B399" s="131"/>
      <c r="D399" s="132" t="s">
        <v>73</v>
      </c>
      <c r="E399" s="141" t="s">
        <v>1836</v>
      </c>
      <c r="F399" s="141" t="s">
        <v>1837</v>
      </c>
      <c r="J399" s="142">
        <f>BK399</f>
        <v>0</v>
      </c>
      <c r="L399" s="131"/>
      <c r="M399" s="135"/>
      <c r="N399" s="136"/>
      <c r="O399" s="136"/>
      <c r="P399" s="137">
        <f>SUM(P400:P401)</f>
        <v>0</v>
      </c>
      <c r="Q399" s="136"/>
      <c r="R399" s="137">
        <f>SUM(R400:R401)</f>
        <v>0</v>
      </c>
      <c r="S399" s="136"/>
      <c r="T399" s="138">
        <f>SUM(T400:T401)</f>
        <v>0</v>
      </c>
      <c r="AR399" s="132" t="s">
        <v>199</v>
      </c>
      <c r="AT399" s="139" t="s">
        <v>73</v>
      </c>
      <c r="AU399" s="139" t="s">
        <v>81</v>
      </c>
      <c r="AY399" s="132" t="s">
        <v>167</v>
      </c>
      <c r="BK399" s="140">
        <f>SUM(BK400:BK401)</f>
        <v>0</v>
      </c>
    </row>
    <row r="400" spans="2:65" s="1" customFormat="1" ht="16.5" customHeight="1">
      <c r="B400" s="143"/>
      <c r="C400" s="144" t="s">
        <v>832</v>
      </c>
      <c r="D400" s="144" t="s">
        <v>169</v>
      </c>
      <c r="E400" s="145" t="s">
        <v>2244</v>
      </c>
      <c r="F400" s="146" t="s">
        <v>2245</v>
      </c>
      <c r="G400" s="147" t="s">
        <v>211</v>
      </c>
      <c r="H400" s="148">
        <v>1</v>
      </c>
      <c r="I400" s="149">
        <v>0</v>
      </c>
      <c r="J400" s="149">
        <f>ROUND(I400*H400,2)</f>
        <v>0</v>
      </c>
      <c r="K400" s="146" t="s">
        <v>173</v>
      </c>
      <c r="L400" s="30"/>
      <c r="M400" s="150" t="s">
        <v>1</v>
      </c>
      <c r="N400" s="151" t="s">
        <v>39</v>
      </c>
      <c r="O400" s="152">
        <v>0</v>
      </c>
      <c r="P400" s="152">
        <f>O400*H400</f>
        <v>0</v>
      </c>
      <c r="Q400" s="152">
        <v>0</v>
      </c>
      <c r="R400" s="152">
        <f>Q400*H400</f>
        <v>0</v>
      </c>
      <c r="S400" s="152">
        <v>0</v>
      </c>
      <c r="T400" s="153">
        <f>S400*H400</f>
        <v>0</v>
      </c>
      <c r="AR400" s="154" t="s">
        <v>1841</v>
      </c>
      <c r="AT400" s="154" t="s">
        <v>169</v>
      </c>
      <c r="AU400" s="154" t="s">
        <v>83</v>
      </c>
      <c r="AY400" s="16" t="s">
        <v>167</v>
      </c>
      <c r="BE400" s="155">
        <f>IF(N400="základní",J400,0)</f>
        <v>0</v>
      </c>
      <c r="BF400" s="155">
        <f>IF(N400="snížená",J400,0)</f>
        <v>0</v>
      </c>
      <c r="BG400" s="155">
        <f>IF(N400="zákl. přenesená",J400,0)</f>
        <v>0</v>
      </c>
      <c r="BH400" s="155">
        <f>IF(N400="sníž. přenesená",J400,0)</f>
        <v>0</v>
      </c>
      <c r="BI400" s="155">
        <f>IF(N400="nulová",J400,0)</f>
        <v>0</v>
      </c>
      <c r="BJ400" s="16" t="s">
        <v>81</v>
      </c>
      <c r="BK400" s="155">
        <f>ROUND(I400*H400,2)</f>
        <v>0</v>
      </c>
      <c r="BL400" s="16" t="s">
        <v>1841</v>
      </c>
      <c r="BM400" s="154" t="s">
        <v>2478</v>
      </c>
    </row>
    <row r="401" spans="2:65" s="1" customFormat="1" ht="24" customHeight="1">
      <c r="B401" s="143"/>
      <c r="C401" s="144" t="s">
        <v>836</v>
      </c>
      <c r="D401" s="144" t="s">
        <v>169</v>
      </c>
      <c r="E401" s="145" t="s">
        <v>1844</v>
      </c>
      <c r="F401" s="146" t="s">
        <v>2247</v>
      </c>
      <c r="G401" s="147" t="s">
        <v>211</v>
      </c>
      <c r="H401" s="148">
        <v>1</v>
      </c>
      <c r="I401" s="149">
        <v>0</v>
      </c>
      <c r="J401" s="149">
        <f>ROUND(I401*H401,2)</f>
        <v>0</v>
      </c>
      <c r="K401" s="146" t="s">
        <v>173</v>
      </c>
      <c r="L401" s="30"/>
      <c r="M401" s="187" t="s">
        <v>1</v>
      </c>
      <c r="N401" s="188" t="s">
        <v>39</v>
      </c>
      <c r="O401" s="189">
        <v>0</v>
      </c>
      <c r="P401" s="189">
        <f>O401*H401</f>
        <v>0</v>
      </c>
      <c r="Q401" s="189">
        <v>0</v>
      </c>
      <c r="R401" s="189">
        <f>Q401*H401</f>
        <v>0</v>
      </c>
      <c r="S401" s="189">
        <v>0</v>
      </c>
      <c r="T401" s="190">
        <f>S401*H401</f>
        <v>0</v>
      </c>
      <c r="AR401" s="154" t="s">
        <v>1841</v>
      </c>
      <c r="AT401" s="154" t="s">
        <v>169</v>
      </c>
      <c r="AU401" s="154" t="s">
        <v>83</v>
      </c>
      <c r="AY401" s="16" t="s">
        <v>167</v>
      </c>
      <c r="BE401" s="155">
        <f>IF(N401="základní",J401,0)</f>
        <v>0</v>
      </c>
      <c r="BF401" s="155">
        <f>IF(N401="snížená",J401,0)</f>
        <v>0</v>
      </c>
      <c r="BG401" s="155">
        <f>IF(N401="zákl. přenesená",J401,0)</f>
        <v>0</v>
      </c>
      <c r="BH401" s="155">
        <f>IF(N401="sníž. přenesená",J401,0)</f>
        <v>0</v>
      </c>
      <c r="BI401" s="155">
        <f>IF(N401="nulová",J401,0)</f>
        <v>0</v>
      </c>
      <c r="BJ401" s="16" t="s">
        <v>81</v>
      </c>
      <c r="BK401" s="155">
        <f>ROUND(I401*H401,2)</f>
        <v>0</v>
      </c>
      <c r="BL401" s="16" t="s">
        <v>1841</v>
      </c>
      <c r="BM401" s="154" t="s">
        <v>2479</v>
      </c>
    </row>
    <row r="402" spans="2:65" s="1" customFormat="1" ht="6.95" customHeight="1">
      <c r="B402" s="42"/>
      <c r="C402" s="43"/>
      <c r="D402" s="43"/>
      <c r="E402" s="43"/>
      <c r="F402" s="43"/>
      <c r="G402" s="43"/>
      <c r="H402" s="43"/>
      <c r="I402" s="43"/>
      <c r="J402" s="43"/>
      <c r="K402" s="43"/>
      <c r="L402" s="30"/>
    </row>
  </sheetData>
  <autoFilter ref="C139:K401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7"/>
  <sheetViews>
    <sheetView showGridLines="0" workbookViewId="0">
      <selection activeCell="I153" sqref="I153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ht="11.25">
      <c r="A1" s="95"/>
    </row>
    <row r="2" spans="1:46" ht="36.950000000000003" customHeight="1">
      <c r="L2" s="198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98</v>
      </c>
    </row>
    <row r="3" spans="1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1:46" ht="24.95" customHeight="1">
      <c r="B4" s="19"/>
      <c r="D4" s="20" t="s">
        <v>103</v>
      </c>
      <c r="L4" s="19"/>
      <c r="M4" s="96" t="s">
        <v>10</v>
      </c>
      <c r="AT4" s="16" t="s">
        <v>3</v>
      </c>
    </row>
    <row r="5" spans="1:46" ht="6.95" customHeight="1">
      <c r="B5" s="19"/>
      <c r="L5" s="19"/>
    </row>
    <row r="6" spans="1:46" ht="12" customHeight="1">
      <c r="B6" s="19"/>
      <c r="D6" s="25" t="s">
        <v>14</v>
      </c>
      <c r="L6" s="19"/>
    </row>
    <row r="7" spans="1:46" ht="16.5" customHeight="1">
      <c r="B7" s="19"/>
      <c r="E7" s="231" t="str">
        <f>'Rekapitulace stavby'!K6</f>
        <v>Stavební úpravy RD a hosp. objektu spojené se změnou užívání na penzion</v>
      </c>
      <c r="F7" s="232"/>
      <c r="G7" s="232"/>
      <c r="H7" s="232"/>
      <c r="L7" s="19"/>
    </row>
    <row r="8" spans="1:46" s="1" customFormat="1" ht="12" customHeight="1">
      <c r="B8" s="30"/>
      <c r="D8" s="25" t="s">
        <v>104</v>
      </c>
      <c r="L8" s="30"/>
    </row>
    <row r="9" spans="1:46" s="1" customFormat="1" ht="36.950000000000003" customHeight="1">
      <c r="B9" s="30"/>
      <c r="E9" s="214" t="s">
        <v>2480</v>
      </c>
      <c r="F9" s="233"/>
      <c r="G9" s="233"/>
      <c r="H9" s="233"/>
      <c r="L9" s="30"/>
    </row>
    <row r="10" spans="1:46" s="1" customFormat="1" ht="11.25">
      <c r="B10" s="30"/>
      <c r="L10" s="30"/>
    </row>
    <row r="11" spans="1:46" s="1" customFormat="1" ht="12" customHeight="1">
      <c r="B11" s="30"/>
      <c r="D11" s="25" t="s">
        <v>16</v>
      </c>
      <c r="F11" s="23" t="s">
        <v>1</v>
      </c>
      <c r="I11" s="25" t="s">
        <v>17</v>
      </c>
      <c r="J11" s="23" t="s">
        <v>1</v>
      </c>
      <c r="L11" s="30"/>
    </row>
    <row r="12" spans="1:46" s="1" customFormat="1" ht="12" customHeight="1">
      <c r="B12" s="30"/>
      <c r="D12" s="25" t="s">
        <v>18</v>
      </c>
      <c r="F12" s="23" t="s">
        <v>19</v>
      </c>
      <c r="I12" s="25" t="s">
        <v>20</v>
      </c>
      <c r="J12" s="50" t="str">
        <f>'Rekapitulace stavby'!AN8</f>
        <v>28. 3. 2019</v>
      </c>
      <c r="L12" s="30"/>
    </row>
    <row r="13" spans="1:46" s="1" customFormat="1" ht="10.9" customHeight="1">
      <c r="B13" s="30"/>
      <c r="L13" s="30"/>
    </row>
    <row r="14" spans="1:46" s="1" customFormat="1" ht="12" customHeight="1">
      <c r="B14" s="30"/>
      <c r="D14" s="25" t="s">
        <v>22</v>
      </c>
      <c r="I14" s="25" t="s">
        <v>23</v>
      </c>
      <c r="J14" s="23" t="s">
        <v>1</v>
      </c>
      <c r="L14" s="30"/>
    </row>
    <row r="15" spans="1:46" s="1" customFormat="1" ht="18" customHeight="1">
      <c r="B15" s="30"/>
      <c r="E15" s="23" t="s">
        <v>24</v>
      </c>
      <c r="I15" s="25" t="s">
        <v>25</v>
      </c>
      <c r="J15" s="23" t="s">
        <v>1</v>
      </c>
      <c r="L15" s="30"/>
    </row>
    <row r="16" spans="1:46" s="1" customFormat="1" ht="6.95" customHeight="1">
      <c r="B16" s="30"/>
      <c r="L16" s="30"/>
    </row>
    <row r="17" spans="2:12" s="1" customFormat="1" ht="12" customHeight="1">
      <c r="B17" s="30"/>
      <c r="D17" s="25" t="s">
        <v>26</v>
      </c>
      <c r="I17" s="25" t="s">
        <v>23</v>
      </c>
      <c r="J17" s="23" t="str">
        <f>'Rekapitulace stavby'!AN13</f>
        <v/>
      </c>
      <c r="L17" s="30"/>
    </row>
    <row r="18" spans="2:12" s="1" customFormat="1" ht="18" customHeight="1">
      <c r="B18" s="30"/>
      <c r="E18" s="195" t="str">
        <f>'Rekapitulace stavby'!E14</f>
        <v xml:space="preserve"> </v>
      </c>
      <c r="F18" s="195"/>
      <c r="G18" s="195"/>
      <c r="H18" s="195"/>
      <c r="I18" s="25" t="s">
        <v>25</v>
      </c>
      <c r="J18" s="23" t="str">
        <f>'Rekapitulace stavby'!AN14</f>
        <v/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27</v>
      </c>
      <c r="I20" s="25" t="s">
        <v>23</v>
      </c>
      <c r="J20" s="23" t="s">
        <v>1</v>
      </c>
      <c r="L20" s="30"/>
    </row>
    <row r="21" spans="2:12" s="1" customFormat="1" ht="18" customHeight="1">
      <c r="B21" s="30"/>
      <c r="E21" s="23"/>
      <c r="I21" s="25" t="s">
        <v>25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29</v>
      </c>
      <c r="I23" s="25" t="s">
        <v>23</v>
      </c>
      <c r="J23" s="23" t="s">
        <v>1</v>
      </c>
      <c r="L23" s="30"/>
    </row>
    <row r="24" spans="2:12" s="1" customFormat="1" ht="18" customHeight="1">
      <c r="B24" s="30"/>
      <c r="E24" s="23"/>
      <c r="I24" s="25" t="s">
        <v>25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30</v>
      </c>
      <c r="L26" s="30"/>
    </row>
    <row r="27" spans="2:12" s="7" customFormat="1" ht="16.5" customHeight="1">
      <c r="B27" s="97"/>
      <c r="E27" s="203" t="s">
        <v>1</v>
      </c>
      <c r="F27" s="203"/>
      <c r="G27" s="203"/>
      <c r="H27" s="203"/>
      <c r="L27" s="9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14.45" customHeight="1">
      <c r="B30" s="30"/>
      <c r="D30" s="23" t="s">
        <v>106</v>
      </c>
      <c r="J30" s="29">
        <f>J96</f>
        <v>0</v>
      </c>
      <c r="L30" s="30"/>
    </row>
    <row r="31" spans="2:12" s="1" customFormat="1" ht="14.45" customHeight="1">
      <c r="B31" s="30"/>
      <c r="D31" s="28" t="s">
        <v>107</v>
      </c>
      <c r="J31" s="29">
        <f>J107</f>
        <v>0</v>
      </c>
      <c r="L31" s="30"/>
    </row>
    <row r="32" spans="2:12" s="1" customFormat="1" ht="25.35" customHeight="1">
      <c r="B32" s="30"/>
      <c r="D32" s="98" t="s">
        <v>34</v>
      </c>
      <c r="J32" s="64">
        <f>ROUND(J30 + J31, 2)</f>
        <v>0</v>
      </c>
      <c r="L32" s="30"/>
    </row>
    <row r="33" spans="2:12" s="1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1" customFormat="1" ht="14.45" customHeight="1">
      <c r="B34" s="30"/>
      <c r="F34" s="33" t="s">
        <v>36</v>
      </c>
      <c r="I34" s="33" t="s">
        <v>35</v>
      </c>
      <c r="J34" s="33" t="s">
        <v>37</v>
      </c>
      <c r="L34" s="30"/>
    </row>
    <row r="35" spans="2:12" s="1" customFormat="1" ht="14.45" customHeight="1">
      <c r="B35" s="30"/>
      <c r="D35" s="99" t="s">
        <v>38</v>
      </c>
      <c r="E35" s="25" t="s">
        <v>39</v>
      </c>
      <c r="F35" s="100">
        <f>ROUND((SUM(BE107:BE108) + SUM(BE128:BE166)),  2)</f>
        <v>0</v>
      </c>
      <c r="I35" s="101">
        <v>0.21</v>
      </c>
      <c r="J35" s="100">
        <f>ROUND(((SUM(BE107:BE108) + SUM(BE128:BE166))*I35),  2)</f>
        <v>0</v>
      </c>
      <c r="L35" s="30"/>
    </row>
    <row r="36" spans="2:12" s="1" customFormat="1" ht="14.45" customHeight="1">
      <c r="B36" s="30"/>
      <c r="E36" s="25" t="s">
        <v>40</v>
      </c>
      <c r="F36" s="100">
        <f>ROUND((SUM(BF107:BF108) + SUM(BF128:BF166)),  2)</f>
        <v>0</v>
      </c>
      <c r="I36" s="101">
        <v>0.15</v>
      </c>
      <c r="J36" s="100">
        <f>ROUND(((SUM(BF107:BF108) + SUM(BF128:BF166))*I36),  2)</f>
        <v>0</v>
      </c>
      <c r="L36" s="30"/>
    </row>
    <row r="37" spans="2:12" s="1" customFormat="1" ht="14.45" hidden="1" customHeight="1">
      <c r="B37" s="30"/>
      <c r="E37" s="25" t="s">
        <v>41</v>
      </c>
      <c r="F37" s="100">
        <f>ROUND((SUM(BG107:BG108) + SUM(BG128:BG166)),  2)</f>
        <v>0</v>
      </c>
      <c r="I37" s="101">
        <v>0.21</v>
      </c>
      <c r="J37" s="100">
        <f>0</f>
        <v>0</v>
      </c>
      <c r="L37" s="30"/>
    </row>
    <row r="38" spans="2:12" s="1" customFormat="1" ht="14.45" hidden="1" customHeight="1">
      <c r="B38" s="30"/>
      <c r="E38" s="25" t="s">
        <v>42</v>
      </c>
      <c r="F38" s="100">
        <f>ROUND((SUM(BH107:BH108) + SUM(BH128:BH166)),  2)</f>
        <v>0</v>
      </c>
      <c r="I38" s="101">
        <v>0.15</v>
      </c>
      <c r="J38" s="100">
        <f>0</f>
        <v>0</v>
      </c>
      <c r="L38" s="30"/>
    </row>
    <row r="39" spans="2:12" s="1" customFormat="1" ht="14.45" hidden="1" customHeight="1">
      <c r="B39" s="30"/>
      <c r="E39" s="25" t="s">
        <v>43</v>
      </c>
      <c r="F39" s="100">
        <f>ROUND((SUM(BI107:BI108) + SUM(BI128:BI166)),  2)</f>
        <v>0</v>
      </c>
      <c r="I39" s="101">
        <v>0</v>
      </c>
      <c r="J39" s="100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93"/>
      <c r="D41" s="102" t="s">
        <v>44</v>
      </c>
      <c r="E41" s="55"/>
      <c r="F41" s="55"/>
      <c r="G41" s="103" t="s">
        <v>45</v>
      </c>
      <c r="H41" s="104" t="s">
        <v>46</v>
      </c>
      <c r="I41" s="55"/>
      <c r="J41" s="105">
        <f>SUM(J32:J39)</f>
        <v>0</v>
      </c>
      <c r="K41" s="106"/>
      <c r="L41" s="30"/>
    </row>
    <row r="42" spans="2:12" s="1" customFormat="1" ht="14.45" customHeight="1">
      <c r="B42" s="30"/>
      <c r="L42" s="30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32"/>
      <c r="J61" s="108" t="s">
        <v>50</v>
      </c>
      <c r="K61" s="32"/>
      <c r="L61" s="30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40"/>
      <c r="J65" s="40"/>
      <c r="K65" s="40"/>
      <c r="L65" s="30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32"/>
      <c r="J76" s="108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20" t="s">
        <v>108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14</v>
      </c>
      <c r="L84" s="30"/>
    </row>
    <row r="85" spans="2:47" s="1" customFormat="1" ht="16.5" customHeight="1">
      <c r="B85" s="30"/>
      <c r="E85" s="231" t="str">
        <f>E7</f>
        <v>Stavební úpravy RD a hosp. objektu spojené se změnou užívání na penzion</v>
      </c>
      <c r="F85" s="232"/>
      <c r="G85" s="232"/>
      <c r="H85" s="232"/>
      <c r="L85" s="30"/>
    </row>
    <row r="86" spans="2:47" s="1" customFormat="1" ht="12" customHeight="1">
      <c r="B86" s="30"/>
      <c r="C86" s="25" t="s">
        <v>104</v>
      </c>
      <c r="L86" s="30"/>
    </row>
    <row r="87" spans="2:47" s="1" customFormat="1" ht="16.5" customHeight="1">
      <c r="B87" s="30"/>
      <c r="E87" s="214" t="str">
        <f>E9</f>
        <v xml:space="preserve">SO 04 - Zpevněné plochy </v>
      </c>
      <c r="F87" s="233"/>
      <c r="G87" s="233"/>
      <c r="H87" s="233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18</v>
      </c>
      <c r="F89" s="23" t="str">
        <f>F12</f>
        <v xml:space="preserve"> </v>
      </c>
      <c r="I89" s="25" t="s">
        <v>20</v>
      </c>
      <c r="J89" s="50" t="str">
        <f>IF(J12="","",J12)</f>
        <v>28. 3. 2019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22</v>
      </c>
      <c r="F91" s="23" t="str">
        <f>E15</f>
        <v>Ing. Miloš Burianec</v>
      </c>
      <c r="I91" s="25" t="s">
        <v>27</v>
      </c>
      <c r="J91" s="26">
        <f>E21</f>
        <v>0</v>
      </c>
      <c r="L91" s="30"/>
    </row>
    <row r="92" spans="2:47" s="1" customFormat="1" ht="15.2" customHeight="1">
      <c r="B92" s="30"/>
      <c r="C92" s="25" t="s">
        <v>26</v>
      </c>
      <c r="F92" s="23" t="str">
        <f>IF(E18="","",E18)</f>
        <v xml:space="preserve"> </v>
      </c>
      <c r="I92" s="25" t="s">
        <v>29</v>
      </c>
      <c r="J92" s="26"/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109" t="s">
        <v>109</v>
      </c>
      <c r="D94" s="93"/>
      <c r="E94" s="93"/>
      <c r="F94" s="93"/>
      <c r="G94" s="93"/>
      <c r="H94" s="93"/>
      <c r="I94" s="93"/>
      <c r="J94" s="110" t="s">
        <v>110</v>
      </c>
      <c r="K94" s="93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11" t="s">
        <v>111</v>
      </c>
      <c r="J96" s="64">
        <f>J128</f>
        <v>0</v>
      </c>
      <c r="L96" s="30"/>
      <c r="AU96" s="16" t="s">
        <v>112</v>
      </c>
    </row>
    <row r="97" spans="2:14" s="8" customFormat="1" ht="24.95" customHeight="1">
      <c r="B97" s="112"/>
      <c r="D97" s="113" t="s">
        <v>113</v>
      </c>
      <c r="E97" s="114"/>
      <c r="F97" s="114"/>
      <c r="G97" s="114"/>
      <c r="H97" s="114"/>
      <c r="I97" s="114"/>
      <c r="J97" s="115">
        <f>J129</f>
        <v>0</v>
      </c>
      <c r="L97" s="112"/>
    </row>
    <row r="98" spans="2:14" s="9" customFormat="1" ht="19.899999999999999" customHeight="1">
      <c r="B98" s="116"/>
      <c r="D98" s="117" t="s">
        <v>114</v>
      </c>
      <c r="E98" s="118"/>
      <c r="F98" s="118"/>
      <c r="G98" s="118"/>
      <c r="H98" s="118"/>
      <c r="I98" s="118"/>
      <c r="J98" s="119">
        <f>J130</f>
        <v>0</v>
      </c>
      <c r="L98" s="116"/>
    </row>
    <row r="99" spans="2:14" s="9" customFormat="1" ht="19.899999999999999" customHeight="1">
      <c r="B99" s="116"/>
      <c r="D99" s="117" t="s">
        <v>1948</v>
      </c>
      <c r="E99" s="118"/>
      <c r="F99" s="118"/>
      <c r="G99" s="118"/>
      <c r="H99" s="118"/>
      <c r="I99" s="118"/>
      <c r="J99" s="119">
        <f>J144</f>
        <v>0</v>
      </c>
      <c r="L99" s="116"/>
    </row>
    <row r="100" spans="2:14" s="9" customFormat="1" ht="19.899999999999999" customHeight="1">
      <c r="B100" s="116"/>
      <c r="D100" s="117" t="s">
        <v>120</v>
      </c>
      <c r="E100" s="118"/>
      <c r="F100" s="118"/>
      <c r="G100" s="118"/>
      <c r="H100" s="118"/>
      <c r="I100" s="118"/>
      <c r="J100" s="119">
        <f>J150</f>
        <v>0</v>
      </c>
      <c r="L100" s="116"/>
    </row>
    <row r="101" spans="2:14" s="9" customFormat="1" ht="19.899999999999999" customHeight="1">
      <c r="B101" s="116"/>
      <c r="D101" s="117" t="s">
        <v>122</v>
      </c>
      <c r="E101" s="118"/>
      <c r="F101" s="118"/>
      <c r="G101" s="118"/>
      <c r="H101" s="118"/>
      <c r="I101" s="118"/>
      <c r="J101" s="119">
        <f>J160</f>
        <v>0</v>
      </c>
      <c r="L101" s="116"/>
    </row>
    <row r="102" spans="2:14" s="8" customFormat="1" ht="24.95" customHeight="1">
      <c r="B102" s="112"/>
      <c r="D102" s="113" t="s">
        <v>149</v>
      </c>
      <c r="E102" s="114"/>
      <c r="F102" s="114"/>
      <c r="G102" s="114"/>
      <c r="H102" s="114"/>
      <c r="I102" s="114"/>
      <c r="J102" s="115">
        <f>J162</f>
        <v>0</v>
      </c>
      <c r="L102" s="112"/>
    </row>
    <row r="103" spans="2:14" s="9" customFormat="1" ht="19.899999999999999" customHeight="1">
      <c r="B103" s="116"/>
      <c r="D103" s="117" t="s">
        <v>150</v>
      </c>
      <c r="E103" s="118"/>
      <c r="F103" s="118"/>
      <c r="G103" s="118"/>
      <c r="H103" s="118"/>
      <c r="I103" s="118"/>
      <c r="J103" s="119">
        <f>J163</f>
        <v>0</v>
      </c>
      <c r="L103" s="116"/>
    </row>
    <row r="104" spans="2:14" s="9" customFormat="1" ht="19.899999999999999" customHeight="1">
      <c r="B104" s="116"/>
      <c r="D104" s="117" t="s">
        <v>2481</v>
      </c>
      <c r="E104" s="118"/>
      <c r="F104" s="118"/>
      <c r="G104" s="118"/>
      <c r="H104" s="118"/>
      <c r="I104" s="118"/>
      <c r="J104" s="119">
        <f>J165</f>
        <v>0</v>
      </c>
      <c r="L104" s="116"/>
    </row>
    <row r="105" spans="2:14" s="1" customFormat="1" ht="21.75" customHeight="1">
      <c r="B105" s="30"/>
      <c r="L105" s="30"/>
    </row>
    <row r="106" spans="2:14" s="1" customFormat="1" ht="6.95" customHeight="1">
      <c r="B106" s="30"/>
      <c r="L106" s="30"/>
    </row>
    <row r="107" spans="2:14" s="1" customFormat="1" ht="29.25" customHeight="1">
      <c r="B107" s="30"/>
      <c r="C107" s="111" t="s">
        <v>151</v>
      </c>
      <c r="J107" s="120">
        <v>0</v>
      </c>
      <c r="L107" s="30"/>
      <c r="N107" s="121" t="s">
        <v>38</v>
      </c>
    </row>
    <row r="108" spans="2:14" s="1" customFormat="1" ht="18" customHeight="1">
      <c r="B108" s="30"/>
      <c r="L108" s="30"/>
    </row>
    <row r="109" spans="2:14" s="1" customFormat="1" ht="29.25" customHeight="1">
      <c r="B109" s="30"/>
      <c r="C109" s="92" t="s">
        <v>102</v>
      </c>
      <c r="D109" s="93"/>
      <c r="E109" s="93"/>
      <c r="F109" s="93"/>
      <c r="G109" s="93"/>
      <c r="H109" s="93"/>
      <c r="I109" s="93"/>
      <c r="J109" s="94">
        <f>ROUND(J96+J107,2)</f>
        <v>0</v>
      </c>
      <c r="K109" s="93"/>
      <c r="L109" s="30"/>
    </row>
    <row r="110" spans="2:14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0"/>
    </row>
    <row r="114" spans="2:63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0"/>
    </row>
    <row r="115" spans="2:63" s="1" customFormat="1" ht="24.95" customHeight="1">
      <c r="B115" s="30"/>
      <c r="C115" s="20" t="s">
        <v>152</v>
      </c>
      <c r="L115" s="30"/>
    </row>
    <row r="116" spans="2:63" s="1" customFormat="1" ht="6.95" customHeight="1">
      <c r="B116" s="30"/>
      <c r="L116" s="30"/>
    </row>
    <row r="117" spans="2:63" s="1" customFormat="1" ht="12" customHeight="1">
      <c r="B117" s="30"/>
      <c r="C117" s="25" t="s">
        <v>14</v>
      </c>
      <c r="L117" s="30"/>
    </row>
    <row r="118" spans="2:63" s="1" customFormat="1" ht="16.5" customHeight="1">
      <c r="B118" s="30"/>
      <c r="E118" s="231" t="str">
        <f>E7</f>
        <v>Stavební úpravy RD a hosp. objektu spojené se změnou užívání na penzion</v>
      </c>
      <c r="F118" s="232"/>
      <c r="G118" s="232"/>
      <c r="H118" s="232"/>
      <c r="L118" s="30"/>
    </row>
    <row r="119" spans="2:63" s="1" customFormat="1" ht="12" customHeight="1">
      <c r="B119" s="30"/>
      <c r="C119" s="25" t="s">
        <v>104</v>
      </c>
      <c r="L119" s="30"/>
    </row>
    <row r="120" spans="2:63" s="1" customFormat="1" ht="16.5" customHeight="1">
      <c r="B120" s="30"/>
      <c r="E120" s="214" t="str">
        <f>E9</f>
        <v xml:space="preserve">SO 04 - Zpevněné plochy </v>
      </c>
      <c r="F120" s="233"/>
      <c r="G120" s="233"/>
      <c r="H120" s="233"/>
      <c r="L120" s="30"/>
    </row>
    <row r="121" spans="2:63" s="1" customFormat="1" ht="6.95" customHeight="1">
      <c r="B121" s="30"/>
      <c r="L121" s="30"/>
    </row>
    <row r="122" spans="2:63" s="1" customFormat="1" ht="12" customHeight="1">
      <c r="B122" s="30"/>
      <c r="C122" s="25" t="s">
        <v>18</v>
      </c>
      <c r="F122" s="23" t="str">
        <f>F12</f>
        <v xml:space="preserve"> </v>
      </c>
      <c r="I122" s="25" t="s">
        <v>20</v>
      </c>
      <c r="J122" s="50" t="str">
        <f>IF(J12="","",J12)</f>
        <v>28. 3. 2019</v>
      </c>
      <c r="L122" s="30"/>
    </row>
    <row r="123" spans="2:63" s="1" customFormat="1" ht="6.95" customHeight="1">
      <c r="B123" s="30"/>
      <c r="L123" s="30"/>
    </row>
    <row r="124" spans="2:63" s="1" customFormat="1" ht="15.2" customHeight="1">
      <c r="B124" s="30"/>
      <c r="C124" s="25" t="s">
        <v>22</v>
      </c>
      <c r="F124" s="23" t="str">
        <f>E15</f>
        <v>Ing. Miloš Burianec</v>
      </c>
      <c r="I124" s="25" t="s">
        <v>27</v>
      </c>
      <c r="J124" s="26">
        <f>E21</f>
        <v>0</v>
      </c>
      <c r="L124" s="30"/>
    </row>
    <row r="125" spans="2:63" s="1" customFormat="1" ht="15.2" customHeight="1">
      <c r="B125" s="30"/>
      <c r="C125" s="25" t="s">
        <v>26</v>
      </c>
      <c r="F125" s="23" t="str">
        <f>IF(E18="","",E18)</f>
        <v xml:space="preserve"> </v>
      </c>
      <c r="I125" s="25" t="s">
        <v>29</v>
      </c>
      <c r="J125" s="26">
        <f>E24</f>
        <v>0</v>
      </c>
      <c r="L125" s="30"/>
    </row>
    <row r="126" spans="2:63" s="1" customFormat="1" ht="10.35" customHeight="1">
      <c r="B126" s="30"/>
      <c r="L126" s="30"/>
    </row>
    <row r="127" spans="2:63" s="10" customFormat="1" ht="29.25" customHeight="1">
      <c r="B127" s="122"/>
      <c r="C127" s="123" t="s">
        <v>153</v>
      </c>
      <c r="D127" s="124" t="s">
        <v>59</v>
      </c>
      <c r="E127" s="124" t="s">
        <v>55</v>
      </c>
      <c r="F127" s="124" t="s">
        <v>56</v>
      </c>
      <c r="G127" s="124" t="s">
        <v>154</v>
      </c>
      <c r="H127" s="124" t="s">
        <v>155</v>
      </c>
      <c r="I127" s="124" t="s">
        <v>156</v>
      </c>
      <c r="J127" s="125" t="s">
        <v>110</v>
      </c>
      <c r="K127" s="126" t="s">
        <v>157</v>
      </c>
      <c r="L127" s="122"/>
      <c r="M127" s="57" t="s">
        <v>1</v>
      </c>
      <c r="N127" s="58" t="s">
        <v>38</v>
      </c>
      <c r="O127" s="58" t="s">
        <v>158</v>
      </c>
      <c r="P127" s="58" t="s">
        <v>159</v>
      </c>
      <c r="Q127" s="58" t="s">
        <v>160</v>
      </c>
      <c r="R127" s="58" t="s">
        <v>161</v>
      </c>
      <c r="S127" s="58" t="s">
        <v>162</v>
      </c>
      <c r="T127" s="59" t="s">
        <v>163</v>
      </c>
    </row>
    <row r="128" spans="2:63" s="1" customFormat="1" ht="22.9" customHeight="1">
      <c r="B128" s="30"/>
      <c r="C128" s="62" t="s">
        <v>164</v>
      </c>
      <c r="J128" s="127">
        <f>BK128</f>
        <v>0</v>
      </c>
      <c r="L128" s="30"/>
      <c r="M128" s="60"/>
      <c r="N128" s="51"/>
      <c r="O128" s="51"/>
      <c r="P128" s="128">
        <f>P129+P162</f>
        <v>585.83674399999995</v>
      </c>
      <c r="Q128" s="51"/>
      <c r="R128" s="128">
        <f>R129+R162</f>
        <v>405.45167600000002</v>
      </c>
      <c r="S128" s="51"/>
      <c r="T128" s="129">
        <f>T129+T162</f>
        <v>0</v>
      </c>
      <c r="AT128" s="16" t="s">
        <v>73</v>
      </c>
      <c r="AU128" s="16" t="s">
        <v>112</v>
      </c>
      <c r="BK128" s="130">
        <f>BK129+BK162</f>
        <v>0</v>
      </c>
    </row>
    <row r="129" spans="2:65" s="11" customFormat="1" ht="25.9" customHeight="1">
      <c r="B129" s="131"/>
      <c r="D129" s="132" t="s">
        <v>73</v>
      </c>
      <c r="E129" s="133" t="s">
        <v>165</v>
      </c>
      <c r="F129" s="133" t="s">
        <v>166</v>
      </c>
      <c r="J129" s="134">
        <f>BK129</f>
        <v>0</v>
      </c>
      <c r="L129" s="131"/>
      <c r="M129" s="135"/>
      <c r="N129" s="136"/>
      <c r="O129" s="136"/>
      <c r="P129" s="137">
        <f>P130+P144+P150+P160</f>
        <v>585.83674399999995</v>
      </c>
      <c r="Q129" s="136"/>
      <c r="R129" s="137">
        <f>R130+R144+R150+R160</f>
        <v>405.45167600000002</v>
      </c>
      <c r="S129" s="136"/>
      <c r="T129" s="138">
        <f>T130+T144+T150+T160</f>
        <v>0</v>
      </c>
      <c r="AR129" s="132" t="s">
        <v>81</v>
      </c>
      <c r="AT129" s="139" t="s">
        <v>73</v>
      </c>
      <c r="AU129" s="139" t="s">
        <v>74</v>
      </c>
      <c r="AY129" s="132" t="s">
        <v>167</v>
      </c>
      <c r="BK129" s="140">
        <f>BK130+BK144+BK150+BK160</f>
        <v>0</v>
      </c>
    </row>
    <row r="130" spans="2:65" s="11" customFormat="1" ht="22.9" customHeight="1">
      <c r="B130" s="131"/>
      <c r="D130" s="132" t="s">
        <v>73</v>
      </c>
      <c r="E130" s="141" t="s">
        <v>81</v>
      </c>
      <c r="F130" s="141" t="s">
        <v>168</v>
      </c>
      <c r="J130" s="142">
        <f>BK130</f>
        <v>0</v>
      </c>
      <c r="L130" s="131"/>
      <c r="M130" s="135"/>
      <c r="N130" s="136"/>
      <c r="O130" s="136"/>
      <c r="P130" s="137">
        <f>SUM(P131:P143)</f>
        <v>58.177499999999995</v>
      </c>
      <c r="Q130" s="136"/>
      <c r="R130" s="137">
        <f>SUM(R131:R143)</f>
        <v>0</v>
      </c>
      <c r="S130" s="136"/>
      <c r="T130" s="138">
        <f>SUM(T131:T143)</f>
        <v>0</v>
      </c>
      <c r="AR130" s="132" t="s">
        <v>81</v>
      </c>
      <c r="AT130" s="139" t="s">
        <v>73</v>
      </c>
      <c r="AU130" s="139" t="s">
        <v>81</v>
      </c>
      <c r="AY130" s="132" t="s">
        <v>167</v>
      </c>
      <c r="BK130" s="140">
        <f>SUM(BK131:BK143)</f>
        <v>0</v>
      </c>
    </row>
    <row r="131" spans="2:65" s="1" customFormat="1" ht="16.5" customHeight="1">
      <c r="B131" s="143"/>
      <c r="C131" s="144" t="s">
        <v>81</v>
      </c>
      <c r="D131" s="144" t="s">
        <v>169</v>
      </c>
      <c r="E131" s="145" t="s">
        <v>2482</v>
      </c>
      <c r="F131" s="146" t="s">
        <v>2483</v>
      </c>
      <c r="G131" s="147" t="s">
        <v>172</v>
      </c>
      <c r="H131" s="148">
        <v>77.849999999999994</v>
      </c>
      <c r="I131" s="149">
        <v>0</v>
      </c>
      <c r="J131" s="149">
        <f>ROUND(I131*H131,2)</f>
        <v>0</v>
      </c>
      <c r="K131" s="146" t="s">
        <v>173</v>
      </c>
      <c r="L131" s="30"/>
      <c r="M131" s="150" t="s">
        <v>1</v>
      </c>
      <c r="N131" s="151" t="s">
        <v>39</v>
      </c>
      <c r="O131" s="152">
        <v>1.2999999999999999E-2</v>
      </c>
      <c r="P131" s="152">
        <f>O131*H131</f>
        <v>1.0120499999999999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AR131" s="154" t="s">
        <v>174</v>
      </c>
      <c r="AT131" s="154" t="s">
        <v>169</v>
      </c>
      <c r="AU131" s="154" t="s">
        <v>83</v>
      </c>
      <c r="AY131" s="16" t="s">
        <v>167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6" t="s">
        <v>81</v>
      </c>
      <c r="BK131" s="155">
        <f>ROUND(I131*H131,2)</f>
        <v>0</v>
      </c>
      <c r="BL131" s="16" t="s">
        <v>174</v>
      </c>
      <c r="BM131" s="154" t="s">
        <v>2484</v>
      </c>
    </row>
    <row r="132" spans="2:65" s="12" customFormat="1" ht="11.25">
      <c r="B132" s="156"/>
      <c r="D132" s="157" t="s">
        <v>176</v>
      </c>
      <c r="E132" s="158" t="s">
        <v>1</v>
      </c>
      <c r="F132" s="159" t="s">
        <v>2485</v>
      </c>
      <c r="H132" s="160">
        <v>77.849999999999994</v>
      </c>
      <c r="L132" s="156"/>
      <c r="M132" s="161"/>
      <c r="N132" s="162"/>
      <c r="O132" s="162"/>
      <c r="P132" s="162"/>
      <c r="Q132" s="162"/>
      <c r="R132" s="162"/>
      <c r="S132" s="162"/>
      <c r="T132" s="163"/>
      <c r="AT132" s="158" t="s">
        <v>176</v>
      </c>
      <c r="AU132" s="158" t="s">
        <v>83</v>
      </c>
      <c r="AV132" s="12" t="s">
        <v>83</v>
      </c>
      <c r="AW132" s="12" t="s">
        <v>28</v>
      </c>
      <c r="AX132" s="12" t="s">
        <v>74</v>
      </c>
      <c r="AY132" s="158" t="s">
        <v>167</v>
      </c>
    </row>
    <row r="133" spans="2:65" s="13" customFormat="1" ht="11.25">
      <c r="B133" s="164"/>
      <c r="D133" s="157" t="s">
        <v>176</v>
      </c>
      <c r="E133" s="165" t="s">
        <v>1</v>
      </c>
      <c r="F133" s="166" t="s">
        <v>187</v>
      </c>
      <c r="H133" s="167">
        <v>77.849999999999994</v>
      </c>
      <c r="L133" s="164"/>
      <c r="M133" s="168"/>
      <c r="N133" s="169"/>
      <c r="O133" s="169"/>
      <c r="P133" s="169"/>
      <c r="Q133" s="169"/>
      <c r="R133" s="169"/>
      <c r="S133" s="169"/>
      <c r="T133" s="170"/>
      <c r="AT133" s="165" t="s">
        <v>176</v>
      </c>
      <c r="AU133" s="165" t="s">
        <v>83</v>
      </c>
      <c r="AV133" s="13" t="s">
        <v>174</v>
      </c>
      <c r="AW133" s="13" t="s">
        <v>28</v>
      </c>
      <c r="AX133" s="13" t="s">
        <v>81</v>
      </c>
      <c r="AY133" s="165" t="s">
        <v>167</v>
      </c>
    </row>
    <row r="134" spans="2:65" s="1" customFormat="1" ht="24" customHeight="1">
      <c r="B134" s="143"/>
      <c r="C134" s="144" t="s">
        <v>83</v>
      </c>
      <c r="D134" s="144" t="s">
        <v>169</v>
      </c>
      <c r="E134" s="145" t="s">
        <v>1949</v>
      </c>
      <c r="F134" s="146" t="s">
        <v>1950</v>
      </c>
      <c r="G134" s="147" t="s">
        <v>172</v>
      </c>
      <c r="H134" s="148">
        <v>77.849999999999994</v>
      </c>
      <c r="I134" s="149">
        <v>0</v>
      </c>
      <c r="J134" s="149">
        <f>ROUND(I134*H134,2)</f>
        <v>0</v>
      </c>
      <c r="K134" s="146" t="s">
        <v>173</v>
      </c>
      <c r="L134" s="30"/>
      <c r="M134" s="150" t="s">
        <v>1</v>
      </c>
      <c r="N134" s="151" t="s">
        <v>39</v>
      </c>
      <c r="O134" s="152">
        <v>0.36799999999999999</v>
      </c>
      <c r="P134" s="152">
        <f>O134*H134</f>
        <v>28.648799999999998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AR134" s="154" t="s">
        <v>174</v>
      </c>
      <c r="AT134" s="154" t="s">
        <v>169</v>
      </c>
      <c r="AU134" s="154" t="s">
        <v>83</v>
      </c>
      <c r="AY134" s="16" t="s">
        <v>167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6" t="s">
        <v>81</v>
      </c>
      <c r="BK134" s="155">
        <f>ROUND(I134*H134,2)</f>
        <v>0</v>
      </c>
      <c r="BL134" s="16" t="s">
        <v>174</v>
      </c>
      <c r="BM134" s="154" t="s">
        <v>2486</v>
      </c>
    </row>
    <row r="135" spans="2:65" s="12" customFormat="1" ht="11.25">
      <c r="B135" s="156"/>
      <c r="D135" s="157" t="s">
        <v>176</v>
      </c>
      <c r="E135" s="158" t="s">
        <v>1</v>
      </c>
      <c r="F135" s="159" t="s">
        <v>2485</v>
      </c>
      <c r="H135" s="160">
        <v>77.849999999999994</v>
      </c>
      <c r="L135" s="156"/>
      <c r="M135" s="161"/>
      <c r="N135" s="162"/>
      <c r="O135" s="162"/>
      <c r="P135" s="162"/>
      <c r="Q135" s="162"/>
      <c r="R135" s="162"/>
      <c r="S135" s="162"/>
      <c r="T135" s="163"/>
      <c r="AT135" s="158" t="s">
        <v>176</v>
      </c>
      <c r="AU135" s="158" t="s">
        <v>83</v>
      </c>
      <c r="AV135" s="12" t="s">
        <v>83</v>
      </c>
      <c r="AW135" s="12" t="s">
        <v>28</v>
      </c>
      <c r="AX135" s="12" t="s">
        <v>74</v>
      </c>
      <c r="AY135" s="158" t="s">
        <v>167</v>
      </c>
    </row>
    <row r="136" spans="2:65" s="13" customFormat="1" ht="11.25">
      <c r="B136" s="164"/>
      <c r="D136" s="157" t="s">
        <v>176</v>
      </c>
      <c r="E136" s="165" t="s">
        <v>1</v>
      </c>
      <c r="F136" s="166" t="s">
        <v>187</v>
      </c>
      <c r="H136" s="167">
        <v>77.849999999999994</v>
      </c>
      <c r="L136" s="164"/>
      <c r="M136" s="168"/>
      <c r="N136" s="169"/>
      <c r="O136" s="169"/>
      <c r="P136" s="169"/>
      <c r="Q136" s="169"/>
      <c r="R136" s="169"/>
      <c r="S136" s="169"/>
      <c r="T136" s="170"/>
      <c r="AT136" s="165" t="s">
        <v>176</v>
      </c>
      <c r="AU136" s="165" t="s">
        <v>83</v>
      </c>
      <c r="AV136" s="13" t="s">
        <v>174</v>
      </c>
      <c r="AW136" s="13" t="s">
        <v>28</v>
      </c>
      <c r="AX136" s="13" t="s">
        <v>81</v>
      </c>
      <c r="AY136" s="165" t="s">
        <v>167</v>
      </c>
    </row>
    <row r="137" spans="2:65" s="1" customFormat="1" ht="16.5" customHeight="1">
      <c r="B137" s="143"/>
      <c r="C137" s="144" t="s">
        <v>191</v>
      </c>
      <c r="D137" s="144" t="s">
        <v>169</v>
      </c>
      <c r="E137" s="145" t="s">
        <v>1953</v>
      </c>
      <c r="F137" s="146" t="s">
        <v>1954</v>
      </c>
      <c r="G137" s="147" t="s">
        <v>172</v>
      </c>
      <c r="H137" s="148">
        <v>77.849999999999994</v>
      </c>
      <c r="I137" s="149">
        <v>0</v>
      </c>
      <c r="J137" s="149">
        <f>ROUND(I137*H137,2)</f>
        <v>0</v>
      </c>
      <c r="K137" s="146" t="s">
        <v>173</v>
      </c>
      <c r="L137" s="30"/>
      <c r="M137" s="150" t="s">
        <v>1</v>
      </c>
      <c r="N137" s="151" t="s">
        <v>39</v>
      </c>
      <c r="O137" s="152">
        <v>5.8000000000000003E-2</v>
      </c>
      <c r="P137" s="152">
        <f>O137*H137</f>
        <v>4.5152999999999999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AR137" s="154" t="s">
        <v>174</v>
      </c>
      <c r="AT137" s="154" t="s">
        <v>169</v>
      </c>
      <c r="AU137" s="154" t="s">
        <v>83</v>
      </c>
      <c r="AY137" s="16" t="s">
        <v>167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6" t="s">
        <v>81</v>
      </c>
      <c r="BK137" s="155">
        <f>ROUND(I137*H137,2)</f>
        <v>0</v>
      </c>
      <c r="BL137" s="16" t="s">
        <v>174</v>
      </c>
      <c r="BM137" s="154" t="s">
        <v>2487</v>
      </c>
    </row>
    <row r="138" spans="2:65" s="1" customFormat="1" ht="24" customHeight="1">
      <c r="B138" s="143"/>
      <c r="C138" s="144" t="s">
        <v>174</v>
      </c>
      <c r="D138" s="144" t="s">
        <v>169</v>
      </c>
      <c r="E138" s="145" t="s">
        <v>204</v>
      </c>
      <c r="F138" s="146" t="s">
        <v>205</v>
      </c>
      <c r="G138" s="147" t="s">
        <v>172</v>
      </c>
      <c r="H138" s="148">
        <v>77.849999999999994</v>
      </c>
      <c r="I138" s="149">
        <v>0</v>
      </c>
      <c r="J138" s="149">
        <f>ROUND(I138*H138,2)</f>
        <v>0</v>
      </c>
      <c r="K138" s="146" t="s">
        <v>173</v>
      </c>
      <c r="L138" s="30"/>
      <c r="M138" s="150" t="s">
        <v>1</v>
      </c>
      <c r="N138" s="151" t="s">
        <v>39</v>
      </c>
      <c r="O138" s="152">
        <v>4.5999999999999999E-2</v>
      </c>
      <c r="P138" s="152">
        <f>O138*H138</f>
        <v>3.5810999999999997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AR138" s="154" t="s">
        <v>174</v>
      </c>
      <c r="AT138" s="154" t="s">
        <v>169</v>
      </c>
      <c r="AU138" s="154" t="s">
        <v>83</v>
      </c>
      <c r="AY138" s="16" t="s">
        <v>167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6" t="s">
        <v>81</v>
      </c>
      <c r="BK138" s="155">
        <f>ROUND(I138*H138,2)</f>
        <v>0</v>
      </c>
      <c r="BL138" s="16" t="s">
        <v>174</v>
      </c>
      <c r="BM138" s="154" t="s">
        <v>2488</v>
      </c>
    </row>
    <row r="139" spans="2:65" s="1" customFormat="1" ht="16.5" customHeight="1">
      <c r="B139" s="143"/>
      <c r="C139" s="144" t="s">
        <v>199</v>
      </c>
      <c r="D139" s="144" t="s">
        <v>169</v>
      </c>
      <c r="E139" s="145" t="s">
        <v>1864</v>
      </c>
      <c r="F139" s="146" t="s">
        <v>1865</v>
      </c>
      <c r="G139" s="147" t="s">
        <v>172</v>
      </c>
      <c r="H139" s="148">
        <v>77.849999999999994</v>
      </c>
      <c r="I139" s="149">
        <v>0</v>
      </c>
      <c r="J139" s="149">
        <f>ROUND(I139*H139,2)</f>
        <v>0</v>
      </c>
      <c r="K139" s="146" t="s">
        <v>173</v>
      </c>
      <c r="L139" s="30"/>
      <c r="M139" s="150" t="s">
        <v>1</v>
      </c>
      <c r="N139" s="151" t="s">
        <v>39</v>
      </c>
      <c r="O139" s="152">
        <v>8.9999999999999993E-3</v>
      </c>
      <c r="P139" s="152">
        <f>O139*H139</f>
        <v>0.70064999999999988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AR139" s="154" t="s">
        <v>174</v>
      </c>
      <c r="AT139" s="154" t="s">
        <v>169</v>
      </c>
      <c r="AU139" s="154" t="s">
        <v>83</v>
      </c>
      <c r="AY139" s="16" t="s">
        <v>167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6" t="s">
        <v>81</v>
      </c>
      <c r="BK139" s="155">
        <f>ROUND(I139*H139,2)</f>
        <v>0</v>
      </c>
      <c r="BL139" s="16" t="s">
        <v>174</v>
      </c>
      <c r="BM139" s="154" t="s">
        <v>2489</v>
      </c>
    </row>
    <row r="140" spans="2:65" s="1" customFormat="1" ht="36" customHeight="1">
      <c r="B140" s="143"/>
      <c r="C140" s="144" t="s">
        <v>203</v>
      </c>
      <c r="D140" s="144" t="s">
        <v>169</v>
      </c>
      <c r="E140" s="145" t="s">
        <v>2490</v>
      </c>
      <c r="F140" s="146" t="s">
        <v>2491</v>
      </c>
      <c r="G140" s="147" t="s">
        <v>172</v>
      </c>
      <c r="H140" s="148">
        <v>4.5999999999999996</v>
      </c>
      <c r="I140" s="149">
        <v>0</v>
      </c>
      <c r="J140" s="149">
        <f>ROUND(I140*H140,2)</f>
        <v>0</v>
      </c>
      <c r="K140" s="146" t="s">
        <v>173</v>
      </c>
      <c r="L140" s="30"/>
      <c r="M140" s="150" t="s">
        <v>1</v>
      </c>
      <c r="N140" s="151" t="s">
        <v>39</v>
      </c>
      <c r="O140" s="152">
        <v>2.2559999999999998</v>
      </c>
      <c r="P140" s="152">
        <f>O140*H140</f>
        <v>10.377599999999997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AR140" s="154" t="s">
        <v>174</v>
      </c>
      <c r="AT140" s="154" t="s">
        <v>169</v>
      </c>
      <c r="AU140" s="154" t="s">
        <v>83</v>
      </c>
      <c r="AY140" s="16" t="s">
        <v>167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6" t="s">
        <v>81</v>
      </c>
      <c r="BK140" s="155">
        <f>ROUND(I140*H140,2)</f>
        <v>0</v>
      </c>
      <c r="BL140" s="16" t="s">
        <v>174</v>
      </c>
      <c r="BM140" s="154" t="s">
        <v>2492</v>
      </c>
    </row>
    <row r="141" spans="2:65" s="12" customFormat="1" ht="11.25">
      <c r="B141" s="156"/>
      <c r="D141" s="157" t="s">
        <v>176</v>
      </c>
      <c r="E141" s="158" t="s">
        <v>1</v>
      </c>
      <c r="F141" s="159" t="s">
        <v>2493</v>
      </c>
      <c r="H141" s="160">
        <v>4.5999999999999996</v>
      </c>
      <c r="L141" s="156"/>
      <c r="M141" s="161"/>
      <c r="N141" s="162"/>
      <c r="O141" s="162"/>
      <c r="P141" s="162"/>
      <c r="Q141" s="162"/>
      <c r="R141" s="162"/>
      <c r="S141" s="162"/>
      <c r="T141" s="163"/>
      <c r="AT141" s="158" t="s">
        <v>176</v>
      </c>
      <c r="AU141" s="158" t="s">
        <v>83</v>
      </c>
      <c r="AV141" s="12" t="s">
        <v>83</v>
      </c>
      <c r="AW141" s="12" t="s">
        <v>28</v>
      </c>
      <c r="AX141" s="12" t="s">
        <v>74</v>
      </c>
      <c r="AY141" s="158" t="s">
        <v>167</v>
      </c>
    </row>
    <row r="142" spans="2:65" s="13" customFormat="1" ht="11.25">
      <c r="B142" s="164"/>
      <c r="D142" s="157" t="s">
        <v>176</v>
      </c>
      <c r="E142" s="165" t="s">
        <v>1</v>
      </c>
      <c r="F142" s="166" t="s">
        <v>187</v>
      </c>
      <c r="H142" s="167">
        <v>4.5999999999999996</v>
      </c>
      <c r="L142" s="164"/>
      <c r="M142" s="168"/>
      <c r="N142" s="169"/>
      <c r="O142" s="169"/>
      <c r="P142" s="169"/>
      <c r="Q142" s="169"/>
      <c r="R142" s="169"/>
      <c r="S142" s="169"/>
      <c r="T142" s="170"/>
      <c r="AT142" s="165" t="s">
        <v>176</v>
      </c>
      <c r="AU142" s="165" t="s">
        <v>83</v>
      </c>
      <c r="AV142" s="13" t="s">
        <v>174</v>
      </c>
      <c r="AW142" s="13" t="s">
        <v>28</v>
      </c>
      <c r="AX142" s="13" t="s">
        <v>81</v>
      </c>
      <c r="AY142" s="165" t="s">
        <v>167</v>
      </c>
    </row>
    <row r="143" spans="2:65" s="1" customFormat="1" ht="16.5" customHeight="1">
      <c r="B143" s="143"/>
      <c r="C143" s="144" t="s">
        <v>208</v>
      </c>
      <c r="D143" s="144" t="s">
        <v>169</v>
      </c>
      <c r="E143" s="145" t="s">
        <v>1969</v>
      </c>
      <c r="F143" s="146" t="s">
        <v>1970</v>
      </c>
      <c r="G143" s="147" t="s">
        <v>249</v>
      </c>
      <c r="H143" s="148">
        <v>519</v>
      </c>
      <c r="I143" s="149">
        <v>0</v>
      </c>
      <c r="J143" s="149">
        <f>ROUND(I143*H143,2)</f>
        <v>0</v>
      </c>
      <c r="K143" s="146" t="s">
        <v>173</v>
      </c>
      <c r="L143" s="30"/>
      <c r="M143" s="150" t="s">
        <v>1</v>
      </c>
      <c r="N143" s="151" t="s">
        <v>39</v>
      </c>
      <c r="O143" s="152">
        <v>1.7999999999999999E-2</v>
      </c>
      <c r="P143" s="152">
        <f>O143*H143</f>
        <v>9.3419999999999987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AR143" s="154" t="s">
        <v>174</v>
      </c>
      <c r="AT143" s="154" t="s">
        <v>169</v>
      </c>
      <c r="AU143" s="154" t="s">
        <v>83</v>
      </c>
      <c r="AY143" s="16" t="s">
        <v>167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6" t="s">
        <v>81</v>
      </c>
      <c r="BK143" s="155">
        <f>ROUND(I143*H143,2)</f>
        <v>0</v>
      </c>
      <c r="BL143" s="16" t="s">
        <v>174</v>
      </c>
      <c r="BM143" s="154" t="s">
        <v>2494</v>
      </c>
    </row>
    <row r="144" spans="2:65" s="11" customFormat="1" ht="22.9" customHeight="1">
      <c r="B144" s="131"/>
      <c r="D144" s="132" t="s">
        <v>73</v>
      </c>
      <c r="E144" s="141" t="s">
        <v>199</v>
      </c>
      <c r="F144" s="141" t="s">
        <v>1987</v>
      </c>
      <c r="J144" s="142">
        <f>BK144</f>
        <v>0</v>
      </c>
      <c r="L144" s="131"/>
      <c r="M144" s="135"/>
      <c r="N144" s="136"/>
      <c r="O144" s="136"/>
      <c r="P144" s="137">
        <f>SUM(P145:P149)</f>
        <v>303.61500000000001</v>
      </c>
      <c r="Q144" s="136"/>
      <c r="R144" s="137">
        <f>SUM(R145:R149)</f>
        <v>346.62452999999999</v>
      </c>
      <c r="S144" s="136"/>
      <c r="T144" s="138">
        <f>SUM(T145:T149)</f>
        <v>0</v>
      </c>
      <c r="AR144" s="132" t="s">
        <v>81</v>
      </c>
      <c r="AT144" s="139" t="s">
        <v>73</v>
      </c>
      <c r="AU144" s="139" t="s">
        <v>81</v>
      </c>
      <c r="AY144" s="132" t="s">
        <v>167</v>
      </c>
      <c r="BK144" s="140">
        <f>SUM(BK145:BK149)</f>
        <v>0</v>
      </c>
    </row>
    <row r="145" spans="2:65" s="1" customFormat="1" ht="24" customHeight="1">
      <c r="B145" s="143"/>
      <c r="C145" s="144" t="s">
        <v>213</v>
      </c>
      <c r="D145" s="144" t="s">
        <v>169</v>
      </c>
      <c r="E145" s="145" t="s">
        <v>2495</v>
      </c>
      <c r="F145" s="146" t="s">
        <v>2496</v>
      </c>
      <c r="G145" s="147" t="s">
        <v>249</v>
      </c>
      <c r="H145" s="148">
        <v>519</v>
      </c>
      <c r="I145" s="149">
        <v>0</v>
      </c>
      <c r="J145" s="149">
        <f>ROUND(I145*H145,2)</f>
        <v>0</v>
      </c>
      <c r="K145" s="146" t="s">
        <v>173</v>
      </c>
      <c r="L145" s="30"/>
      <c r="M145" s="150" t="s">
        <v>1</v>
      </c>
      <c r="N145" s="151" t="s">
        <v>39</v>
      </c>
      <c r="O145" s="152">
        <v>2.4E-2</v>
      </c>
      <c r="P145" s="152">
        <f>O145*H145</f>
        <v>12.456</v>
      </c>
      <c r="Q145" s="152">
        <v>0.106</v>
      </c>
      <c r="R145" s="152">
        <f>Q145*H145</f>
        <v>55.013999999999996</v>
      </c>
      <c r="S145" s="152">
        <v>0</v>
      </c>
      <c r="T145" s="153">
        <f>S145*H145</f>
        <v>0</v>
      </c>
      <c r="AR145" s="154" t="s">
        <v>174</v>
      </c>
      <c r="AT145" s="154" t="s">
        <v>169</v>
      </c>
      <c r="AU145" s="154" t="s">
        <v>83</v>
      </c>
      <c r="AY145" s="16" t="s">
        <v>167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6" t="s">
        <v>81</v>
      </c>
      <c r="BK145" s="155">
        <f>ROUND(I145*H145,2)</f>
        <v>0</v>
      </c>
      <c r="BL145" s="16" t="s">
        <v>174</v>
      </c>
      <c r="BM145" s="154" t="s">
        <v>2497</v>
      </c>
    </row>
    <row r="146" spans="2:65" s="1" customFormat="1" ht="24" customHeight="1">
      <c r="B146" s="143"/>
      <c r="C146" s="144" t="s">
        <v>218</v>
      </c>
      <c r="D146" s="144" t="s">
        <v>169</v>
      </c>
      <c r="E146" s="145" t="s">
        <v>2498</v>
      </c>
      <c r="F146" s="146" t="s">
        <v>2499</v>
      </c>
      <c r="G146" s="147" t="s">
        <v>249</v>
      </c>
      <c r="H146" s="148">
        <v>519</v>
      </c>
      <c r="I146" s="149">
        <v>0</v>
      </c>
      <c r="J146" s="149">
        <f>ROUND(I146*H146,2)</f>
        <v>0</v>
      </c>
      <c r="K146" s="146" t="s">
        <v>173</v>
      </c>
      <c r="L146" s="30"/>
      <c r="M146" s="150" t="s">
        <v>1</v>
      </c>
      <c r="N146" s="151" t="s">
        <v>39</v>
      </c>
      <c r="O146" s="152">
        <v>2.5999999999999999E-2</v>
      </c>
      <c r="P146" s="152">
        <f>O146*H146</f>
        <v>13.494</v>
      </c>
      <c r="Q146" s="152">
        <v>0.29160000000000003</v>
      </c>
      <c r="R146" s="152">
        <f>Q146*H146</f>
        <v>151.34040000000002</v>
      </c>
      <c r="S146" s="152">
        <v>0</v>
      </c>
      <c r="T146" s="153">
        <f>S146*H146</f>
        <v>0</v>
      </c>
      <c r="AR146" s="154" t="s">
        <v>174</v>
      </c>
      <c r="AT146" s="154" t="s">
        <v>169</v>
      </c>
      <c r="AU146" s="154" t="s">
        <v>83</v>
      </c>
      <c r="AY146" s="16" t="s">
        <v>167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6" t="s">
        <v>81</v>
      </c>
      <c r="BK146" s="155">
        <f>ROUND(I146*H146,2)</f>
        <v>0</v>
      </c>
      <c r="BL146" s="16" t="s">
        <v>174</v>
      </c>
      <c r="BM146" s="154" t="s">
        <v>2500</v>
      </c>
    </row>
    <row r="147" spans="2:65" s="1" customFormat="1" ht="24" customHeight="1">
      <c r="B147" s="143"/>
      <c r="C147" s="144" t="s">
        <v>223</v>
      </c>
      <c r="D147" s="144" t="s">
        <v>169</v>
      </c>
      <c r="E147" s="145" t="s">
        <v>2501</v>
      </c>
      <c r="F147" s="146" t="s">
        <v>2502</v>
      </c>
      <c r="G147" s="147" t="s">
        <v>249</v>
      </c>
      <c r="H147" s="148">
        <v>519</v>
      </c>
      <c r="I147" s="149">
        <v>0</v>
      </c>
      <c r="J147" s="149">
        <f>ROUND(I147*H147,2)</f>
        <v>0</v>
      </c>
      <c r="K147" s="146" t="s">
        <v>173</v>
      </c>
      <c r="L147" s="30"/>
      <c r="M147" s="150" t="s">
        <v>1</v>
      </c>
      <c r="N147" s="151" t="s">
        <v>39</v>
      </c>
      <c r="O147" s="152">
        <v>0.53500000000000003</v>
      </c>
      <c r="P147" s="152">
        <f>O147*H147</f>
        <v>277.66500000000002</v>
      </c>
      <c r="Q147" s="152">
        <v>0.10362</v>
      </c>
      <c r="R147" s="152">
        <f>Q147*H147</f>
        <v>53.778780000000005</v>
      </c>
      <c r="S147" s="152">
        <v>0</v>
      </c>
      <c r="T147" s="153">
        <f>S147*H147</f>
        <v>0</v>
      </c>
      <c r="AR147" s="154" t="s">
        <v>174</v>
      </c>
      <c r="AT147" s="154" t="s">
        <v>169</v>
      </c>
      <c r="AU147" s="154" t="s">
        <v>83</v>
      </c>
      <c r="AY147" s="16" t="s">
        <v>167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6" t="s">
        <v>81</v>
      </c>
      <c r="BK147" s="155">
        <f>ROUND(I147*H147,2)</f>
        <v>0</v>
      </c>
      <c r="BL147" s="16" t="s">
        <v>174</v>
      </c>
      <c r="BM147" s="154" t="s">
        <v>2503</v>
      </c>
    </row>
    <row r="148" spans="2:65" s="1" customFormat="1" ht="16.5" customHeight="1">
      <c r="B148" s="143"/>
      <c r="C148" s="178" t="s">
        <v>227</v>
      </c>
      <c r="D148" s="178" t="s">
        <v>410</v>
      </c>
      <c r="E148" s="179" t="s">
        <v>1991</v>
      </c>
      <c r="F148" s="180" t="s">
        <v>1992</v>
      </c>
      <c r="G148" s="181" t="s">
        <v>249</v>
      </c>
      <c r="H148" s="182">
        <v>524.19000000000005</v>
      </c>
      <c r="I148" s="183">
        <v>0</v>
      </c>
      <c r="J148" s="183">
        <f>ROUND(I148*H148,2)</f>
        <v>0</v>
      </c>
      <c r="K148" s="180" t="s">
        <v>173</v>
      </c>
      <c r="L148" s="184"/>
      <c r="M148" s="185" t="s">
        <v>1</v>
      </c>
      <c r="N148" s="186" t="s">
        <v>39</v>
      </c>
      <c r="O148" s="152">
        <v>0</v>
      </c>
      <c r="P148" s="152">
        <f>O148*H148</f>
        <v>0</v>
      </c>
      <c r="Q148" s="152">
        <v>0.16500000000000001</v>
      </c>
      <c r="R148" s="152">
        <f>Q148*H148</f>
        <v>86.491350000000011</v>
      </c>
      <c r="S148" s="152">
        <v>0</v>
      </c>
      <c r="T148" s="153">
        <f>S148*H148</f>
        <v>0</v>
      </c>
      <c r="AR148" s="154" t="s">
        <v>213</v>
      </c>
      <c r="AT148" s="154" t="s">
        <v>410</v>
      </c>
      <c r="AU148" s="154" t="s">
        <v>83</v>
      </c>
      <c r="AY148" s="16" t="s">
        <v>167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6" t="s">
        <v>81</v>
      </c>
      <c r="BK148" s="155">
        <f>ROUND(I148*H148,2)</f>
        <v>0</v>
      </c>
      <c r="BL148" s="16" t="s">
        <v>174</v>
      </c>
      <c r="BM148" s="154" t="s">
        <v>2504</v>
      </c>
    </row>
    <row r="149" spans="2:65" s="12" customFormat="1" ht="11.25">
      <c r="B149" s="156"/>
      <c r="D149" s="157" t="s">
        <v>176</v>
      </c>
      <c r="F149" s="159" t="s">
        <v>2505</v>
      </c>
      <c r="H149" s="160">
        <v>524.19000000000005</v>
      </c>
      <c r="L149" s="156"/>
      <c r="M149" s="161"/>
      <c r="N149" s="162"/>
      <c r="O149" s="162"/>
      <c r="P149" s="162"/>
      <c r="Q149" s="162"/>
      <c r="R149" s="162"/>
      <c r="S149" s="162"/>
      <c r="T149" s="163"/>
      <c r="AT149" s="158" t="s">
        <v>176</v>
      </c>
      <c r="AU149" s="158" t="s">
        <v>83</v>
      </c>
      <c r="AV149" s="12" t="s">
        <v>83</v>
      </c>
      <c r="AW149" s="12" t="s">
        <v>3</v>
      </c>
      <c r="AX149" s="12" t="s">
        <v>81</v>
      </c>
      <c r="AY149" s="158" t="s">
        <v>167</v>
      </c>
    </row>
    <row r="150" spans="2:65" s="11" customFormat="1" ht="22.9" customHeight="1">
      <c r="B150" s="131"/>
      <c r="D150" s="132" t="s">
        <v>73</v>
      </c>
      <c r="E150" s="141" t="s">
        <v>218</v>
      </c>
      <c r="F150" s="141" t="s">
        <v>618</v>
      </c>
      <c r="J150" s="142">
        <f>BK150</f>
        <v>0</v>
      </c>
      <c r="L150" s="131"/>
      <c r="M150" s="135"/>
      <c r="N150" s="136"/>
      <c r="O150" s="136"/>
      <c r="P150" s="137">
        <f>SUM(P151:P159)</f>
        <v>63.079800000000006</v>
      </c>
      <c r="Q150" s="136"/>
      <c r="R150" s="137">
        <f>SUM(R151:R159)</f>
        <v>58.827145999999999</v>
      </c>
      <c r="S150" s="136"/>
      <c r="T150" s="138">
        <f>SUM(T151:T159)</f>
        <v>0</v>
      </c>
      <c r="AR150" s="132" t="s">
        <v>81</v>
      </c>
      <c r="AT150" s="139" t="s">
        <v>73</v>
      </c>
      <c r="AU150" s="139" t="s">
        <v>81</v>
      </c>
      <c r="AY150" s="132" t="s">
        <v>167</v>
      </c>
      <c r="BK150" s="140">
        <f>SUM(BK151:BK159)</f>
        <v>0</v>
      </c>
    </row>
    <row r="151" spans="2:65" s="1" customFormat="1" ht="24" customHeight="1">
      <c r="B151" s="143"/>
      <c r="C151" s="144" t="s">
        <v>232</v>
      </c>
      <c r="D151" s="144" t="s">
        <v>169</v>
      </c>
      <c r="E151" s="145" t="s">
        <v>2506</v>
      </c>
      <c r="F151" s="146" t="s">
        <v>2507</v>
      </c>
      <c r="G151" s="147" t="s">
        <v>230</v>
      </c>
      <c r="H151" s="148">
        <v>230</v>
      </c>
      <c r="I151" s="149">
        <v>0</v>
      </c>
      <c r="J151" s="149">
        <f>ROUND(I151*H151,2)</f>
        <v>0</v>
      </c>
      <c r="K151" s="146" t="s">
        <v>173</v>
      </c>
      <c r="L151" s="30"/>
      <c r="M151" s="150" t="s">
        <v>1</v>
      </c>
      <c r="N151" s="151" t="s">
        <v>39</v>
      </c>
      <c r="O151" s="152">
        <v>0.216</v>
      </c>
      <c r="P151" s="152">
        <f>O151*H151</f>
        <v>49.68</v>
      </c>
      <c r="Q151" s="152">
        <v>0.1295</v>
      </c>
      <c r="R151" s="152">
        <f>Q151*H151</f>
        <v>29.785</v>
      </c>
      <c r="S151" s="152">
        <v>0</v>
      </c>
      <c r="T151" s="153">
        <f>S151*H151</f>
        <v>0</v>
      </c>
      <c r="AR151" s="154" t="s">
        <v>174</v>
      </c>
      <c r="AT151" s="154" t="s">
        <v>169</v>
      </c>
      <c r="AU151" s="154" t="s">
        <v>83</v>
      </c>
      <c r="AY151" s="16" t="s">
        <v>167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6" t="s">
        <v>81</v>
      </c>
      <c r="BK151" s="155">
        <f>ROUND(I151*H151,2)</f>
        <v>0</v>
      </c>
      <c r="BL151" s="16" t="s">
        <v>174</v>
      </c>
      <c r="BM151" s="154" t="s">
        <v>2508</v>
      </c>
    </row>
    <row r="152" spans="2:65" s="1" customFormat="1" ht="16.5" customHeight="1">
      <c r="B152" s="143"/>
      <c r="C152" s="178" t="s">
        <v>240</v>
      </c>
      <c r="D152" s="178" t="s">
        <v>410</v>
      </c>
      <c r="E152" s="179" t="s">
        <v>2509</v>
      </c>
      <c r="F152" s="180" t="s">
        <v>2510</v>
      </c>
      <c r="G152" s="181" t="s">
        <v>230</v>
      </c>
      <c r="H152" s="182">
        <v>232.3</v>
      </c>
      <c r="I152" s="183">
        <v>0</v>
      </c>
      <c r="J152" s="183">
        <f>ROUND(I152*H152,2)</f>
        <v>0</v>
      </c>
      <c r="K152" s="180" t="s">
        <v>173</v>
      </c>
      <c r="L152" s="184"/>
      <c r="M152" s="185" t="s">
        <v>1</v>
      </c>
      <c r="N152" s="186" t="s">
        <v>39</v>
      </c>
      <c r="O152" s="152">
        <v>0</v>
      </c>
      <c r="P152" s="152">
        <f>O152*H152</f>
        <v>0</v>
      </c>
      <c r="Q152" s="152">
        <v>5.8000000000000003E-2</v>
      </c>
      <c r="R152" s="152">
        <f>Q152*H152</f>
        <v>13.473400000000002</v>
      </c>
      <c r="S152" s="152">
        <v>0</v>
      </c>
      <c r="T152" s="153">
        <f>S152*H152</f>
        <v>0</v>
      </c>
      <c r="AR152" s="154" t="s">
        <v>213</v>
      </c>
      <c r="AT152" s="154" t="s">
        <v>410</v>
      </c>
      <c r="AU152" s="154" t="s">
        <v>83</v>
      </c>
      <c r="AY152" s="16" t="s">
        <v>167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6" t="s">
        <v>81</v>
      </c>
      <c r="BK152" s="155">
        <f>ROUND(I152*H152,2)</f>
        <v>0</v>
      </c>
      <c r="BL152" s="16" t="s">
        <v>174</v>
      </c>
      <c r="BM152" s="154" t="s">
        <v>2511</v>
      </c>
    </row>
    <row r="153" spans="2:65" s="12" customFormat="1" ht="11.25">
      <c r="B153" s="156"/>
      <c r="D153" s="157" t="s">
        <v>176</v>
      </c>
      <c r="F153" s="159" t="s">
        <v>2512</v>
      </c>
      <c r="H153" s="160">
        <v>232.3</v>
      </c>
      <c r="L153" s="156"/>
      <c r="M153" s="161"/>
      <c r="N153" s="162"/>
      <c r="O153" s="162"/>
      <c r="P153" s="162"/>
      <c r="Q153" s="162"/>
      <c r="R153" s="162"/>
      <c r="S153" s="162"/>
      <c r="T153" s="163"/>
      <c r="AT153" s="158" t="s">
        <v>176</v>
      </c>
      <c r="AU153" s="158" t="s">
        <v>83</v>
      </c>
      <c r="AV153" s="12" t="s">
        <v>83</v>
      </c>
      <c r="AW153" s="12" t="s">
        <v>3</v>
      </c>
      <c r="AX153" s="12" t="s">
        <v>81</v>
      </c>
      <c r="AY153" s="158" t="s">
        <v>167</v>
      </c>
    </row>
    <row r="154" spans="2:65" s="1" customFormat="1" ht="24" customHeight="1">
      <c r="B154" s="143"/>
      <c r="C154" s="144" t="s">
        <v>246</v>
      </c>
      <c r="D154" s="144" t="s">
        <v>169</v>
      </c>
      <c r="E154" s="145" t="s">
        <v>2513</v>
      </c>
      <c r="F154" s="146" t="s">
        <v>2514</v>
      </c>
      <c r="G154" s="147" t="s">
        <v>172</v>
      </c>
      <c r="H154" s="148">
        <v>6.9</v>
      </c>
      <c r="I154" s="149">
        <v>0</v>
      </c>
      <c r="J154" s="149">
        <f>ROUND(I154*H154,2)</f>
        <v>0</v>
      </c>
      <c r="K154" s="146" t="s">
        <v>173</v>
      </c>
      <c r="L154" s="30"/>
      <c r="M154" s="150" t="s">
        <v>1</v>
      </c>
      <c r="N154" s="151" t="s">
        <v>39</v>
      </c>
      <c r="O154" s="152">
        <v>1.4419999999999999</v>
      </c>
      <c r="P154" s="152">
        <f>O154*H154</f>
        <v>9.9497999999999998</v>
      </c>
      <c r="Q154" s="152">
        <v>2.2563399999999998</v>
      </c>
      <c r="R154" s="152">
        <f>Q154*H154</f>
        <v>15.568745999999999</v>
      </c>
      <c r="S154" s="152">
        <v>0</v>
      </c>
      <c r="T154" s="153">
        <f>S154*H154</f>
        <v>0</v>
      </c>
      <c r="AR154" s="154" t="s">
        <v>174</v>
      </c>
      <c r="AT154" s="154" t="s">
        <v>169</v>
      </c>
      <c r="AU154" s="154" t="s">
        <v>83</v>
      </c>
      <c r="AY154" s="16" t="s">
        <v>167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6" t="s">
        <v>81</v>
      </c>
      <c r="BK154" s="155">
        <f>ROUND(I154*H154,2)</f>
        <v>0</v>
      </c>
      <c r="BL154" s="16" t="s">
        <v>174</v>
      </c>
      <c r="BM154" s="154" t="s">
        <v>2515</v>
      </c>
    </row>
    <row r="155" spans="2:65" s="12" customFormat="1" ht="11.25">
      <c r="B155" s="156"/>
      <c r="D155" s="157" t="s">
        <v>176</v>
      </c>
      <c r="E155" s="158" t="s">
        <v>1</v>
      </c>
      <c r="F155" s="159" t="s">
        <v>2516</v>
      </c>
      <c r="H155" s="160">
        <v>6.9</v>
      </c>
      <c r="L155" s="156"/>
      <c r="M155" s="161"/>
      <c r="N155" s="162"/>
      <c r="O155" s="162"/>
      <c r="P155" s="162"/>
      <c r="Q155" s="162"/>
      <c r="R155" s="162"/>
      <c r="S155" s="162"/>
      <c r="T155" s="163"/>
      <c r="AT155" s="158" t="s">
        <v>176</v>
      </c>
      <c r="AU155" s="158" t="s">
        <v>83</v>
      </c>
      <c r="AV155" s="12" t="s">
        <v>83</v>
      </c>
      <c r="AW155" s="12" t="s">
        <v>28</v>
      </c>
      <c r="AX155" s="12" t="s">
        <v>74</v>
      </c>
      <c r="AY155" s="158" t="s">
        <v>167</v>
      </c>
    </row>
    <row r="156" spans="2:65" s="13" customFormat="1" ht="11.25">
      <c r="B156" s="164"/>
      <c r="D156" s="157" t="s">
        <v>176</v>
      </c>
      <c r="E156" s="165" t="s">
        <v>1</v>
      </c>
      <c r="F156" s="166" t="s">
        <v>187</v>
      </c>
      <c r="H156" s="167">
        <v>6.9</v>
      </c>
      <c r="L156" s="164"/>
      <c r="M156" s="168"/>
      <c r="N156" s="169"/>
      <c r="O156" s="169"/>
      <c r="P156" s="169"/>
      <c r="Q156" s="169"/>
      <c r="R156" s="169"/>
      <c r="S156" s="169"/>
      <c r="T156" s="170"/>
      <c r="AT156" s="165" t="s">
        <v>176</v>
      </c>
      <c r="AU156" s="165" t="s">
        <v>83</v>
      </c>
      <c r="AV156" s="13" t="s">
        <v>174</v>
      </c>
      <c r="AW156" s="13" t="s">
        <v>28</v>
      </c>
      <c r="AX156" s="13" t="s">
        <v>81</v>
      </c>
      <c r="AY156" s="165" t="s">
        <v>167</v>
      </c>
    </row>
    <row r="157" spans="2:65" s="1" customFormat="1" ht="16.5" customHeight="1">
      <c r="B157" s="143"/>
      <c r="C157" s="144" t="s">
        <v>8</v>
      </c>
      <c r="D157" s="144" t="s">
        <v>169</v>
      </c>
      <c r="E157" s="145" t="s">
        <v>2517</v>
      </c>
      <c r="F157" s="146" t="s">
        <v>2518</v>
      </c>
      <c r="G157" s="147" t="s">
        <v>249</v>
      </c>
      <c r="H157" s="148">
        <v>345</v>
      </c>
      <c r="I157" s="149">
        <v>0</v>
      </c>
      <c r="J157" s="149">
        <f>ROUND(I157*H157,2)</f>
        <v>0</v>
      </c>
      <c r="K157" s="146" t="s">
        <v>1</v>
      </c>
      <c r="L157" s="30"/>
      <c r="M157" s="150" t="s">
        <v>1</v>
      </c>
      <c r="N157" s="151" t="s">
        <v>39</v>
      </c>
      <c r="O157" s="152">
        <v>0.01</v>
      </c>
      <c r="P157" s="152">
        <f>O157*H157</f>
        <v>3.45</v>
      </c>
      <c r="Q157" s="152">
        <v>0</v>
      </c>
      <c r="R157" s="152">
        <f>Q157*H157</f>
        <v>0</v>
      </c>
      <c r="S157" s="152">
        <v>0</v>
      </c>
      <c r="T157" s="153">
        <f>S157*H157</f>
        <v>0</v>
      </c>
      <c r="AR157" s="154" t="s">
        <v>174</v>
      </c>
      <c r="AT157" s="154" t="s">
        <v>169</v>
      </c>
      <c r="AU157" s="154" t="s">
        <v>83</v>
      </c>
      <c r="AY157" s="16" t="s">
        <v>167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6" t="s">
        <v>81</v>
      </c>
      <c r="BK157" s="155">
        <f>ROUND(I157*H157,2)</f>
        <v>0</v>
      </c>
      <c r="BL157" s="16" t="s">
        <v>174</v>
      </c>
      <c r="BM157" s="154" t="s">
        <v>2519</v>
      </c>
    </row>
    <row r="158" spans="2:65" s="12" customFormat="1" ht="11.25">
      <c r="B158" s="156"/>
      <c r="D158" s="157" t="s">
        <v>176</v>
      </c>
      <c r="E158" s="158" t="s">
        <v>1</v>
      </c>
      <c r="F158" s="159" t="s">
        <v>2520</v>
      </c>
      <c r="H158" s="160">
        <v>345</v>
      </c>
      <c r="L158" s="156"/>
      <c r="M158" s="161"/>
      <c r="N158" s="162"/>
      <c r="O158" s="162"/>
      <c r="P158" s="162"/>
      <c r="Q158" s="162"/>
      <c r="R158" s="162"/>
      <c r="S158" s="162"/>
      <c r="T158" s="163"/>
      <c r="AT158" s="158" t="s">
        <v>176</v>
      </c>
      <c r="AU158" s="158" t="s">
        <v>83</v>
      </c>
      <c r="AV158" s="12" t="s">
        <v>83</v>
      </c>
      <c r="AW158" s="12" t="s">
        <v>28</v>
      </c>
      <c r="AX158" s="12" t="s">
        <v>74</v>
      </c>
      <c r="AY158" s="158" t="s">
        <v>167</v>
      </c>
    </row>
    <row r="159" spans="2:65" s="13" customFormat="1" ht="11.25">
      <c r="B159" s="164"/>
      <c r="D159" s="157" t="s">
        <v>176</v>
      </c>
      <c r="E159" s="165" t="s">
        <v>1</v>
      </c>
      <c r="F159" s="166" t="s">
        <v>187</v>
      </c>
      <c r="H159" s="167">
        <v>345</v>
      </c>
      <c r="L159" s="164"/>
      <c r="M159" s="168"/>
      <c r="N159" s="169"/>
      <c r="O159" s="169"/>
      <c r="P159" s="169"/>
      <c r="Q159" s="169"/>
      <c r="R159" s="169"/>
      <c r="S159" s="169"/>
      <c r="T159" s="170"/>
      <c r="AT159" s="165" t="s">
        <v>176</v>
      </c>
      <c r="AU159" s="165" t="s">
        <v>83</v>
      </c>
      <c r="AV159" s="13" t="s">
        <v>174</v>
      </c>
      <c r="AW159" s="13" t="s">
        <v>28</v>
      </c>
      <c r="AX159" s="13" t="s">
        <v>81</v>
      </c>
      <c r="AY159" s="165" t="s">
        <v>167</v>
      </c>
    </row>
    <row r="160" spans="2:65" s="11" customFormat="1" ht="22.9" customHeight="1">
      <c r="B160" s="131"/>
      <c r="D160" s="132" t="s">
        <v>73</v>
      </c>
      <c r="E160" s="141" t="s">
        <v>754</v>
      </c>
      <c r="F160" s="141" t="s">
        <v>755</v>
      </c>
      <c r="J160" s="142">
        <f>BK160</f>
        <v>0</v>
      </c>
      <c r="L160" s="131"/>
      <c r="M160" s="135"/>
      <c r="N160" s="136"/>
      <c r="O160" s="136"/>
      <c r="P160" s="137">
        <f>P161</f>
        <v>160.96444400000001</v>
      </c>
      <c r="Q160" s="136"/>
      <c r="R160" s="137">
        <f>R161</f>
        <v>0</v>
      </c>
      <c r="S160" s="136"/>
      <c r="T160" s="138">
        <f>T161</f>
        <v>0</v>
      </c>
      <c r="AR160" s="132" t="s">
        <v>81</v>
      </c>
      <c r="AT160" s="139" t="s">
        <v>73</v>
      </c>
      <c r="AU160" s="139" t="s">
        <v>81</v>
      </c>
      <c r="AY160" s="132" t="s">
        <v>167</v>
      </c>
      <c r="BK160" s="140">
        <f>BK161</f>
        <v>0</v>
      </c>
    </row>
    <row r="161" spans="2:65" s="1" customFormat="1" ht="24" customHeight="1">
      <c r="B161" s="143"/>
      <c r="C161" s="144" t="s">
        <v>258</v>
      </c>
      <c r="D161" s="144" t="s">
        <v>169</v>
      </c>
      <c r="E161" s="145" t="s">
        <v>2521</v>
      </c>
      <c r="F161" s="146" t="s">
        <v>2522</v>
      </c>
      <c r="G161" s="147" t="s">
        <v>399</v>
      </c>
      <c r="H161" s="148">
        <v>405.452</v>
      </c>
      <c r="I161" s="149">
        <v>0</v>
      </c>
      <c r="J161" s="149">
        <f>ROUND(I161*H161,2)</f>
        <v>0</v>
      </c>
      <c r="K161" s="146" t="s">
        <v>173</v>
      </c>
      <c r="L161" s="30"/>
      <c r="M161" s="150" t="s">
        <v>1</v>
      </c>
      <c r="N161" s="151" t="s">
        <v>39</v>
      </c>
      <c r="O161" s="152">
        <v>0.39700000000000002</v>
      </c>
      <c r="P161" s="152">
        <f>O161*H161</f>
        <v>160.96444400000001</v>
      </c>
      <c r="Q161" s="152">
        <v>0</v>
      </c>
      <c r="R161" s="152">
        <f>Q161*H161</f>
        <v>0</v>
      </c>
      <c r="S161" s="152">
        <v>0</v>
      </c>
      <c r="T161" s="153">
        <f>S161*H161</f>
        <v>0</v>
      </c>
      <c r="AR161" s="154" t="s">
        <v>174</v>
      </c>
      <c r="AT161" s="154" t="s">
        <v>169</v>
      </c>
      <c r="AU161" s="154" t="s">
        <v>83</v>
      </c>
      <c r="AY161" s="16" t="s">
        <v>167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6" t="s">
        <v>81</v>
      </c>
      <c r="BK161" s="155">
        <f>ROUND(I161*H161,2)</f>
        <v>0</v>
      </c>
      <c r="BL161" s="16" t="s">
        <v>174</v>
      </c>
      <c r="BM161" s="154" t="s">
        <v>2523</v>
      </c>
    </row>
    <row r="162" spans="2:65" s="11" customFormat="1" ht="25.9" customHeight="1">
      <c r="B162" s="131"/>
      <c r="D162" s="132" t="s">
        <v>73</v>
      </c>
      <c r="E162" s="133" t="s">
        <v>1834</v>
      </c>
      <c r="F162" s="133" t="s">
        <v>1835</v>
      </c>
      <c r="J162" s="134">
        <f>BK162</f>
        <v>0</v>
      </c>
      <c r="L162" s="131"/>
      <c r="M162" s="135"/>
      <c r="N162" s="136"/>
      <c r="O162" s="136"/>
      <c r="P162" s="137">
        <f>P163+P165</f>
        <v>0</v>
      </c>
      <c r="Q162" s="136"/>
      <c r="R162" s="137">
        <f>R163+R165</f>
        <v>0</v>
      </c>
      <c r="S162" s="136"/>
      <c r="T162" s="138">
        <f>T163+T165</f>
        <v>0</v>
      </c>
      <c r="AR162" s="132" t="s">
        <v>199</v>
      </c>
      <c r="AT162" s="139" t="s">
        <v>73</v>
      </c>
      <c r="AU162" s="139" t="s">
        <v>74</v>
      </c>
      <c r="AY162" s="132" t="s">
        <v>167</v>
      </c>
      <c r="BK162" s="140">
        <f>BK163+BK165</f>
        <v>0</v>
      </c>
    </row>
    <row r="163" spans="2:65" s="11" customFormat="1" ht="22.9" customHeight="1">
      <c r="B163" s="131"/>
      <c r="D163" s="132" t="s">
        <v>73</v>
      </c>
      <c r="E163" s="141" t="s">
        <v>1836</v>
      </c>
      <c r="F163" s="141" t="s">
        <v>1837</v>
      </c>
      <c r="J163" s="142">
        <f>BK163</f>
        <v>0</v>
      </c>
      <c r="L163" s="131"/>
      <c r="M163" s="135"/>
      <c r="N163" s="136"/>
      <c r="O163" s="136"/>
      <c r="P163" s="137">
        <f>P164</f>
        <v>0</v>
      </c>
      <c r="Q163" s="136"/>
      <c r="R163" s="137">
        <f>R164</f>
        <v>0</v>
      </c>
      <c r="S163" s="136"/>
      <c r="T163" s="138">
        <f>T164</f>
        <v>0</v>
      </c>
      <c r="AR163" s="132" t="s">
        <v>199</v>
      </c>
      <c r="AT163" s="139" t="s">
        <v>73</v>
      </c>
      <c r="AU163" s="139" t="s">
        <v>81</v>
      </c>
      <c r="AY163" s="132" t="s">
        <v>167</v>
      </c>
      <c r="BK163" s="140">
        <f>BK164</f>
        <v>0</v>
      </c>
    </row>
    <row r="164" spans="2:65" s="1" customFormat="1" ht="16.5" customHeight="1">
      <c r="B164" s="143"/>
      <c r="C164" s="144" t="s">
        <v>263</v>
      </c>
      <c r="D164" s="144" t="s">
        <v>169</v>
      </c>
      <c r="E164" s="145" t="s">
        <v>2244</v>
      </c>
      <c r="F164" s="146" t="s">
        <v>2524</v>
      </c>
      <c r="G164" s="147" t="s">
        <v>211</v>
      </c>
      <c r="H164" s="148">
        <v>1</v>
      </c>
      <c r="I164" s="149">
        <v>0</v>
      </c>
      <c r="J164" s="149">
        <f>ROUND(I164*H164,2)</f>
        <v>0</v>
      </c>
      <c r="K164" s="146" t="s">
        <v>173</v>
      </c>
      <c r="L164" s="30"/>
      <c r="M164" s="150" t="s">
        <v>1</v>
      </c>
      <c r="N164" s="151" t="s">
        <v>39</v>
      </c>
      <c r="O164" s="152">
        <v>0</v>
      </c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AR164" s="154" t="s">
        <v>1841</v>
      </c>
      <c r="AT164" s="154" t="s">
        <v>169</v>
      </c>
      <c r="AU164" s="154" t="s">
        <v>83</v>
      </c>
      <c r="AY164" s="16" t="s">
        <v>167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6" t="s">
        <v>81</v>
      </c>
      <c r="BK164" s="155">
        <f>ROUND(I164*H164,2)</f>
        <v>0</v>
      </c>
      <c r="BL164" s="16" t="s">
        <v>1841</v>
      </c>
      <c r="BM164" s="154" t="s">
        <v>2525</v>
      </c>
    </row>
    <row r="165" spans="2:65" s="11" customFormat="1" ht="22.9" customHeight="1">
      <c r="B165" s="131"/>
      <c r="D165" s="132" t="s">
        <v>73</v>
      </c>
      <c r="E165" s="141" t="s">
        <v>2526</v>
      </c>
      <c r="F165" s="141" t="s">
        <v>2527</v>
      </c>
      <c r="J165" s="142">
        <f>BK165</f>
        <v>0</v>
      </c>
      <c r="L165" s="131"/>
      <c r="M165" s="135"/>
      <c r="N165" s="136"/>
      <c r="O165" s="136"/>
      <c r="P165" s="137">
        <f>P166</f>
        <v>0</v>
      </c>
      <c r="Q165" s="136"/>
      <c r="R165" s="137">
        <f>R166</f>
        <v>0</v>
      </c>
      <c r="S165" s="136"/>
      <c r="T165" s="138">
        <f>T166</f>
        <v>0</v>
      </c>
      <c r="AR165" s="132" t="s">
        <v>199</v>
      </c>
      <c r="AT165" s="139" t="s">
        <v>73</v>
      </c>
      <c r="AU165" s="139" t="s">
        <v>81</v>
      </c>
      <c r="AY165" s="132" t="s">
        <v>167</v>
      </c>
      <c r="BK165" s="140">
        <f>BK166</f>
        <v>0</v>
      </c>
    </row>
    <row r="166" spans="2:65" s="1" customFormat="1" ht="16.5" customHeight="1">
      <c r="B166" s="143"/>
      <c r="C166" s="144" t="s">
        <v>274</v>
      </c>
      <c r="D166" s="144" t="s">
        <v>169</v>
      </c>
      <c r="E166" s="145" t="s">
        <v>2528</v>
      </c>
      <c r="F166" s="146" t="s">
        <v>2529</v>
      </c>
      <c r="G166" s="147" t="s">
        <v>211</v>
      </c>
      <c r="H166" s="148">
        <v>1</v>
      </c>
      <c r="I166" s="149">
        <v>0</v>
      </c>
      <c r="J166" s="149">
        <f>ROUND(I166*H166,2)</f>
        <v>0</v>
      </c>
      <c r="K166" s="146" t="s">
        <v>173</v>
      </c>
      <c r="L166" s="30"/>
      <c r="M166" s="187" t="s">
        <v>1</v>
      </c>
      <c r="N166" s="188" t="s">
        <v>39</v>
      </c>
      <c r="O166" s="189">
        <v>0</v>
      </c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AR166" s="154" t="s">
        <v>1841</v>
      </c>
      <c r="AT166" s="154" t="s">
        <v>169</v>
      </c>
      <c r="AU166" s="154" t="s">
        <v>83</v>
      </c>
      <c r="AY166" s="16" t="s">
        <v>167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6" t="s">
        <v>81</v>
      </c>
      <c r="BK166" s="155">
        <f>ROUND(I166*H166,2)</f>
        <v>0</v>
      </c>
      <c r="BL166" s="16" t="s">
        <v>1841</v>
      </c>
      <c r="BM166" s="154" t="s">
        <v>2530</v>
      </c>
    </row>
    <row r="167" spans="2:65" s="1" customFormat="1" ht="6.95" customHeight="1"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30"/>
    </row>
  </sheetData>
  <autoFilter ref="C127:K166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12</vt:i4>
      </vt:variant>
    </vt:vector>
  </HeadingPairs>
  <TitlesOfParts>
    <vt:vector size="19" baseType="lpstr">
      <vt:lpstr>Rekapitulace stavby</vt:lpstr>
      <vt:lpstr>SO 01 - Ubytovací zařízení</vt:lpstr>
      <vt:lpstr>SO 011 - přípojky, sítě a...</vt:lpstr>
      <vt:lpstr>SO 02 - Parkovací objekt </vt:lpstr>
      <vt:lpstr>SO 03 - Objekt pro volnoč...</vt:lpstr>
      <vt:lpstr>SO 04 - Zpevněné plochy </vt:lpstr>
      <vt:lpstr>List1</vt:lpstr>
      <vt:lpstr>'Rekapitulace stavby'!Názvy_tisku</vt:lpstr>
      <vt:lpstr>'SO 01 - Ubytovací zařízení'!Názvy_tisku</vt:lpstr>
      <vt:lpstr>'SO 011 - přípojky, sítě a...'!Názvy_tisku</vt:lpstr>
      <vt:lpstr>'SO 02 - Parkovací objekt '!Názvy_tisku</vt:lpstr>
      <vt:lpstr>'SO 03 - Objekt pro volnoč...'!Názvy_tisku</vt:lpstr>
      <vt:lpstr>'SO 04 - Zpevněné plochy '!Názvy_tisku</vt:lpstr>
      <vt:lpstr>'Rekapitulace stavby'!Oblast_tisku</vt:lpstr>
      <vt:lpstr>'SO 01 - Ubytovací zařízení'!Oblast_tisku</vt:lpstr>
      <vt:lpstr>'SO 011 - přípojky, sítě a...'!Oblast_tisku</vt:lpstr>
      <vt:lpstr>'SO 02 - Parkovací objekt '!Oblast_tisku</vt:lpstr>
      <vt:lpstr>'SO 03 - Objekt pro volnoč...'!Oblast_tisku</vt:lpstr>
      <vt:lpstr>'SO 04 - Zpevněné plochy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Karel-PC\Karel</dc:creator>
  <cp:lastModifiedBy>Pentium20</cp:lastModifiedBy>
  <dcterms:created xsi:type="dcterms:W3CDTF">2019-05-28T07:06:17Z</dcterms:created>
  <dcterms:modified xsi:type="dcterms:W3CDTF">2019-05-28T11:55:20Z</dcterms:modified>
</cp:coreProperties>
</file>