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ozpočet" sheetId="1" r:id="rId1"/>
  </sheets>
  <definedNames>
    <definedName name="A">'Rozpočet'!$A$3:$A$166</definedName>
    <definedName name="ČÍSLO">'Rozpočet'!#REF!</definedName>
    <definedName name="DNES">'Rozpočet'!$F$1</definedName>
    <definedName name="_xlnm.Print_Titles" localSheetId="0">'Rozpočet'!$1:$2</definedName>
    <definedName name="Názvy_tisku_MI" localSheetId="0">'Rozpočet'!$1:$2</definedName>
    <definedName name="_xlnm.Print_Area" localSheetId="0">'Rozpočet'!$A$3:$F$170</definedName>
    <definedName name="POLOŽKY">'Rozpočet'!$A$3:$F$166</definedName>
    <definedName name="R_">'Rozpočet'!$A$3:$F$172</definedName>
    <definedName name="ROZPOCET">'Rozpočet'!$A$1:$F$173</definedName>
    <definedName name="T">'Rozpočet'!$A$3:$F$170</definedName>
    <definedName name="TITUL">'Rozpočet'!$C$1</definedName>
    <definedName name="TITUL1">'Rozpočet'!#REF!</definedName>
    <definedName name="TITUL2">'Rozpočet'!#REF!</definedName>
    <definedName name="Tvrdé_kryt">'Rozpočet'!$A$155:$F$165</definedName>
  </definedNames>
  <calcPr fullCalcOnLoad="1"/>
</workbook>
</file>

<file path=xl/sharedStrings.xml><?xml version="1.0" encoding="utf-8"?>
<sst xmlns="http://schemas.openxmlformats.org/spreadsheetml/2006/main" count="275" uniqueCount="157">
  <si>
    <t>Přesun hmot - ztížený</t>
  </si>
  <si>
    <t>NABÍDKOVÝ ROZPOČET</t>
  </si>
  <si>
    <t>Č. pol.</t>
  </si>
  <si>
    <t>Popis položky</t>
  </si>
  <si>
    <t>Množství</t>
  </si>
  <si>
    <t>M.J.</t>
  </si>
  <si>
    <t>Jedn. cena</t>
  </si>
  <si>
    <t>Celk. položka</t>
  </si>
  <si>
    <t>Kce klempířské- CU plech tl. 0,55 mm</t>
  </si>
  <si>
    <t>Okap rš.400</t>
  </si>
  <si>
    <t>bm</t>
  </si>
  <si>
    <t>Rohy-'Okap</t>
  </si>
  <si>
    <t>ks</t>
  </si>
  <si>
    <t>Podkladní plech rš. 200</t>
  </si>
  <si>
    <t xml:space="preserve">Větr. mřížka CU rš. 100 mm </t>
  </si>
  <si>
    <t>Okap pod žlab rš.500</t>
  </si>
  <si>
    <t xml:space="preserve">Rohy-'Okap pod žlab </t>
  </si>
  <si>
    <t>Lem zdi rš.400</t>
  </si>
  <si>
    <t>Rohy-Lem zdi</t>
  </si>
  <si>
    <t>Lem komínů</t>
  </si>
  <si>
    <r>
      <t>m</t>
    </r>
    <r>
      <rPr>
        <b/>
        <vertAlign val="superscript"/>
        <sz val="10"/>
        <rFont val="Arial CE"/>
        <family val="2"/>
      </rPr>
      <t>2</t>
    </r>
  </si>
  <si>
    <t>Dilatační lišta rš. 80,tmel,hmožď.</t>
  </si>
  <si>
    <t>Lemování nožiček střešní lávky</t>
  </si>
  <si>
    <t>Ventilační nástavec do prům. 200</t>
  </si>
  <si>
    <t>Ventilač. tvarovka - odvětr. krytiny</t>
  </si>
  <si>
    <t>Dilatační pás CU</t>
  </si>
  <si>
    <t>Maska hladká rš. 500</t>
  </si>
  <si>
    <t xml:space="preserve">Rohy,Čela- Maska hladká </t>
  </si>
  <si>
    <t>Žlab nástřešní rš.660</t>
  </si>
  <si>
    <t>Háky Cu pás.podepřené-Žlab nástřešní</t>
  </si>
  <si>
    <t>Čela- Žlab nástřešní</t>
  </si>
  <si>
    <t>Rohy,kouty- Žlab nástřešní</t>
  </si>
  <si>
    <t>Žlab převodový rš. 600</t>
  </si>
  <si>
    <t>Rohy,Čela- Žlab převodový</t>
  </si>
  <si>
    <t>Hrdlo prům. 120</t>
  </si>
  <si>
    <t>Střešní okno (poklop) 600x600</t>
  </si>
  <si>
    <t>Úžlabí rš. 660</t>
  </si>
  <si>
    <t>Spoj úžlabí v hřebeni, rohy</t>
  </si>
  <si>
    <t>Dilatace rš.500</t>
  </si>
  <si>
    <t>Rohy- Dilatace</t>
  </si>
  <si>
    <t>Spoj starého s novým plechem [ks]</t>
  </si>
  <si>
    <t>Atika rš. 330</t>
  </si>
  <si>
    <t>Atika rš. 500</t>
  </si>
  <si>
    <t>Rohy, hlavičky - Atika</t>
  </si>
  <si>
    <t>Svod prům. 120</t>
  </si>
  <si>
    <t>Objímka  Svodu+trn do prům.150</t>
  </si>
  <si>
    <t>Etáž-Svod prům. 120</t>
  </si>
  <si>
    <t>Montáž - zaústění do stáv. svodů</t>
  </si>
  <si>
    <t>Demontáž starého oplech. [m2]</t>
  </si>
  <si>
    <t>Přesun hmot, stroj.profilace, DOPN</t>
  </si>
  <si>
    <t>%</t>
  </si>
  <si>
    <t>---------------------------------------------------------------------------------------------------------------------------------------</t>
  </si>
  <si>
    <t xml:space="preserve"> </t>
  </si>
  <si>
    <t>Celkem kce klempířské</t>
  </si>
  <si>
    <t xml:space="preserve"> svody stávající</t>
  </si>
  <si>
    <t>Tvrdé krytiny - Tondach - velký prejz - režná</t>
  </si>
  <si>
    <t>Demontáž prejz. krytiny v maltě do suti</t>
  </si>
  <si>
    <t>Přesun hmot - demontáže</t>
  </si>
  <si>
    <t>t</t>
  </si>
  <si>
    <t>Odvoz suti na skládku-staveb.odpad</t>
  </si>
  <si>
    <t>Montáž DHV(doplňk.hydroizolač.vrstva)</t>
  </si>
  <si>
    <t>Folie Jutadach Super 210 2AP</t>
  </si>
  <si>
    <t>Pásky pod kontralatě - Delta-SB 60</t>
  </si>
  <si>
    <t>Páska k oprac. detailů - Delta Multi-Band</t>
  </si>
  <si>
    <t xml:space="preserve">Montáž bednění pod žlab z prken </t>
  </si>
  <si>
    <t>Prkna tříděná tl.24 mm</t>
  </si>
  <si>
    <r>
      <t>m</t>
    </r>
    <r>
      <rPr>
        <b/>
        <vertAlign val="superscript"/>
        <sz val="10"/>
        <rFont val="Arial CE"/>
        <family val="2"/>
      </rPr>
      <t>3</t>
    </r>
  </si>
  <si>
    <t>Impregnace řeziva-fungicid.a isekticid.roztokem</t>
  </si>
  <si>
    <t>Montáž dvojitého laťování</t>
  </si>
  <si>
    <t>Latě 40*60</t>
  </si>
  <si>
    <t>Impregnace latí- fungicid.a isekticid.roztokem</t>
  </si>
  <si>
    <t>Montáž prejzů na sucho - vruty</t>
  </si>
  <si>
    <t>Montáž hřebene (prejz) - do malty</t>
  </si>
  <si>
    <t>Montáž dvouřad.nároží(prejz)-do malty</t>
  </si>
  <si>
    <t>Vymazání úžlabí (prejz)</t>
  </si>
  <si>
    <t>Montáž prejzů do malty-střechy oken v mansardě</t>
  </si>
  <si>
    <t>Oprava napoj. soused. střechy</t>
  </si>
  <si>
    <t>Přípl. za sklon</t>
  </si>
  <si>
    <t>Přířez tašek - diamant. kotouč</t>
  </si>
  <si>
    <t>Montáž střeš.doplňků-výlez</t>
  </si>
  <si>
    <t>Montáž větracího pasu</t>
  </si>
  <si>
    <t>Montáž větrací mřížky</t>
  </si>
  <si>
    <t>Velký prejz vrchní</t>
  </si>
  <si>
    <t>Velký prejz spodní</t>
  </si>
  <si>
    <t>Spojovací mat.- prejz na sucho</t>
  </si>
  <si>
    <t>100ks</t>
  </si>
  <si>
    <t>Malta pokrýv. - bal.25kg</t>
  </si>
  <si>
    <t>Větrací pás okapní</t>
  </si>
  <si>
    <t>Větrací mřížka</t>
  </si>
  <si>
    <t>Spojovací mat.- latě, folie, tašky</t>
  </si>
  <si>
    <t>kpt</t>
  </si>
  <si>
    <t>Celkem krytiny</t>
  </si>
  <si>
    <t xml:space="preserve">Oprava komínů </t>
  </si>
  <si>
    <t>Pomocné lešen. pro opravu komínů</t>
  </si>
  <si>
    <t xml:space="preserve"> - M+Dem, doprava</t>
  </si>
  <si>
    <t>Odstranění uvolněné omítky(max. 50%),</t>
  </si>
  <si>
    <t xml:space="preserve"> vyspravení MVC vč.materialu</t>
  </si>
  <si>
    <t>Natažení komínů fasád.lepidlem 2x</t>
  </si>
  <si>
    <r>
      <t>m</t>
    </r>
    <r>
      <rPr>
        <b/>
        <vertAlign val="superscript"/>
        <sz val="10"/>
        <rFont val="Arial CE"/>
        <family val="2"/>
      </rPr>
      <t>2</t>
    </r>
  </si>
  <si>
    <t xml:space="preserve"> - Lepidlo, perlinka, rohy, penetrace, pomoc. materiál</t>
  </si>
  <si>
    <t>Fasádní nátěr komín.těles</t>
  </si>
  <si>
    <t xml:space="preserve"> - penetrace, 2x akral. nátěr, hydrofobní nátěr</t>
  </si>
  <si>
    <t>Celkem komíny</t>
  </si>
  <si>
    <t xml:space="preserve"> betonové hlavy komínů stávající;</t>
  </si>
  <si>
    <t xml:space="preserve">Komínové lávky </t>
  </si>
  <si>
    <t xml:space="preserve">Rozebrání komín.lávek </t>
  </si>
  <si>
    <t>Nátěr konzolí kom.lávek - Imestocolor</t>
  </si>
  <si>
    <t>Oprava + nátěr zábradlí pro komín.lávky</t>
  </si>
  <si>
    <t>Zpětná montáž pororoštů</t>
  </si>
  <si>
    <t>Spojovací materiál</t>
  </si>
  <si>
    <t>Celkem komínové lávky</t>
  </si>
  <si>
    <t>Záchytné a pochozí lávky FOX</t>
  </si>
  <si>
    <t>Pronájem - 40 bm/90 dnů</t>
  </si>
  <si>
    <t>bm/den</t>
  </si>
  <si>
    <t>Montáž</t>
  </si>
  <si>
    <t>Demontáž</t>
  </si>
  <si>
    <t>Doprava montážní skupiny</t>
  </si>
  <si>
    <t>Doprava lešení</t>
  </si>
  <si>
    <t>Chemické kotvy</t>
  </si>
  <si>
    <t>Zvýšené zábradlí</t>
  </si>
  <si>
    <t>Lešen.síť(zábradlí)</t>
  </si>
  <si>
    <t>Geotextilie (podlaha)</t>
  </si>
  <si>
    <t>Revize 1x/14 dnů</t>
  </si>
  <si>
    <t>Celkem lávky</t>
  </si>
  <si>
    <t>Lešení + zvihací mechanismy</t>
  </si>
  <si>
    <t xml:space="preserve">Montáž + demontáž lešenové věže </t>
  </si>
  <si>
    <t xml:space="preserve"> 4x4 m v. 20 m pro výtah vč. kotvení do fasády</t>
  </si>
  <si>
    <t>Ochranná stříška podchodu lešení</t>
  </si>
  <si>
    <t>Nájem lešení</t>
  </si>
  <si>
    <t>dnů</t>
  </si>
  <si>
    <t>Manipulační poplatek</t>
  </si>
  <si>
    <t>Montáž + demontáž výtahu</t>
  </si>
  <si>
    <t>Nájem výtahu</t>
  </si>
  <si>
    <t>Doprava výtahu</t>
  </si>
  <si>
    <t>Revize výtahu, školení obsluhy</t>
  </si>
  <si>
    <t>Oprava fasády po kotvení lešení</t>
  </si>
  <si>
    <t>Celkem lešení a výtahy</t>
  </si>
  <si>
    <t xml:space="preserve"> V ceně nejsou poplatky za vyřízení záboru pro lešení a výtah;</t>
  </si>
  <si>
    <t>Hromosvod</t>
  </si>
  <si>
    <t>Dle ČSN EN 62305 ed. 2, ČSN 33 1500, 33 2000-6</t>
  </si>
  <si>
    <t xml:space="preserve"> Hřebenová soustava vedení doplněna k ochraně komínů</t>
  </si>
  <si>
    <t xml:space="preserve"> pomocnými jímači z plného vodiče;nadzemní vedení z pl-</t>
  </si>
  <si>
    <t xml:space="preserve"> ného vodiče do podpěr PV22, PV17, PV15 a svorek SS;</t>
  </si>
  <si>
    <t xml:space="preserve"> Připojeno ke stávajícím svodům a uzemění;</t>
  </si>
  <si>
    <t xml:space="preserve"> Materiál - FeZn, vodič AlMgSi prům.8 mm;</t>
  </si>
  <si>
    <t xml:space="preserve"> Bez revizní zprávy</t>
  </si>
  <si>
    <t>Celkem hromosvod</t>
  </si>
  <si>
    <t>VRN</t>
  </si>
  <si>
    <t>Zařízení staveniště</t>
  </si>
  <si>
    <t>Provozní vlivy, ztíž. doprava</t>
  </si>
  <si>
    <t>Příprava projektu, výrobní dokumentace</t>
  </si>
  <si>
    <t>Ostatní - pojištění</t>
  </si>
  <si>
    <t>-----------------------------------------------------------------------------------------------------------------------------------------------------------------------</t>
  </si>
  <si>
    <t>Celkem VRN</t>
  </si>
  <si>
    <t>=================================================================================</t>
  </si>
  <si>
    <t>Odečet zálohy</t>
  </si>
  <si>
    <t>Celkem faktura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</si>
</sst>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_)"/>
    <numFmt numFmtId="167" formatCode="dd\.mm\.yy_)"/>
    <numFmt numFmtId="168" formatCode="#\ ##0_);\(#\ ##0\)"/>
    <numFmt numFmtId="169" formatCode="#\ ##0"/>
    <numFmt numFmtId="170" formatCode="#\ ##0.00"/>
    <numFmt numFmtId="171" formatCode="#,##0\ &quot;Kč&quot;"/>
  </numFmts>
  <fonts count="42">
    <font>
      <sz val="12"/>
      <name val="Arial CE"/>
      <family val="0"/>
    </font>
    <font>
      <sz val="11"/>
      <color indexed="8"/>
      <name val="Calibri"/>
      <family val="2"/>
    </font>
    <font>
      <b/>
      <sz val="12"/>
      <color indexed="8"/>
      <name val="Arial CE"/>
      <family val="0"/>
    </font>
    <font>
      <b/>
      <sz val="12"/>
      <name val="Arial CE"/>
      <family val="2"/>
    </font>
    <font>
      <b/>
      <u val="single"/>
      <sz val="12"/>
      <color indexed="8"/>
      <name val="Arial CE"/>
      <family val="0"/>
    </font>
    <font>
      <sz val="12"/>
      <color indexed="8"/>
      <name val="Arial CE"/>
      <family val="0"/>
    </font>
    <font>
      <b/>
      <vertAlign val="superscript"/>
      <sz val="10"/>
      <name val="Arial CE"/>
      <family val="2"/>
    </font>
    <font>
      <b/>
      <u val="single"/>
      <sz val="12"/>
      <name val="Arial CE"/>
      <family val="0"/>
    </font>
    <font>
      <sz val="10"/>
      <name val="Courier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ck"/>
      <bottom style="thick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28" fillId="20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>
      <alignment/>
      <protection/>
    </xf>
    <xf numFmtId="0" fontId="33" fillId="21" borderId="0" applyNumberFormat="0" applyBorder="0" applyAlignment="0" applyProtection="0"/>
    <xf numFmtId="0" fontId="25" fillId="22" borderId="6" applyNumberFormat="0" applyFont="0" applyAlignment="0" applyProtection="0"/>
    <xf numFmtId="9" fontId="25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 applyProtection="1">
      <alignment/>
      <protection/>
    </xf>
    <xf numFmtId="0" fontId="3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68" fontId="0" fillId="0" borderId="0" xfId="0" applyNumberFormat="1" applyFont="1" applyAlignment="1" applyProtection="1">
      <alignment/>
      <protection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 applyProtection="1" quotePrefix="1">
      <alignment/>
      <protection/>
    </xf>
    <xf numFmtId="168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" fontId="0" fillId="0" borderId="0" xfId="0" applyNumberFormat="1" applyFont="1" applyAlignment="1">
      <alignment/>
    </xf>
    <xf numFmtId="169" fontId="0" fillId="0" borderId="0" xfId="0" applyNumberFormat="1" applyFont="1" applyAlignment="1" applyProtection="1" quotePrefix="1">
      <alignment/>
      <protection/>
    </xf>
    <xf numFmtId="168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169" fontId="3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168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 quotePrefix="1">
      <alignment/>
    </xf>
    <xf numFmtId="170" fontId="0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68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0" fontId="5" fillId="0" borderId="0" xfId="0" applyNumberFormat="1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Font="1" applyAlignment="1">
      <alignment/>
    </xf>
    <xf numFmtId="169" fontId="3" fillId="0" borderId="11" xfId="0" applyNumberFormat="1" applyFont="1" applyBorder="1" applyAlignment="1" applyProtection="1" quotePrefix="1">
      <alignment/>
      <protection/>
    </xf>
    <xf numFmtId="171" fontId="3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right"/>
    </xf>
    <xf numFmtId="3" fontId="0" fillId="0" borderId="0" xfId="0" applyNumberFormat="1" applyFont="1" applyAlignment="1" applyProtection="1">
      <alignment/>
      <protection/>
    </xf>
    <xf numFmtId="4" fontId="0" fillId="0" borderId="0" xfId="0" applyNumberFormat="1" applyFont="1" applyAlignment="1" applyProtection="1" quotePrefix="1">
      <alignment/>
      <protection/>
    </xf>
    <xf numFmtId="1" fontId="0" fillId="0" borderId="0" xfId="0" applyNumberFormat="1" applyFont="1" applyAlignment="1" applyProtection="1">
      <alignment/>
      <protection/>
    </xf>
    <xf numFmtId="171" fontId="0" fillId="0" borderId="0" xfId="0" applyNumberFormat="1" applyFont="1" applyAlignment="1" applyProtection="1" quotePrefix="1">
      <alignment/>
      <protection/>
    </xf>
    <xf numFmtId="171" fontId="0" fillId="0" borderId="0" xfId="0" applyNumberFormat="1" applyFont="1" applyAlignment="1">
      <alignment/>
    </xf>
    <xf numFmtId="171" fontId="0" fillId="0" borderId="0" xfId="0" applyNumberFormat="1" applyFont="1" applyAlignment="1" quotePrefix="1">
      <alignment/>
    </xf>
    <xf numFmtId="171" fontId="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 applyProtection="1">
      <alignment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definován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198"/>
  <sheetViews>
    <sheetView tabSelected="1" zoomScale="135" zoomScaleNormal="135" zoomScalePageLayoutView="0" workbookViewId="0" topLeftCell="A1">
      <selection activeCell="F15" sqref="F15"/>
    </sheetView>
  </sheetViews>
  <sheetFormatPr defaultColWidth="9.796875" defaultRowHeight="15"/>
  <cols>
    <col min="1" max="1" width="5.796875" style="2" customWidth="1"/>
    <col min="2" max="2" width="29.796875" style="2" customWidth="1"/>
    <col min="3" max="3" width="8.796875" style="1" customWidth="1"/>
    <col min="4" max="4" width="4.796875" style="2" customWidth="1"/>
    <col min="5" max="5" width="11.796875" style="7" customWidth="1"/>
    <col min="6" max="6" width="14.796875" style="7" customWidth="1"/>
    <col min="7" max="7" width="5.19921875" style="2" customWidth="1"/>
    <col min="8" max="8" width="19.59765625" style="2" customWidth="1"/>
    <col min="9" max="9" width="10.796875" style="2" customWidth="1"/>
    <col min="10" max="10" width="5.796875" style="2" customWidth="1"/>
    <col min="11" max="11" width="9.796875" style="2" customWidth="1"/>
    <col min="12" max="12" width="11.796875" style="2" customWidth="1"/>
    <col min="13" max="16384" width="9.796875" style="2" customWidth="1"/>
  </cols>
  <sheetData>
    <row r="1" spans="3:6" ht="18" customHeight="1">
      <c r="C1" s="6" t="s">
        <v>1</v>
      </c>
      <c r="F1" s="8"/>
    </row>
    <row r="2" spans="1:6" s="1" customFormat="1" ht="1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</row>
    <row r="3" spans="1:6" s="11" customFormat="1" ht="14.25" customHeight="1">
      <c r="A3" s="10"/>
      <c r="E3" s="12"/>
      <c r="F3" s="12"/>
    </row>
    <row r="4" spans="1:6" s="11" customFormat="1" ht="14.25" customHeight="1">
      <c r="A4" s="13"/>
      <c r="B4" s="14" t="s">
        <v>8</v>
      </c>
      <c r="C4" s="15"/>
      <c r="D4" s="15"/>
      <c r="E4" s="16"/>
      <c r="F4" s="16"/>
    </row>
    <row r="5" spans="1:6" s="11" customFormat="1" ht="14.25" customHeight="1">
      <c r="A5" s="13"/>
      <c r="B5" s="14"/>
      <c r="C5" s="15"/>
      <c r="D5" s="15"/>
      <c r="E5" s="16"/>
      <c r="F5" s="16"/>
    </row>
    <row r="6" spans="1:6" s="11" customFormat="1" ht="14.25" customHeight="1">
      <c r="A6" s="17">
        <v>1</v>
      </c>
      <c r="B6" s="2" t="s">
        <v>9</v>
      </c>
      <c r="C6" s="2">
        <f>22.3-4</f>
        <v>18.3</v>
      </c>
      <c r="D6" s="2" t="s">
        <v>10</v>
      </c>
      <c r="E6" s="3"/>
      <c r="F6" s="4"/>
    </row>
    <row r="7" spans="1:6" s="11" customFormat="1" ht="14.25" customHeight="1">
      <c r="A7" s="17">
        <v>2</v>
      </c>
      <c r="B7" s="2" t="s">
        <v>11</v>
      </c>
      <c r="C7" s="2">
        <v>4</v>
      </c>
      <c r="D7" s="2" t="s">
        <v>12</v>
      </c>
      <c r="E7" s="3"/>
      <c r="F7" s="4"/>
    </row>
    <row r="8" spans="1:6" s="11" customFormat="1" ht="14.25" customHeight="1">
      <c r="A8" s="17">
        <v>3</v>
      </c>
      <c r="B8" s="2" t="s">
        <v>13</v>
      </c>
      <c r="C8" s="2">
        <v>18.3</v>
      </c>
      <c r="D8" s="2" t="s">
        <v>10</v>
      </c>
      <c r="E8" s="3"/>
      <c r="F8" s="4"/>
    </row>
    <row r="9" spans="1:6" s="11" customFormat="1" ht="14.25" customHeight="1">
      <c r="A9" s="17">
        <v>4</v>
      </c>
      <c r="B9" s="2" t="s">
        <v>14</v>
      </c>
      <c r="C9" s="2">
        <f>22.3+22.3+8.3+10+12</f>
        <v>74.9</v>
      </c>
      <c r="D9" s="2" t="s">
        <v>10</v>
      </c>
      <c r="E9" s="3"/>
      <c r="F9" s="4"/>
    </row>
    <row r="10" spans="1:6" s="11" customFormat="1" ht="14.25" customHeight="1">
      <c r="A10" s="17">
        <v>5</v>
      </c>
      <c r="B10" s="2" t="s">
        <v>15</v>
      </c>
      <c r="C10" s="2">
        <v>52.6</v>
      </c>
      <c r="D10" s="2" t="s">
        <v>10</v>
      </c>
      <c r="E10" s="3"/>
      <c r="F10" s="4"/>
    </row>
    <row r="11" spans="1:6" s="11" customFormat="1" ht="14.25" customHeight="1">
      <c r="A11" s="17">
        <v>6</v>
      </c>
      <c r="B11" s="2" t="s">
        <v>16</v>
      </c>
      <c r="C11" s="2">
        <v>8</v>
      </c>
      <c r="D11" s="2" t="s">
        <v>12</v>
      </c>
      <c r="E11" s="3"/>
      <c r="F11" s="4"/>
    </row>
    <row r="12" spans="1:6" s="11" customFormat="1" ht="14.25" customHeight="1">
      <c r="A12" s="17">
        <v>7</v>
      </c>
      <c r="B12" s="2" t="s">
        <v>13</v>
      </c>
      <c r="C12" s="2">
        <v>52.6</v>
      </c>
      <c r="D12" s="2" t="s">
        <v>10</v>
      </c>
      <c r="E12" s="3"/>
      <c r="F12" s="4"/>
    </row>
    <row r="13" spans="1:6" s="11" customFormat="1" ht="14.25" customHeight="1">
      <c r="A13" s="17">
        <v>8</v>
      </c>
      <c r="B13" s="2" t="s">
        <v>17</v>
      </c>
      <c r="C13" s="2">
        <f>7+7.5+8+3*10+2*5+2.5*5+4</f>
        <v>79</v>
      </c>
      <c r="D13" s="2" t="s">
        <v>10</v>
      </c>
      <c r="E13" s="3"/>
      <c r="F13" s="4"/>
    </row>
    <row r="14" spans="1:6" s="11" customFormat="1" ht="14.25" customHeight="1">
      <c r="A14" s="17">
        <v>9</v>
      </c>
      <c r="B14" s="2" t="s">
        <v>18</v>
      </c>
      <c r="C14" s="2">
        <v>28</v>
      </c>
      <c r="D14" s="2" t="s">
        <v>12</v>
      </c>
      <c r="E14" s="3"/>
      <c r="F14" s="4"/>
    </row>
    <row r="15" spans="1:6" s="11" customFormat="1" ht="14.25" customHeight="1">
      <c r="A15" s="17">
        <v>10</v>
      </c>
      <c r="B15" s="2" t="s">
        <v>19</v>
      </c>
      <c r="C15" s="2">
        <f>0.5*7.4*3+0.5*3.5*2+2</f>
        <v>16.6</v>
      </c>
      <c r="D15" s="18" t="s">
        <v>20</v>
      </c>
      <c r="E15" s="3"/>
      <c r="F15" s="4"/>
    </row>
    <row r="16" spans="1:6" s="11" customFormat="1" ht="14.25" customHeight="1">
      <c r="A16" s="17">
        <v>11</v>
      </c>
      <c r="B16" s="2" t="s">
        <v>21</v>
      </c>
      <c r="C16" s="2">
        <f>7+7.5+6+6+8+6*3+2.5*2+10+2*10</f>
        <v>87.5</v>
      </c>
      <c r="D16" s="2" t="s">
        <v>10</v>
      </c>
      <c r="E16" s="3"/>
      <c r="F16" s="4"/>
    </row>
    <row r="17" spans="1:6" s="11" customFormat="1" ht="14.25" customHeight="1">
      <c r="A17" s="17">
        <v>12</v>
      </c>
      <c r="B17" s="2" t="s">
        <v>22</v>
      </c>
      <c r="C17" s="2">
        <v>50</v>
      </c>
      <c r="D17" s="2" t="s">
        <v>12</v>
      </c>
      <c r="E17" s="3"/>
      <c r="F17" s="4"/>
    </row>
    <row r="18" spans="1:6" s="11" customFormat="1" ht="14.25" customHeight="1">
      <c r="A18" s="17">
        <v>13</v>
      </c>
      <c r="B18" s="2" t="s">
        <v>23</v>
      </c>
      <c r="C18" s="2">
        <v>4</v>
      </c>
      <c r="D18" s="2" t="s">
        <v>12</v>
      </c>
      <c r="E18" s="3"/>
      <c r="F18" s="4"/>
    </row>
    <row r="19" spans="1:6" s="11" customFormat="1" ht="14.25" customHeight="1">
      <c r="A19" s="17">
        <v>14</v>
      </c>
      <c r="B19" s="2" t="s">
        <v>24</v>
      </c>
      <c r="C19" s="2">
        <v>60</v>
      </c>
      <c r="D19" s="2" t="s">
        <v>12</v>
      </c>
      <c r="E19" s="3"/>
      <c r="F19" s="4"/>
    </row>
    <row r="20" spans="1:6" s="11" customFormat="1" ht="14.25" customHeight="1">
      <c r="A20" s="17">
        <v>15</v>
      </c>
      <c r="B20" s="2" t="s">
        <v>25</v>
      </c>
      <c r="C20" s="2">
        <f>0.66*5</f>
        <v>3.3000000000000003</v>
      </c>
      <c r="D20" s="2" t="s">
        <v>10</v>
      </c>
      <c r="E20" s="3"/>
      <c r="F20" s="4"/>
    </row>
    <row r="21" spans="1:6" s="11" customFormat="1" ht="14.25" customHeight="1">
      <c r="A21" s="17">
        <v>16</v>
      </c>
      <c r="B21" s="2" t="s">
        <v>26</v>
      </c>
      <c r="C21" s="2">
        <v>22.3</v>
      </c>
      <c r="D21" s="2" t="s">
        <v>10</v>
      </c>
      <c r="E21" s="3"/>
      <c r="F21" s="4"/>
    </row>
    <row r="22" spans="1:6" s="11" customFormat="1" ht="14.25" customHeight="1">
      <c r="A22" s="17">
        <v>17</v>
      </c>
      <c r="B22" s="2" t="s">
        <v>27</v>
      </c>
      <c r="C22" s="2">
        <v>2</v>
      </c>
      <c r="D22" s="2" t="s">
        <v>12</v>
      </c>
      <c r="E22" s="3"/>
      <c r="F22" s="4"/>
    </row>
    <row r="23" spans="1:6" s="11" customFormat="1" ht="14.25" customHeight="1">
      <c r="A23" s="17">
        <v>18</v>
      </c>
      <c r="B23" s="2" t="s">
        <v>28</v>
      </c>
      <c r="C23" s="2">
        <v>52.6</v>
      </c>
      <c r="D23" s="2" t="s">
        <v>10</v>
      </c>
      <c r="E23" s="3"/>
      <c r="F23" s="4"/>
    </row>
    <row r="24" spans="1:6" s="11" customFormat="1" ht="14.25" customHeight="1">
      <c r="A24" s="17">
        <v>19</v>
      </c>
      <c r="B24" s="2" t="s">
        <v>29</v>
      </c>
      <c r="C24" s="2">
        <v>60</v>
      </c>
      <c r="D24" s="2" t="s">
        <v>12</v>
      </c>
      <c r="E24" s="3"/>
      <c r="F24" s="4"/>
    </row>
    <row r="25" spans="1:6" s="11" customFormat="1" ht="14.25" customHeight="1">
      <c r="A25" s="17">
        <v>20</v>
      </c>
      <c r="B25" s="2" t="s">
        <v>30</v>
      </c>
      <c r="C25" s="2">
        <v>6</v>
      </c>
      <c r="D25" s="2" t="s">
        <v>12</v>
      </c>
      <c r="E25" s="3"/>
      <c r="F25" s="4"/>
    </row>
    <row r="26" spans="1:6" s="11" customFormat="1" ht="14.25" customHeight="1">
      <c r="A26" s="17">
        <v>21</v>
      </c>
      <c r="B26" s="2" t="s">
        <v>31</v>
      </c>
      <c r="C26" s="2">
        <v>2</v>
      </c>
      <c r="D26" s="2" t="s">
        <v>12</v>
      </c>
      <c r="E26" s="3"/>
      <c r="F26" s="4"/>
    </row>
    <row r="27" spans="1:6" s="11" customFormat="1" ht="14.25" customHeight="1">
      <c r="A27" s="17">
        <v>22</v>
      </c>
      <c r="B27" s="2" t="s">
        <v>32</v>
      </c>
      <c r="C27" s="2">
        <f>12+4</f>
        <v>16</v>
      </c>
      <c r="D27" s="2" t="s">
        <v>10</v>
      </c>
      <c r="E27" s="3"/>
      <c r="F27" s="4"/>
    </row>
    <row r="28" spans="1:6" s="11" customFormat="1" ht="14.25" customHeight="1">
      <c r="A28" s="17">
        <v>23</v>
      </c>
      <c r="B28" s="2" t="s">
        <v>33</v>
      </c>
      <c r="C28" s="2">
        <v>6</v>
      </c>
      <c r="D28" s="2" t="s">
        <v>12</v>
      </c>
      <c r="E28" s="3"/>
      <c r="F28" s="4"/>
    </row>
    <row r="29" spans="1:6" s="11" customFormat="1" ht="14.25" customHeight="1">
      <c r="A29" s="17">
        <v>24</v>
      </c>
      <c r="B29" s="2" t="s">
        <v>34</v>
      </c>
      <c r="C29" s="2">
        <v>5</v>
      </c>
      <c r="D29" s="2" t="s">
        <v>12</v>
      </c>
      <c r="E29" s="3"/>
      <c r="F29" s="4"/>
    </row>
    <row r="30" spans="1:6" s="11" customFormat="1" ht="14.25" customHeight="1">
      <c r="A30" s="17">
        <v>25</v>
      </c>
      <c r="B30" s="2" t="s">
        <v>35</v>
      </c>
      <c r="C30" s="2">
        <v>7</v>
      </c>
      <c r="D30" s="2" t="s">
        <v>12</v>
      </c>
      <c r="E30" s="3"/>
      <c r="F30" s="4"/>
    </row>
    <row r="31" spans="1:6" s="11" customFormat="1" ht="14.25" customHeight="1">
      <c r="A31" s="17">
        <v>26</v>
      </c>
      <c r="B31" s="2" t="s">
        <v>36</v>
      </c>
      <c r="C31" s="2">
        <v>22</v>
      </c>
      <c r="D31" s="2" t="s">
        <v>10</v>
      </c>
      <c r="E31" s="3"/>
      <c r="F31" s="4"/>
    </row>
    <row r="32" spans="1:6" s="11" customFormat="1" ht="14.25" customHeight="1">
      <c r="A32" s="17">
        <v>27</v>
      </c>
      <c r="B32" s="2" t="s">
        <v>37</v>
      </c>
      <c r="C32" s="2">
        <v>3</v>
      </c>
      <c r="D32" s="2" t="s">
        <v>12</v>
      </c>
      <c r="E32" s="3"/>
      <c r="F32" s="4"/>
    </row>
    <row r="33" spans="1:6" s="11" customFormat="1" ht="14.25" customHeight="1">
      <c r="A33" s="17">
        <v>28</v>
      </c>
      <c r="B33" s="2" t="s">
        <v>38</v>
      </c>
      <c r="C33" s="2">
        <f>7.5+4+2.2</f>
        <v>13.7</v>
      </c>
      <c r="D33" s="2" t="s">
        <v>10</v>
      </c>
      <c r="E33" s="3"/>
      <c r="F33" s="4"/>
    </row>
    <row r="34" spans="1:6" s="11" customFormat="1" ht="14.25" customHeight="1">
      <c r="A34" s="17">
        <v>29</v>
      </c>
      <c r="B34" s="2" t="s">
        <v>39</v>
      </c>
      <c r="C34" s="2">
        <v>4</v>
      </c>
      <c r="D34" s="2" t="s">
        <v>12</v>
      </c>
      <c r="E34" s="3"/>
      <c r="F34" s="4"/>
    </row>
    <row r="35" spans="1:6" s="11" customFormat="1" ht="14.25" customHeight="1">
      <c r="A35" s="17">
        <v>30</v>
      </c>
      <c r="B35" s="2" t="s">
        <v>40</v>
      </c>
      <c r="C35" s="2">
        <v>2</v>
      </c>
      <c r="D35" s="2" t="s">
        <v>12</v>
      </c>
      <c r="E35" s="3"/>
      <c r="F35" s="4"/>
    </row>
    <row r="36" spans="1:6" s="11" customFormat="1" ht="14.25" customHeight="1">
      <c r="A36" s="17">
        <v>31</v>
      </c>
      <c r="B36" s="2" t="s">
        <v>41</v>
      </c>
      <c r="C36" s="2">
        <f>7+2.2</f>
        <v>9.2</v>
      </c>
      <c r="D36" s="2" t="s">
        <v>10</v>
      </c>
      <c r="E36" s="3"/>
      <c r="F36" s="4"/>
    </row>
    <row r="37" spans="1:6" s="11" customFormat="1" ht="14.25" customHeight="1">
      <c r="A37" s="17">
        <v>32</v>
      </c>
      <c r="B37" s="2" t="s">
        <v>42</v>
      </c>
      <c r="C37" s="2">
        <v>10</v>
      </c>
      <c r="D37" s="2" t="s">
        <v>10</v>
      </c>
      <c r="E37" s="3"/>
      <c r="F37" s="4"/>
    </row>
    <row r="38" spans="1:6" s="11" customFormat="1" ht="14.25" customHeight="1">
      <c r="A38" s="17">
        <v>33</v>
      </c>
      <c r="B38" s="2" t="s">
        <v>43</v>
      </c>
      <c r="C38" s="2">
        <v>14</v>
      </c>
      <c r="D38" s="2" t="s">
        <v>12</v>
      </c>
      <c r="E38" s="3"/>
      <c r="F38" s="4"/>
    </row>
    <row r="39" spans="1:6" s="11" customFormat="1" ht="14.25" customHeight="1">
      <c r="A39" s="17">
        <v>34</v>
      </c>
      <c r="B39" s="2" t="s">
        <v>13</v>
      </c>
      <c r="C39" s="2">
        <f>9.2+10+10</f>
        <v>29.2</v>
      </c>
      <c r="D39" s="2" t="s">
        <v>10</v>
      </c>
      <c r="E39" s="3"/>
      <c r="F39" s="4"/>
    </row>
    <row r="40" spans="1:6" s="11" customFormat="1" ht="14.25" customHeight="1">
      <c r="A40" s="17">
        <v>35</v>
      </c>
      <c r="B40" s="2" t="s">
        <v>44</v>
      </c>
      <c r="C40" s="2">
        <v>4</v>
      </c>
      <c r="D40" s="2" t="s">
        <v>10</v>
      </c>
      <c r="E40" s="3"/>
      <c r="F40" s="4"/>
    </row>
    <row r="41" spans="1:6" s="11" customFormat="1" ht="14.25" customHeight="1">
      <c r="A41" s="17">
        <v>36</v>
      </c>
      <c r="B41" s="2" t="s">
        <v>45</v>
      </c>
      <c r="C41" s="2">
        <v>2</v>
      </c>
      <c r="D41" s="2" t="s">
        <v>12</v>
      </c>
      <c r="E41" s="3"/>
      <c r="F41" s="4"/>
    </row>
    <row r="42" spans="1:6" s="11" customFormat="1" ht="14.25" customHeight="1">
      <c r="A42" s="17">
        <v>37</v>
      </c>
      <c r="B42" s="2" t="s">
        <v>46</v>
      </c>
      <c r="C42" s="2">
        <v>2</v>
      </c>
      <c r="D42" s="2" t="s">
        <v>12</v>
      </c>
      <c r="E42" s="3"/>
      <c r="F42" s="4"/>
    </row>
    <row r="43" spans="1:6" s="11" customFormat="1" ht="14.25" customHeight="1">
      <c r="A43" s="17">
        <v>38</v>
      </c>
      <c r="B43" s="2" t="s">
        <v>47</v>
      </c>
      <c r="C43" s="2">
        <v>3</v>
      </c>
      <c r="D43" s="2" t="s">
        <v>12</v>
      </c>
      <c r="E43" s="3"/>
      <c r="F43" s="4"/>
    </row>
    <row r="44" spans="1:6" s="11" customFormat="1" ht="14.25" customHeight="1">
      <c r="A44" s="17">
        <v>39</v>
      </c>
      <c r="B44" s="2" t="s">
        <v>48</v>
      </c>
      <c r="C44" s="2">
        <f>52.6+0.5*22.3+0.4*79+0.5*22+0.5*22.3+16</f>
        <v>133.5</v>
      </c>
      <c r="D44" s="18" t="s">
        <v>20</v>
      </c>
      <c r="E44" s="3"/>
      <c r="F44" s="4"/>
    </row>
    <row r="45" spans="1:6" s="11" customFormat="1" ht="14.25" customHeight="1">
      <c r="A45" s="17">
        <v>40</v>
      </c>
      <c r="B45" s="2" t="s">
        <v>49</v>
      </c>
      <c r="C45" s="2">
        <v>4.1</v>
      </c>
      <c r="D45" s="2" t="s">
        <v>50</v>
      </c>
      <c r="E45" s="3"/>
      <c r="F45" s="4"/>
    </row>
    <row r="46" spans="1:6" s="11" customFormat="1" ht="14.25" customHeight="1">
      <c r="A46" s="17"/>
      <c r="B46" s="2"/>
      <c r="C46" s="2"/>
      <c r="D46" s="2"/>
      <c r="E46" s="3"/>
      <c r="F46" s="4"/>
    </row>
    <row r="47" spans="1:6" s="11" customFormat="1" ht="14.25" customHeight="1">
      <c r="A47" s="17"/>
      <c r="B47" s="2"/>
      <c r="C47" s="2"/>
      <c r="D47" s="2"/>
      <c r="E47" s="3"/>
      <c r="F47" s="4"/>
    </row>
    <row r="48" spans="1:6" s="11" customFormat="1" ht="14.25" customHeight="1">
      <c r="A48" s="17"/>
      <c r="B48" s="2"/>
      <c r="C48" s="2"/>
      <c r="D48" s="2"/>
      <c r="E48" s="3"/>
      <c r="F48" s="4"/>
    </row>
    <row r="49" spans="1:7" ht="15">
      <c r="A49" s="19"/>
      <c r="B49" s="20" t="s">
        <v>51</v>
      </c>
      <c r="C49" s="21"/>
      <c r="D49" s="21"/>
      <c r="E49" s="22"/>
      <c r="F49" s="22"/>
      <c r="G49" s="2" t="s">
        <v>52</v>
      </c>
    </row>
    <row r="50" spans="1:6" s="24" customFormat="1" ht="15.75">
      <c r="A50" s="23">
        <v>41</v>
      </c>
      <c r="B50" s="24" t="s">
        <v>53</v>
      </c>
      <c r="C50" s="2"/>
      <c r="D50" s="2"/>
      <c r="E50" s="22"/>
      <c r="F50" s="25">
        <f>SUBTOTAL(9,F2:F49)</f>
        <v>0</v>
      </c>
    </row>
    <row r="51" spans="1:6" s="24" customFormat="1" ht="15.75">
      <c r="A51" s="23"/>
      <c r="B51" s="11" t="s">
        <v>54</v>
      </c>
      <c r="C51" s="2"/>
      <c r="D51" s="2"/>
      <c r="E51" s="22"/>
      <c r="F51" s="25"/>
    </row>
    <row r="52" spans="1:6" s="24" customFormat="1" ht="15.75">
      <c r="A52" s="23"/>
      <c r="C52" s="2"/>
      <c r="D52" s="2"/>
      <c r="E52" s="22"/>
      <c r="F52" s="25"/>
    </row>
    <row r="53" spans="1:2" s="11" customFormat="1" ht="14.25" customHeight="1">
      <c r="A53" s="26"/>
      <c r="B53" s="27" t="s">
        <v>55</v>
      </c>
    </row>
    <row r="54" spans="1:6" s="11" customFormat="1" ht="15">
      <c r="A54" s="17">
        <v>42</v>
      </c>
      <c r="B54" s="2" t="s">
        <v>56</v>
      </c>
      <c r="C54" s="2">
        <v>414.2</v>
      </c>
      <c r="D54" s="18" t="s">
        <v>20</v>
      </c>
      <c r="E54" s="3"/>
      <c r="F54" s="4"/>
    </row>
    <row r="55" spans="1:6" s="11" customFormat="1" ht="15">
      <c r="A55" s="17">
        <v>43</v>
      </c>
      <c r="B55" s="2" t="s">
        <v>57</v>
      </c>
      <c r="C55" s="2">
        <f>407*0.09</f>
        <v>36.629999999999995</v>
      </c>
      <c r="D55" s="2" t="s">
        <v>58</v>
      </c>
      <c r="E55" s="3"/>
      <c r="F55" s="4"/>
    </row>
    <row r="56" spans="1:6" s="11" customFormat="1" ht="15">
      <c r="A56" s="17">
        <v>44</v>
      </c>
      <c r="B56" s="2" t="s">
        <v>59</v>
      </c>
      <c r="C56" s="2">
        <v>36.7</v>
      </c>
      <c r="D56" s="2" t="s">
        <v>58</v>
      </c>
      <c r="E56" s="3"/>
      <c r="F56" s="4"/>
    </row>
    <row r="57" spans="1:6" s="11" customFormat="1" ht="15">
      <c r="A57" s="17">
        <v>45</v>
      </c>
      <c r="B57" s="2" t="s">
        <v>60</v>
      </c>
      <c r="C57" s="2">
        <v>407.2</v>
      </c>
      <c r="D57" s="18" t="s">
        <v>20</v>
      </c>
      <c r="E57" s="3"/>
      <c r="F57" s="4"/>
    </row>
    <row r="58" spans="1:6" s="11" customFormat="1" ht="15">
      <c r="A58" s="17">
        <v>46</v>
      </c>
      <c r="B58" s="2" t="s">
        <v>61</v>
      </c>
      <c r="C58" s="2">
        <f>407*1.2</f>
        <v>488.4</v>
      </c>
      <c r="D58" s="18" t="s">
        <v>20</v>
      </c>
      <c r="E58" s="3"/>
      <c r="F58" s="4"/>
    </row>
    <row r="59" spans="1:6" s="11" customFormat="1" ht="15">
      <c r="A59" s="17">
        <v>47</v>
      </c>
      <c r="B59" s="2" t="s">
        <v>62</v>
      </c>
      <c r="C59" s="2">
        <v>500</v>
      </c>
      <c r="D59" s="2" t="s">
        <v>10</v>
      </c>
      <c r="E59" s="3"/>
      <c r="F59" s="4"/>
    </row>
    <row r="60" spans="1:6" s="11" customFormat="1" ht="15">
      <c r="A60" s="17">
        <v>48</v>
      </c>
      <c r="B60" s="2" t="s">
        <v>63</v>
      </c>
      <c r="C60" s="2">
        <v>2</v>
      </c>
      <c r="D60" s="2" t="s">
        <v>12</v>
      </c>
      <c r="E60" s="3"/>
      <c r="F60" s="4"/>
    </row>
    <row r="61" spans="1:6" s="11" customFormat="1" ht="15">
      <c r="A61" s="17">
        <v>49</v>
      </c>
      <c r="B61" s="2" t="s">
        <v>64</v>
      </c>
      <c r="C61" s="2">
        <f>0.7*52.6</f>
        <v>36.82</v>
      </c>
      <c r="D61" s="18" t="s">
        <v>20</v>
      </c>
      <c r="E61" s="3"/>
      <c r="F61" s="4"/>
    </row>
    <row r="62" spans="1:6" s="11" customFormat="1" ht="15">
      <c r="A62" s="17">
        <v>50</v>
      </c>
      <c r="B62" s="2" t="s">
        <v>65</v>
      </c>
      <c r="C62" s="2">
        <f>37*0.024*1.1</f>
        <v>0.9768000000000001</v>
      </c>
      <c r="D62" s="18" t="s">
        <v>66</v>
      </c>
      <c r="E62" s="3"/>
      <c r="F62" s="4"/>
    </row>
    <row r="63" spans="1:6" s="11" customFormat="1" ht="15">
      <c r="A63" s="17">
        <v>51</v>
      </c>
      <c r="B63" s="2" t="s">
        <v>67</v>
      </c>
      <c r="C63" s="2">
        <v>1</v>
      </c>
      <c r="D63" s="18" t="s">
        <v>66</v>
      </c>
      <c r="E63" s="3"/>
      <c r="F63" s="4"/>
    </row>
    <row r="64" spans="1:6" s="11" customFormat="1" ht="15">
      <c r="A64" s="17">
        <v>52</v>
      </c>
      <c r="B64" s="2" t="s">
        <v>68</v>
      </c>
      <c r="C64" s="2">
        <v>407.2</v>
      </c>
      <c r="D64" s="18" t="s">
        <v>20</v>
      </c>
      <c r="E64" s="3"/>
      <c r="F64" s="4"/>
    </row>
    <row r="65" spans="1:6" s="11" customFormat="1" ht="15">
      <c r="A65" s="17">
        <v>53</v>
      </c>
      <c r="B65" s="2" t="s">
        <v>69</v>
      </c>
      <c r="C65" s="28">
        <f>1.1*(408*5+44*2+100)</f>
        <v>2450.8</v>
      </c>
      <c r="D65" s="2" t="s">
        <v>10</v>
      </c>
      <c r="E65" s="3"/>
      <c r="F65" s="4"/>
    </row>
    <row r="66" spans="1:6" s="11" customFormat="1" ht="15">
      <c r="A66" s="17">
        <v>54</v>
      </c>
      <c r="B66" s="2" t="s">
        <v>70</v>
      </c>
      <c r="C66" s="2">
        <v>2451</v>
      </c>
      <c r="D66" s="2" t="s">
        <v>10</v>
      </c>
      <c r="E66" s="3"/>
      <c r="F66" s="4"/>
    </row>
    <row r="67" spans="1:6" s="11" customFormat="1" ht="15">
      <c r="A67" s="17">
        <v>55</v>
      </c>
      <c r="B67" s="2" t="s">
        <v>71</v>
      </c>
      <c r="C67" s="2">
        <v>407.2</v>
      </c>
      <c r="D67" s="18" t="s">
        <v>20</v>
      </c>
      <c r="E67" s="3"/>
      <c r="F67" s="4"/>
    </row>
    <row r="68" spans="1:6" s="11" customFormat="1" ht="15">
      <c r="A68" s="17">
        <v>56</v>
      </c>
      <c r="B68" s="2" t="s">
        <v>72</v>
      </c>
      <c r="C68" s="2">
        <v>18.7</v>
      </c>
      <c r="D68" s="2" t="s">
        <v>10</v>
      </c>
      <c r="E68" s="3"/>
      <c r="F68" s="4"/>
    </row>
    <row r="69" spans="1:6" s="11" customFormat="1" ht="15">
      <c r="A69" s="17">
        <v>57</v>
      </c>
      <c r="B69" s="2" t="s">
        <v>73</v>
      </c>
      <c r="C69" s="2">
        <v>24.6</v>
      </c>
      <c r="D69" s="2" t="s">
        <v>10</v>
      </c>
      <c r="E69" s="3"/>
      <c r="F69" s="4"/>
    </row>
    <row r="70" spans="1:6" s="11" customFormat="1" ht="15">
      <c r="A70" s="17">
        <v>58</v>
      </c>
      <c r="B70" s="2" t="s">
        <v>74</v>
      </c>
      <c r="C70" s="2">
        <v>22</v>
      </c>
      <c r="D70" s="2" t="s">
        <v>10</v>
      </c>
      <c r="E70" s="3"/>
      <c r="F70" s="4"/>
    </row>
    <row r="71" spans="1:6" s="11" customFormat="1" ht="15">
      <c r="A71" s="17">
        <v>59</v>
      </c>
      <c r="B71" s="2" t="s">
        <v>75</v>
      </c>
      <c r="C71" s="2">
        <v>7</v>
      </c>
      <c r="D71" s="18" t="s">
        <v>20</v>
      </c>
      <c r="E71" s="3"/>
      <c r="F71" s="4"/>
    </row>
    <row r="72" spans="1:6" s="11" customFormat="1" ht="15">
      <c r="A72" s="17">
        <v>60</v>
      </c>
      <c r="B72" s="2" t="s">
        <v>76</v>
      </c>
      <c r="C72" s="2">
        <f>7.5+2.2+4</f>
        <v>13.7</v>
      </c>
      <c r="D72" s="2" t="s">
        <v>10</v>
      </c>
      <c r="E72" s="3"/>
      <c r="F72" s="4"/>
    </row>
    <row r="73" spans="1:6" s="11" customFormat="1" ht="15">
      <c r="A73" s="17">
        <v>61</v>
      </c>
      <c r="B73" s="2" t="s">
        <v>77</v>
      </c>
      <c r="C73" s="2">
        <v>59.2</v>
      </c>
      <c r="D73" s="18" t="s">
        <v>20</v>
      </c>
      <c r="E73" s="3"/>
      <c r="F73" s="4"/>
    </row>
    <row r="74" spans="1:6" s="11" customFormat="1" ht="15">
      <c r="A74" s="17">
        <v>62</v>
      </c>
      <c r="B74" s="2" t="s">
        <v>78</v>
      </c>
      <c r="C74" s="2">
        <f>22.3*3+22*2+24.6*2+2.5*5</f>
        <v>172.60000000000002</v>
      </c>
      <c r="D74" s="2" t="s">
        <v>10</v>
      </c>
      <c r="E74" s="3"/>
      <c r="F74" s="4"/>
    </row>
    <row r="75" spans="1:6" s="11" customFormat="1" ht="15">
      <c r="A75" s="17">
        <v>63</v>
      </c>
      <c r="B75" s="2" t="s">
        <v>79</v>
      </c>
      <c r="C75" s="2">
        <v>7</v>
      </c>
      <c r="D75" s="2" t="s">
        <v>12</v>
      </c>
      <c r="E75" s="3"/>
      <c r="F75" s="4"/>
    </row>
    <row r="76" spans="1:6" s="11" customFormat="1" ht="15">
      <c r="A76" s="17">
        <v>64</v>
      </c>
      <c r="B76" s="2" t="s">
        <v>80</v>
      </c>
      <c r="C76" s="2">
        <v>79.9</v>
      </c>
      <c r="D76" s="2" t="s">
        <v>10</v>
      </c>
      <c r="E76" s="3"/>
      <c r="F76" s="4"/>
    </row>
    <row r="77" spans="1:6" s="11" customFormat="1" ht="15">
      <c r="A77" s="17">
        <v>65</v>
      </c>
      <c r="B77" s="2" t="s">
        <v>81</v>
      </c>
      <c r="C77" s="2">
        <v>79.9</v>
      </c>
      <c r="D77" s="2" t="s">
        <v>10</v>
      </c>
      <c r="E77" s="3"/>
      <c r="F77" s="4"/>
    </row>
    <row r="78" spans="1:6" s="11" customFormat="1" ht="15">
      <c r="A78" s="17">
        <v>66</v>
      </c>
      <c r="B78" s="2" t="s">
        <v>82</v>
      </c>
      <c r="C78" s="2">
        <f>407*12+2*25</f>
        <v>4934</v>
      </c>
      <c r="D78" s="2" t="s">
        <v>12</v>
      </c>
      <c r="E78" s="3"/>
      <c r="F78" s="4"/>
    </row>
    <row r="79" spans="1:6" s="11" customFormat="1" ht="15">
      <c r="A79" s="17">
        <v>67</v>
      </c>
      <c r="B79" s="2" t="s">
        <v>83</v>
      </c>
      <c r="C79" s="2">
        <v>4934</v>
      </c>
      <c r="D79" s="2" t="s">
        <v>12</v>
      </c>
      <c r="E79" s="3"/>
      <c r="F79" s="4"/>
    </row>
    <row r="80" spans="1:6" s="11" customFormat="1" ht="15">
      <c r="A80" s="17">
        <v>68</v>
      </c>
      <c r="B80" s="2" t="s">
        <v>84</v>
      </c>
      <c r="C80" s="2">
        <v>50</v>
      </c>
      <c r="D80" s="2" t="s">
        <v>85</v>
      </c>
      <c r="E80" s="3"/>
      <c r="F80" s="4"/>
    </row>
    <row r="81" spans="1:6" s="11" customFormat="1" ht="15">
      <c r="A81" s="17">
        <v>69</v>
      </c>
      <c r="B81" s="2" t="s">
        <v>86</v>
      </c>
      <c r="C81" s="28">
        <v>100</v>
      </c>
      <c r="D81" s="2" t="s">
        <v>12</v>
      </c>
      <c r="E81" s="3"/>
      <c r="F81" s="4"/>
    </row>
    <row r="82" spans="1:6" s="11" customFormat="1" ht="15">
      <c r="A82" s="17">
        <v>70</v>
      </c>
      <c r="B82" s="2" t="s">
        <v>87</v>
      </c>
      <c r="C82" s="2">
        <v>80</v>
      </c>
      <c r="D82" s="2" t="s">
        <v>10</v>
      </c>
      <c r="E82" s="3"/>
      <c r="F82" s="4"/>
    </row>
    <row r="83" spans="1:6" s="11" customFormat="1" ht="15">
      <c r="A83" s="17">
        <v>71</v>
      </c>
      <c r="B83" s="2" t="s">
        <v>88</v>
      </c>
      <c r="C83" s="2">
        <v>80</v>
      </c>
      <c r="D83" s="2" t="s">
        <v>10</v>
      </c>
      <c r="E83" s="3"/>
      <c r="F83" s="4"/>
    </row>
    <row r="84" spans="1:6" s="11" customFormat="1" ht="15">
      <c r="A84" s="17">
        <v>72</v>
      </c>
      <c r="B84" s="2" t="s">
        <v>89</v>
      </c>
      <c r="C84" s="2">
        <v>1</v>
      </c>
      <c r="D84" s="2" t="s">
        <v>90</v>
      </c>
      <c r="E84" s="3"/>
      <c r="F84" s="4"/>
    </row>
    <row r="85" spans="1:6" s="11" customFormat="1" ht="15">
      <c r="A85" s="17">
        <v>73</v>
      </c>
      <c r="B85" s="2" t="s">
        <v>0</v>
      </c>
      <c r="C85" s="2">
        <f>0.08*407</f>
        <v>32.56</v>
      </c>
      <c r="D85" s="2" t="s">
        <v>58</v>
      </c>
      <c r="E85" s="3"/>
      <c r="F85" s="4"/>
    </row>
    <row r="86" spans="1:7" ht="15">
      <c r="A86" s="19"/>
      <c r="B86" s="20" t="s">
        <v>51</v>
      </c>
      <c r="C86" s="21"/>
      <c r="D86" s="21"/>
      <c r="E86" s="22"/>
      <c r="F86" s="22"/>
      <c r="G86" s="2" t="s">
        <v>52</v>
      </c>
    </row>
    <row r="87" spans="1:6" s="24" customFormat="1" ht="15.75">
      <c r="A87" s="23">
        <v>74</v>
      </c>
      <c r="B87" s="24" t="s">
        <v>91</v>
      </c>
      <c r="C87" s="2"/>
      <c r="D87" s="2"/>
      <c r="E87" s="22"/>
      <c r="F87" s="25">
        <f>SUBTOTAL(9,F52:F86)</f>
        <v>0</v>
      </c>
    </row>
    <row r="88" spans="1:6" s="24" customFormat="1" ht="15.75">
      <c r="A88" s="23"/>
      <c r="C88" s="2"/>
      <c r="D88" s="2"/>
      <c r="E88" s="22"/>
      <c r="F88" s="25"/>
    </row>
    <row r="89" spans="1:6" s="11" customFormat="1" ht="15">
      <c r="A89" s="10"/>
      <c r="E89" s="12"/>
      <c r="F89" s="29"/>
    </row>
    <row r="90" spans="1:6" s="34" customFormat="1" ht="15.75">
      <c r="A90" s="30"/>
      <c r="B90" s="31" t="s">
        <v>92</v>
      </c>
      <c r="C90" s="32"/>
      <c r="D90" s="32"/>
      <c r="E90" s="33"/>
      <c r="F90" s="33"/>
    </row>
    <row r="91" spans="1:6" ht="15">
      <c r="A91" s="35">
        <v>75</v>
      </c>
      <c r="B91" t="s">
        <v>93</v>
      </c>
      <c r="C91">
        <v>2</v>
      </c>
      <c r="D91" t="s">
        <v>12</v>
      </c>
      <c r="E91" s="36"/>
      <c r="F91" s="36"/>
    </row>
    <row r="92" spans="1:6" ht="15">
      <c r="A92" s="35"/>
      <c r="B92" t="s">
        <v>94</v>
      </c>
      <c r="E92" s="36"/>
      <c r="F92" s="36"/>
    </row>
    <row r="93" spans="1:6" ht="15">
      <c r="A93" s="17">
        <v>76</v>
      </c>
      <c r="B93" s="2" t="s">
        <v>95</v>
      </c>
      <c r="C93" s="2">
        <v>7</v>
      </c>
      <c r="D93" s="18" t="s">
        <v>90</v>
      </c>
      <c r="E93" s="22"/>
      <c r="F93" s="22"/>
    </row>
    <row r="94" spans="1:6" ht="15">
      <c r="A94" s="17"/>
      <c r="B94" s="2" t="s">
        <v>96</v>
      </c>
      <c r="C94" s="2"/>
      <c r="D94" s="18"/>
      <c r="E94" s="22"/>
      <c r="F94" s="22"/>
    </row>
    <row r="95" spans="1:6" s="11" customFormat="1" ht="15">
      <c r="A95" s="17">
        <v>77</v>
      </c>
      <c r="B95" s="2" t="s">
        <v>59</v>
      </c>
      <c r="C95" s="2">
        <f>75*0.025*2*0.5</f>
        <v>1.875</v>
      </c>
      <c r="D95" s="2" t="s">
        <v>58</v>
      </c>
      <c r="E95" s="3"/>
      <c r="F95" s="4"/>
    </row>
    <row r="96" spans="1:6" s="32" customFormat="1" ht="15">
      <c r="A96" s="37">
        <v>78</v>
      </c>
      <c r="B96" s="32" t="s">
        <v>97</v>
      </c>
      <c r="C96" s="2">
        <f>65.1+9.8</f>
        <v>74.89999999999999</v>
      </c>
      <c r="D96" s="38" t="s">
        <v>98</v>
      </c>
      <c r="E96" s="22"/>
      <c r="F96" s="22"/>
    </row>
    <row r="97" spans="1:6" s="32" customFormat="1" ht="15">
      <c r="A97" s="37"/>
      <c r="B97" s="32" t="s">
        <v>99</v>
      </c>
      <c r="C97" s="2"/>
      <c r="D97" s="38"/>
      <c r="E97" s="22"/>
      <c r="F97" s="22"/>
    </row>
    <row r="98" spans="1:6" s="32" customFormat="1" ht="15">
      <c r="A98" s="37">
        <v>79</v>
      </c>
      <c r="B98" s="32" t="s">
        <v>100</v>
      </c>
      <c r="C98" s="32">
        <v>74.9</v>
      </c>
      <c r="D98" s="38" t="s">
        <v>98</v>
      </c>
      <c r="E98" s="22"/>
      <c r="F98" s="22"/>
    </row>
    <row r="99" spans="1:6" s="32" customFormat="1" ht="15">
      <c r="A99" s="37"/>
      <c r="B99" s="32" t="s">
        <v>101</v>
      </c>
      <c r="D99" s="38"/>
      <c r="E99" s="22"/>
      <c r="F99" s="22"/>
    </row>
    <row r="100" spans="1:6" ht="15">
      <c r="A100" s="17">
        <v>80</v>
      </c>
      <c r="B100" s="2" t="s">
        <v>0</v>
      </c>
      <c r="C100" s="2">
        <v>11.9</v>
      </c>
      <c r="D100" s="2" t="s">
        <v>50</v>
      </c>
      <c r="E100" s="22"/>
      <c r="F100" s="22"/>
    </row>
    <row r="101" spans="1:236" s="24" customFormat="1" ht="15.75">
      <c r="A101" s="17"/>
      <c r="B101" s="18" t="s">
        <v>51</v>
      </c>
      <c r="C101" s="2"/>
      <c r="D101" s="2"/>
      <c r="E101" s="22"/>
      <c r="F101" s="22"/>
      <c r="G101" s="2" t="s">
        <v>52</v>
      </c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</row>
    <row r="102" spans="1:236" ht="15.75">
      <c r="A102" s="23">
        <v>81</v>
      </c>
      <c r="B102" s="24" t="s">
        <v>102</v>
      </c>
      <c r="C102" s="2"/>
      <c r="E102" s="22"/>
      <c r="F102" s="39">
        <f>SUBTOTAL(9,F91:F101)</f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</row>
    <row r="103" spans="1:236" ht="15.75">
      <c r="A103" s="23"/>
      <c r="B103" s="11" t="s">
        <v>103</v>
      </c>
      <c r="C103" s="2"/>
      <c r="E103" s="22"/>
      <c r="F103" s="39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</row>
    <row r="104" spans="1:236" ht="15.75">
      <c r="A104" s="23"/>
      <c r="B104" s="24"/>
      <c r="C104" s="2"/>
      <c r="E104" s="22"/>
      <c r="F104" s="39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</row>
    <row r="105" spans="1:236" ht="15.75">
      <c r="A105" s="23"/>
      <c r="B105" s="40" t="s">
        <v>104</v>
      </c>
      <c r="C105" s="2"/>
      <c r="E105" s="22"/>
      <c r="F105" s="39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</row>
    <row r="106" spans="1:6" ht="15">
      <c r="A106" s="17">
        <v>82</v>
      </c>
      <c r="B106" s="2" t="s">
        <v>105</v>
      </c>
      <c r="C106" s="28">
        <v>1</v>
      </c>
      <c r="D106" s="2" t="s">
        <v>90</v>
      </c>
      <c r="E106" s="22"/>
      <c r="F106" s="22"/>
    </row>
    <row r="107" spans="1:6" ht="15">
      <c r="A107" s="17">
        <v>83</v>
      </c>
      <c r="B107" s="2" t="s">
        <v>106</v>
      </c>
      <c r="C107" s="2">
        <v>35</v>
      </c>
      <c r="D107" s="2" t="s">
        <v>12</v>
      </c>
      <c r="E107" s="22"/>
      <c r="F107" s="22"/>
    </row>
    <row r="108" spans="1:6" ht="15">
      <c r="A108" s="17">
        <v>84</v>
      </c>
      <c r="B108" s="2" t="s">
        <v>107</v>
      </c>
      <c r="C108" s="28">
        <v>1</v>
      </c>
      <c r="D108" s="2" t="s">
        <v>90</v>
      </c>
      <c r="E108" s="22"/>
      <c r="F108" s="22"/>
    </row>
    <row r="109" spans="1:6" ht="15">
      <c r="A109" s="17">
        <v>85</v>
      </c>
      <c r="B109" s="2" t="s">
        <v>108</v>
      </c>
      <c r="C109" s="28">
        <f>22.3+4.6+4.6+3.5+3.5</f>
        <v>38.5</v>
      </c>
      <c r="D109" s="2" t="s">
        <v>10</v>
      </c>
      <c r="E109" s="22"/>
      <c r="F109" s="22"/>
    </row>
    <row r="110" spans="1:6" ht="15">
      <c r="A110" s="17">
        <v>86</v>
      </c>
      <c r="B110" s="2" t="s">
        <v>109</v>
      </c>
      <c r="C110" s="28">
        <v>1</v>
      </c>
      <c r="D110" s="2" t="s">
        <v>90</v>
      </c>
      <c r="E110" s="22"/>
      <c r="F110" s="22"/>
    </row>
    <row r="111" spans="1:6" ht="15">
      <c r="A111" s="17">
        <v>87</v>
      </c>
      <c r="B111" s="2" t="s">
        <v>0</v>
      </c>
      <c r="C111" s="2">
        <v>11.9</v>
      </c>
      <c r="D111" s="2" t="s">
        <v>50</v>
      </c>
      <c r="E111" s="22"/>
      <c r="F111" s="22"/>
    </row>
    <row r="112" spans="1:7" ht="15">
      <c r="A112" s="17"/>
      <c r="B112" s="18" t="s">
        <v>51</v>
      </c>
      <c r="C112" s="2"/>
      <c r="E112" s="22"/>
      <c r="F112" s="22"/>
      <c r="G112" s="2" t="s">
        <v>52</v>
      </c>
    </row>
    <row r="113" spans="1:6" s="24" customFormat="1" ht="15.75">
      <c r="A113" s="23">
        <v>88</v>
      </c>
      <c r="B113" s="24" t="s">
        <v>110</v>
      </c>
      <c r="C113" s="2"/>
      <c r="D113" s="2"/>
      <c r="E113" s="22"/>
      <c r="F113" s="39">
        <f>SUBTOTAL(9,F105:F112)</f>
        <v>0</v>
      </c>
    </row>
    <row r="114" spans="1:6" s="24" customFormat="1" ht="15.75">
      <c r="A114" s="23"/>
      <c r="C114" s="2"/>
      <c r="D114" s="2"/>
      <c r="E114" s="22"/>
      <c r="F114" s="39"/>
    </row>
    <row r="115" spans="1:6" s="24" customFormat="1" ht="15.75">
      <c r="A115" s="23"/>
      <c r="C115" s="2"/>
      <c r="D115" s="2"/>
      <c r="E115" s="22"/>
      <c r="F115" s="39"/>
    </row>
    <row r="116" spans="1:6" s="32" customFormat="1" ht="15.75">
      <c r="A116" s="41"/>
      <c r="B116" s="42" t="s">
        <v>111</v>
      </c>
      <c r="C116" s="43"/>
      <c r="D116" s="44"/>
      <c r="E116" s="45"/>
      <c r="F116" s="45"/>
    </row>
    <row r="117" spans="1:6" s="46" customFormat="1" ht="15">
      <c r="A117" s="17">
        <v>89</v>
      </c>
      <c r="B117" s="2" t="s">
        <v>112</v>
      </c>
      <c r="C117" s="2">
        <f>40*90</f>
        <v>3600</v>
      </c>
      <c r="D117" s="2" t="s">
        <v>113</v>
      </c>
      <c r="E117" s="22"/>
      <c r="F117" s="22"/>
    </row>
    <row r="118" spans="1:6" s="46" customFormat="1" ht="15">
      <c r="A118" s="17">
        <v>90</v>
      </c>
      <c r="B118" s="2" t="s">
        <v>114</v>
      </c>
      <c r="C118" s="2">
        <v>40</v>
      </c>
      <c r="D118" s="2" t="s">
        <v>10</v>
      </c>
      <c r="E118" s="22"/>
      <c r="F118" s="22"/>
    </row>
    <row r="119" spans="1:6" s="46" customFormat="1" ht="15">
      <c r="A119" s="17">
        <v>91</v>
      </c>
      <c r="B119" s="2" t="s">
        <v>115</v>
      </c>
      <c r="C119" s="2">
        <v>40</v>
      </c>
      <c r="D119" s="2" t="s">
        <v>10</v>
      </c>
      <c r="E119" s="22"/>
      <c r="F119" s="22"/>
    </row>
    <row r="120" spans="1:6" s="46" customFormat="1" ht="15">
      <c r="A120" s="17">
        <v>92</v>
      </c>
      <c r="B120" s="2" t="s">
        <v>116</v>
      </c>
      <c r="C120" s="2">
        <v>1</v>
      </c>
      <c r="D120" s="2" t="s">
        <v>90</v>
      </c>
      <c r="E120" s="22"/>
      <c r="F120" s="22"/>
    </row>
    <row r="121" spans="1:6" s="46" customFormat="1" ht="15">
      <c r="A121" s="17">
        <v>93</v>
      </c>
      <c r="B121" s="2" t="s">
        <v>117</v>
      </c>
      <c r="C121" s="2">
        <v>1</v>
      </c>
      <c r="D121" s="2" t="s">
        <v>90</v>
      </c>
      <c r="E121" s="22"/>
      <c r="F121" s="22"/>
    </row>
    <row r="122" spans="1:6" s="46" customFormat="1" ht="15">
      <c r="A122" s="17">
        <v>94</v>
      </c>
      <c r="B122" s="2" t="s">
        <v>118</v>
      </c>
      <c r="C122" s="2">
        <v>40</v>
      </c>
      <c r="D122" s="2" t="s">
        <v>10</v>
      </c>
      <c r="E122" s="22"/>
      <c r="F122" s="22"/>
    </row>
    <row r="123" spans="1:6" s="46" customFormat="1" ht="15">
      <c r="A123" s="17">
        <v>95</v>
      </c>
      <c r="B123" s="2" t="s">
        <v>119</v>
      </c>
      <c r="C123" s="2">
        <v>40</v>
      </c>
      <c r="D123" s="2" t="s">
        <v>10</v>
      </c>
      <c r="E123" s="22"/>
      <c r="F123" s="22"/>
    </row>
    <row r="124" spans="1:6" s="46" customFormat="1" ht="15">
      <c r="A124" s="17">
        <v>96</v>
      </c>
      <c r="B124" s="2" t="s">
        <v>120</v>
      </c>
      <c r="C124" s="2">
        <v>40</v>
      </c>
      <c r="D124" s="2" t="s">
        <v>10</v>
      </c>
      <c r="E124" s="22"/>
      <c r="F124" s="22"/>
    </row>
    <row r="125" spans="1:6" s="46" customFormat="1" ht="15">
      <c r="A125" s="17">
        <v>97</v>
      </c>
      <c r="B125" s="2" t="s">
        <v>121</v>
      </c>
      <c r="C125" s="2">
        <v>40</v>
      </c>
      <c r="D125" s="2" t="s">
        <v>10</v>
      </c>
      <c r="E125" s="22"/>
      <c r="F125" s="22"/>
    </row>
    <row r="126" spans="1:6" s="46" customFormat="1" ht="15">
      <c r="A126" s="17">
        <v>98</v>
      </c>
      <c r="B126" s="2" t="s">
        <v>122</v>
      </c>
      <c r="C126" s="2">
        <v>5</v>
      </c>
      <c r="D126" s="2" t="s">
        <v>90</v>
      </c>
      <c r="E126" s="22"/>
      <c r="F126" s="22"/>
    </row>
    <row r="127" spans="1:7" ht="15">
      <c r="A127" s="17"/>
      <c r="B127" s="18" t="s">
        <v>51</v>
      </c>
      <c r="C127" s="2"/>
      <c r="E127" s="22"/>
      <c r="F127" s="22"/>
      <c r="G127" s="2" t="s">
        <v>52</v>
      </c>
    </row>
    <row r="128" spans="1:6" s="24" customFormat="1" ht="15.75">
      <c r="A128" s="23">
        <v>99</v>
      </c>
      <c r="B128" s="24" t="s">
        <v>123</v>
      </c>
      <c r="C128" s="2"/>
      <c r="D128" s="2"/>
      <c r="E128" s="22"/>
      <c r="F128" s="39">
        <f>SUBTOTAL(9,F117:F127)</f>
        <v>0</v>
      </c>
    </row>
    <row r="129" spans="1:6" s="24" customFormat="1" ht="15.75">
      <c r="A129" s="23"/>
      <c r="C129" s="2"/>
      <c r="D129" s="2"/>
      <c r="E129" s="22"/>
      <c r="F129" s="39"/>
    </row>
    <row r="130" spans="1:6" s="24" customFormat="1" ht="15.75">
      <c r="A130" s="23"/>
      <c r="C130" s="2"/>
      <c r="D130" s="2"/>
      <c r="E130" s="22"/>
      <c r="F130" s="39"/>
    </row>
    <row r="131" spans="1:6" ht="15.75">
      <c r="A131" s="35"/>
      <c r="B131" s="27" t="s">
        <v>124</v>
      </c>
      <c r="D131" s="47"/>
      <c r="E131" s="36"/>
      <c r="F131" s="36"/>
    </row>
    <row r="132" spans="1:6" ht="15">
      <c r="A132" s="35">
        <v>100</v>
      </c>
      <c r="B132" t="s">
        <v>125</v>
      </c>
      <c r="C132">
        <v>1</v>
      </c>
      <c r="D132" t="s">
        <v>90</v>
      </c>
      <c r="E132" s="22"/>
      <c r="F132" s="22"/>
    </row>
    <row r="133" spans="1:6" ht="15">
      <c r="A133" s="35"/>
      <c r="B133" t="s">
        <v>126</v>
      </c>
      <c r="D133" s="48"/>
      <c r="E133" s="36"/>
      <c r="F133" s="22"/>
    </row>
    <row r="134" spans="1:6" ht="15">
      <c r="A134" s="35">
        <v>101</v>
      </c>
      <c r="B134" t="s">
        <v>127</v>
      </c>
      <c r="C134">
        <v>1</v>
      </c>
      <c r="D134" t="s">
        <v>90</v>
      </c>
      <c r="E134" s="22"/>
      <c r="F134" s="22"/>
    </row>
    <row r="135" spans="1:6" ht="15">
      <c r="A135" s="35">
        <v>102</v>
      </c>
      <c r="B135" t="s">
        <v>128</v>
      </c>
      <c r="C135">
        <v>90</v>
      </c>
      <c r="D135" t="s">
        <v>129</v>
      </c>
      <c r="E135" s="22"/>
      <c r="F135" s="22"/>
    </row>
    <row r="136" spans="1:6" s="46" customFormat="1" ht="15">
      <c r="A136" s="17">
        <v>103</v>
      </c>
      <c r="B136" s="2" t="s">
        <v>117</v>
      </c>
      <c r="C136" s="28">
        <v>1</v>
      </c>
      <c r="D136" s="2" t="s">
        <v>90</v>
      </c>
      <c r="E136" s="36"/>
      <c r="F136" s="22"/>
    </row>
    <row r="137" spans="1:6" s="46" customFormat="1" ht="15">
      <c r="A137" s="17">
        <v>104</v>
      </c>
      <c r="B137" s="2" t="s">
        <v>130</v>
      </c>
      <c r="C137" s="28">
        <v>13.08</v>
      </c>
      <c r="D137" s="2" t="s">
        <v>58</v>
      </c>
      <c r="E137" s="36"/>
      <c r="F137" s="22"/>
    </row>
    <row r="138" spans="1:6" ht="15">
      <c r="A138" s="35">
        <v>105</v>
      </c>
      <c r="B138" t="s">
        <v>131</v>
      </c>
      <c r="C138">
        <v>1</v>
      </c>
      <c r="D138" t="s">
        <v>90</v>
      </c>
      <c r="E138" s="22"/>
      <c r="F138" s="22"/>
    </row>
    <row r="139" spans="1:6" ht="15">
      <c r="A139" s="35">
        <v>106</v>
      </c>
      <c r="B139" t="s">
        <v>132</v>
      </c>
      <c r="C139">
        <v>90</v>
      </c>
      <c r="D139" t="s">
        <v>129</v>
      </c>
      <c r="E139" s="22"/>
      <c r="F139" s="22"/>
    </row>
    <row r="140" spans="1:6" s="46" customFormat="1" ht="15">
      <c r="A140" s="17">
        <v>107</v>
      </c>
      <c r="B140" s="2" t="s">
        <v>133</v>
      </c>
      <c r="C140" s="7">
        <v>1</v>
      </c>
      <c r="D140" s="2" t="s">
        <v>90</v>
      </c>
      <c r="E140" s="36"/>
      <c r="F140" s="22"/>
    </row>
    <row r="141" spans="1:6" s="46" customFormat="1" ht="15">
      <c r="A141" s="17">
        <v>108</v>
      </c>
      <c r="B141" s="2" t="s">
        <v>134</v>
      </c>
      <c r="C141" s="7">
        <v>1</v>
      </c>
      <c r="D141" s="2" t="s">
        <v>90</v>
      </c>
      <c r="E141" s="36"/>
      <c r="F141" s="22"/>
    </row>
    <row r="142" spans="1:6" s="46" customFormat="1" ht="15">
      <c r="A142" s="17">
        <v>109</v>
      </c>
      <c r="B142" s="2" t="s">
        <v>135</v>
      </c>
      <c r="C142" s="7">
        <v>1</v>
      </c>
      <c r="D142" s="2" t="s">
        <v>90</v>
      </c>
      <c r="E142" s="36"/>
      <c r="F142" s="22"/>
    </row>
    <row r="143" spans="1:7" ht="15">
      <c r="A143" s="35"/>
      <c r="B143" s="48" t="s">
        <v>51</v>
      </c>
      <c r="E143" s="36"/>
      <c r="F143" s="36"/>
      <c r="G143" t="s">
        <v>52</v>
      </c>
    </row>
    <row r="144" spans="1:6" s="50" customFormat="1" ht="15.75">
      <c r="A144" s="49">
        <v>110</v>
      </c>
      <c r="B144" s="50" t="s">
        <v>136</v>
      </c>
      <c r="C144" s="51"/>
      <c r="D144"/>
      <c r="E144" s="36"/>
      <c r="F144" s="39">
        <f>SUBTOTAL(9,F132:F143)</f>
        <v>0</v>
      </c>
    </row>
    <row r="145" spans="1:6" s="11" customFormat="1" ht="15">
      <c r="A145" s="10"/>
      <c r="B145" s="2" t="s">
        <v>137</v>
      </c>
      <c r="E145" s="52"/>
      <c r="F145" s="29"/>
    </row>
    <row r="146" spans="1:6" s="11" customFormat="1" ht="15">
      <c r="A146" s="10"/>
      <c r="E146" s="12"/>
      <c r="F146" s="29"/>
    </row>
    <row r="147" spans="1:6" ht="15.75">
      <c r="A147" s="53"/>
      <c r="B147" s="27" t="s">
        <v>138</v>
      </c>
      <c r="C147" s="15"/>
      <c r="D147" s="54"/>
      <c r="E147" s="15"/>
      <c r="F147" s="16"/>
    </row>
    <row r="148" spans="1:6" ht="15">
      <c r="A148" s="17">
        <v>111</v>
      </c>
      <c r="B148" s="2" t="s">
        <v>139</v>
      </c>
      <c r="C148" s="2"/>
      <c r="E148" s="3"/>
      <c r="F148" s="4"/>
    </row>
    <row r="149" spans="1:6" ht="15">
      <c r="A149" s="17"/>
      <c r="B149" s="2" t="s">
        <v>140</v>
      </c>
      <c r="C149" s="2"/>
      <c r="E149" s="3"/>
      <c r="F149" s="4"/>
    </row>
    <row r="150" spans="1:6" ht="15">
      <c r="A150" s="17"/>
      <c r="B150" s="2" t="s">
        <v>141</v>
      </c>
      <c r="C150" s="2"/>
      <c r="E150" s="3"/>
      <c r="F150" s="4"/>
    </row>
    <row r="151" spans="1:6" ht="15">
      <c r="A151" s="17"/>
      <c r="B151" s="2" t="s">
        <v>142</v>
      </c>
      <c r="C151" s="2"/>
      <c r="E151" s="3"/>
      <c r="F151" s="4"/>
    </row>
    <row r="152" spans="1:6" ht="15">
      <c r="A152" s="17"/>
      <c r="B152" s="2" t="s">
        <v>143</v>
      </c>
      <c r="C152" s="2"/>
      <c r="E152" s="3"/>
      <c r="F152" s="4"/>
    </row>
    <row r="153" spans="1:6" ht="15">
      <c r="A153" s="17"/>
      <c r="B153" s="2" t="s">
        <v>144</v>
      </c>
      <c r="C153" s="2"/>
      <c r="E153" s="3"/>
      <c r="F153" s="4"/>
    </row>
    <row r="154" spans="1:6" ht="15">
      <c r="A154" s="17"/>
      <c r="B154" s="2" t="s">
        <v>145</v>
      </c>
      <c r="C154" s="2">
        <v>1</v>
      </c>
      <c r="D154" s="2" t="s">
        <v>90</v>
      </c>
      <c r="E154" s="55"/>
      <c r="F154" s="55"/>
    </row>
    <row r="155" spans="1:7" ht="15">
      <c r="A155" s="19"/>
      <c r="B155" s="20" t="s">
        <v>51</v>
      </c>
      <c r="C155" s="21"/>
      <c r="D155" s="21"/>
      <c r="E155" s="56"/>
      <c r="F155" s="22"/>
      <c r="G155" s="2" t="s">
        <v>52</v>
      </c>
    </row>
    <row r="156" spans="1:6" s="24" customFormat="1" ht="15.75">
      <c r="A156" s="23">
        <v>112</v>
      </c>
      <c r="B156" s="24" t="s">
        <v>146</v>
      </c>
      <c r="C156" s="2"/>
      <c r="D156" s="2"/>
      <c r="E156" s="56"/>
      <c r="F156" s="25">
        <f>SUBTOTAL(9,F146:F155)</f>
        <v>0</v>
      </c>
    </row>
    <row r="157" spans="1:6" s="24" customFormat="1" ht="15.75">
      <c r="A157" s="23"/>
      <c r="C157" s="2"/>
      <c r="D157" s="2"/>
      <c r="E157" s="56"/>
      <c r="F157" s="25"/>
    </row>
    <row r="158" spans="1:236" ht="15.75">
      <c r="A158" s="57"/>
      <c r="B158" s="58" t="s">
        <v>147</v>
      </c>
      <c r="C158" s="59"/>
      <c r="D158" s="59"/>
      <c r="E158" s="60"/>
      <c r="F158" s="61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  <c r="GU158" s="34"/>
      <c r="GV158" s="34"/>
      <c r="GW158" s="34"/>
      <c r="GX158" s="34"/>
      <c r="GY158" s="34"/>
      <c r="GZ158" s="34"/>
      <c r="HA158" s="34"/>
      <c r="HB158" s="34"/>
      <c r="HC158" s="34"/>
      <c r="HD158" s="34"/>
      <c r="HE158" s="34"/>
      <c r="HF158" s="34"/>
      <c r="HG158" s="34"/>
      <c r="HH158" s="34"/>
      <c r="HI158" s="34"/>
      <c r="HJ158" s="34"/>
      <c r="HK158" s="34"/>
      <c r="HL158" s="34"/>
      <c r="HM158" s="34"/>
      <c r="HN158" s="34"/>
      <c r="HO158" s="34"/>
      <c r="HP158" s="34"/>
      <c r="HQ158" s="34"/>
      <c r="HR158" s="34"/>
      <c r="HS158" s="34"/>
      <c r="HT158" s="34"/>
      <c r="HU158" s="34"/>
      <c r="HV158" s="34"/>
      <c r="HW158" s="34"/>
      <c r="HX158" s="34"/>
      <c r="HY158" s="34"/>
      <c r="HZ158" s="34"/>
      <c r="IA158" s="34"/>
      <c r="IB158" s="34"/>
    </row>
    <row r="159" spans="1:236" s="24" customFormat="1" ht="15.75">
      <c r="A159" s="17">
        <v>113</v>
      </c>
      <c r="B159" s="2" t="s">
        <v>148</v>
      </c>
      <c r="C159" s="2">
        <v>2.5</v>
      </c>
      <c r="D159" s="2" t="s">
        <v>50</v>
      </c>
      <c r="E159" s="56"/>
      <c r="F159" s="22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1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1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1"/>
      <c r="HQ159" s="11"/>
      <c r="HR159" s="11"/>
      <c r="HS159" s="11"/>
      <c r="HT159" s="11"/>
      <c r="HU159" s="11"/>
      <c r="HV159" s="11"/>
      <c r="HW159" s="11"/>
      <c r="HX159" s="11"/>
      <c r="HY159" s="11"/>
      <c r="HZ159" s="11"/>
      <c r="IA159" s="11"/>
      <c r="IB159" s="11"/>
    </row>
    <row r="160" spans="1:236" ht="15">
      <c r="A160" s="17">
        <v>114</v>
      </c>
      <c r="B160" s="2" t="s">
        <v>149</v>
      </c>
      <c r="C160" s="2">
        <v>4.5</v>
      </c>
      <c r="D160" s="2" t="s">
        <v>50</v>
      </c>
      <c r="E160" s="56"/>
      <c r="F160" s="22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1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1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1"/>
      <c r="HQ160" s="11"/>
      <c r="HR160" s="11"/>
      <c r="HS160" s="11"/>
      <c r="HT160" s="11"/>
      <c r="HU160" s="11"/>
      <c r="HV160" s="11"/>
      <c r="HW160" s="11"/>
      <c r="HX160" s="11"/>
      <c r="HY160" s="11"/>
      <c r="HZ160" s="11"/>
      <c r="IA160" s="11"/>
      <c r="IB160" s="11"/>
    </row>
    <row r="161" spans="1:236" s="24" customFormat="1" ht="15.75">
      <c r="A161" s="17">
        <v>115</v>
      </c>
      <c r="B161" s="2" t="s">
        <v>150</v>
      </c>
      <c r="C161" s="2"/>
      <c r="D161" s="2"/>
      <c r="E161" s="56"/>
      <c r="F161" s="22">
        <v>0</v>
      </c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1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1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1"/>
      <c r="HQ161" s="11"/>
      <c r="HR161" s="11"/>
      <c r="HS161" s="11"/>
      <c r="HT161" s="11"/>
      <c r="HU161" s="11"/>
      <c r="HV161" s="11"/>
      <c r="HW161" s="11"/>
      <c r="HX161" s="11"/>
      <c r="HY161" s="11"/>
      <c r="HZ161" s="11"/>
      <c r="IA161" s="11"/>
      <c r="IB161" s="11"/>
    </row>
    <row r="162" spans="1:236" ht="15">
      <c r="A162" s="17">
        <v>116</v>
      </c>
      <c r="B162" s="2" t="s">
        <v>151</v>
      </c>
      <c r="C162" s="2"/>
      <c r="E162" s="56"/>
      <c r="F162" s="22">
        <f>ROUND(C162*E162,0)</f>
        <v>0</v>
      </c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1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1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1"/>
      <c r="HQ162" s="11"/>
      <c r="HR162" s="11"/>
      <c r="HS162" s="11"/>
      <c r="HT162" s="11"/>
      <c r="HU162" s="11"/>
      <c r="HV162" s="11"/>
      <c r="HW162" s="11"/>
      <c r="HX162" s="11"/>
      <c r="HY162" s="11"/>
      <c r="HZ162" s="11"/>
      <c r="IA162" s="11"/>
      <c r="IB162" s="11"/>
    </row>
    <row r="163" spans="1:6" ht="15">
      <c r="A163" s="19"/>
      <c r="B163" s="20" t="s">
        <v>152</v>
      </c>
      <c r="C163" s="21"/>
      <c r="D163" s="21"/>
      <c r="E163" s="56"/>
      <c r="F163" s="62"/>
    </row>
    <row r="164" spans="1:236" ht="15.75">
      <c r="A164" s="23">
        <v>117</v>
      </c>
      <c r="B164" s="24" t="s">
        <v>153</v>
      </c>
      <c r="C164" s="2"/>
      <c r="E164" s="56"/>
      <c r="F164" s="25">
        <f>SUBTOTAL(9,F158:F163)</f>
        <v>0</v>
      </c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</row>
    <row r="165" spans="1:6" s="11" customFormat="1" ht="15">
      <c r="A165" s="10"/>
      <c r="B165" s="2" t="s">
        <v>137</v>
      </c>
      <c r="E165" s="52"/>
      <c r="F165" s="29"/>
    </row>
    <row r="166" spans="1:7" ht="15.75" thickBot="1">
      <c r="A166" s="17"/>
      <c r="B166" s="20" t="s">
        <v>154</v>
      </c>
      <c r="C166" s="63"/>
      <c r="D166" s="21"/>
      <c r="E166" s="56"/>
      <c r="F166" s="62"/>
      <c r="G166" s="2" t="s">
        <v>52</v>
      </c>
    </row>
    <row r="167" spans="1:236" ht="17.25" thickBot="1" thickTop="1">
      <c r="A167" s="24"/>
      <c r="B167" s="24" t="str">
        <f>"CELKEM   "&amp;C1&amp;"  (bez DPH)"</f>
        <v>CELKEM   NABÍDKOVÝ ROZPOČET  (bez DPH)</v>
      </c>
      <c r="C167" s="9"/>
      <c r="D167" s="64"/>
      <c r="E167" s="22"/>
      <c r="F167" s="65">
        <f>SUBTOTAL(9,F2:F166)</f>
        <v>0</v>
      </c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</row>
    <row r="168" spans="1:236" ht="16.5" thickTop="1">
      <c r="A168" s="24"/>
      <c r="B168" s="24"/>
      <c r="C168" s="9"/>
      <c r="D168" s="64"/>
      <c r="E168" s="22"/>
      <c r="F168" s="66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</row>
    <row r="169" spans="1:6" ht="15">
      <c r="A169" s="67"/>
      <c r="B169" s="2" t="str">
        <f>IF(C169&lt;0,"SLEVA","DPH")</f>
        <v>DPH</v>
      </c>
      <c r="C169" s="1">
        <v>15</v>
      </c>
      <c r="D169" s="21" t="s">
        <v>50</v>
      </c>
      <c r="E169" s="68"/>
      <c r="F169" s="69">
        <f>IF(C169&lt;0,ROUND(C169*F167/100,0.1),CEILING(C169*F167/100,0.1))</f>
        <v>0</v>
      </c>
    </row>
    <row r="170" spans="2:6" ht="15">
      <c r="B170" s="2" t="str">
        <f>IF(C169&lt;0,"Celkem se slevou (zaokrouhleno)","Celkem vč. DPH (zaokrouhleno)")</f>
        <v>Celkem vč. DPH (zaokrouhleno)</v>
      </c>
      <c r="D170" s="20"/>
      <c r="E170" s="70"/>
      <c r="F170" s="71">
        <f>ROUND(F167+F169,0)</f>
        <v>0</v>
      </c>
    </row>
    <row r="171" spans="4:6" ht="15">
      <c r="D171" s="20"/>
      <c r="E171" s="70"/>
      <c r="F171" s="71"/>
    </row>
    <row r="172" spans="2:6" ht="15">
      <c r="B172" s="2" t="s">
        <v>155</v>
      </c>
      <c r="D172" s="20"/>
      <c r="E172" s="28"/>
      <c r="F172" s="72"/>
    </row>
    <row r="173" spans="4:7" ht="15">
      <c r="D173" s="21"/>
      <c r="E173" s="28"/>
      <c r="F173" s="73"/>
      <c r="G173" s="2" t="s">
        <v>52</v>
      </c>
    </row>
    <row r="174" spans="2:6" ht="15.75">
      <c r="B174" s="24" t="s">
        <v>156</v>
      </c>
      <c r="D174" s="21"/>
      <c r="E174" s="70"/>
      <c r="F174" s="74">
        <f>F170+F172</f>
        <v>0</v>
      </c>
    </row>
    <row r="175" spans="1:4" ht="15.75">
      <c r="A175" s="40"/>
      <c r="B175" s="40"/>
      <c r="D175" s="21"/>
    </row>
    <row r="176" ht="15">
      <c r="D176" s="20"/>
    </row>
    <row r="177" spans="2:5" ht="15">
      <c r="B177" s="75"/>
      <c r="D177" s="21"/>
      <c r="E177" s="76"/>
    </row>
    <row r="178" ht="15">
      <c r="D178" s="21"/>
    </row>
    <row r="179" ht="15">
      <c r="D179" s="21"/>
    </row>
    <row r="180" ht="15">
      <c r="D180" s="21"/>
    </row>
    <row r="181" ht="15">
      <c r="D181" s="21"/>
    </row>
    <row r="182" ht="15">
      <c r="D182" s="21"/>
    </row>
    <row r="183" ht="15">
      <c r="D183" s="21"/>
    </row>
    <row r="184" ht="15">
      <c r="D184" s="21"/>
    </row>
    <row r="185" ht="15">
      <c r="D185" s="21"/>
    </row>
    <row r="186" ht="15">
      <c r="D186" s="21"/>
    </row>
    <row r="187" ht="15">
      <c r="D187" s="21"/>
    </row>
    <row r="188" ht="15">
      <c r="D188" s="21"/>
    </row>
    <row r="189" ht="15">
      <c r="D189" s="21"/>
    </row>
    <row r="190" ht="15">
      <c r="D190" s="21"/>
    </row>
    <row r="191" ht="15">
      <c r="D191" s="21"/>
    </row>
    <row r="192" ht="15">
      <c r="D192" s="21"/>
    </row>
    <row r="193" ht="15">
      <c r="D193" s="21"/>
    </row>
    <row r="194" ht="15">
      <c r="D194" s="21"/>
    </row>
    <row r="195" ht="15">
      <c r="D195" s="21"/>
    </row>
    <row r="196" ht="15">
      <c r="D196" s="21"/>
    </row>
    <row r="197" ht="15">
      <c r="D197" s="21"/>
    </row>
    <row r="198" ht="15">
      <c r="D198" s="21"/>
    </row>
  </sheetData>
  <sheetProtection/>
  <printOptions/>
  <pageMargins left="0.5" right="0.5" top="0.5" bottom="0.587" header="0.4921259845" footer="0.4921259845"/>
  <pageSetup horizontalDpi="600" verticalDpi="600" orientation="portrait" paperSize="9" r:id="rId2"/>
  <headerFooter alignWithMargins="0">
    <oddFooter>&amp;CStrana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Tomáš Musil</cp:lastModifiedBy>
  <dcterms:created xsi:type="dcterms:W3CDTF">2022-03-23T07:29:55Z</dcterms:created>
  <dcterms:modified xsi:type="dcterms:W3CDTF">2022-07-05T05:33:04Z</dcterms:modified>
  <cp:category/>
  <cp:version/>
  <cp:contentType/>
  <cp:contentStatus/>
</cp:coreProperties>
</file>