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O:\Tesco Stores SR, a.s. _11Z2000101\220413_Tesco_Zlaté Piesky\Vykaz-vymer\VV-vzor\"/>
    </mc:Choice>
  </mc:AlternateContent>
  <xr:revisionPtr revIDLastSave="0" documentId="8_{CE71AEF7-C418-45C2-B6DC-163AA2523F46}" xr6:coauthVersionLast="47" xr6:coauthVersionMax="47" xr10:uidLastSave="{00000000-0000-0000-0000-000000000000}"/>
  <bookViews>
    <workbookView xWindow="-108" yWindow="-108" windowWidth="23256" windowHeight="12576" tabRatio="908" activeTab="1"/>
  </bookViews>
  <sheets>
    <sheet name="Krycí list" sheetId="1" r:id="rId1"/>
    <sheet name="Rekapitulácia" sheetId="2" r:id="rId2"/>
    <sheet name="SO_00" sheetId="23" r:id="rId3"/>
    <sheet name="SO01" sheetId="28" r:id="rId4"/>
    <sheet name="SO02" sheetId="47" r:id="rId5"/>
    <sheet name="SO03" sheetId="10" r:id="rId6"/>
    <sheet name="SO04" sheetId="12" r:id="rId7"/>
    <sheet name="SO05" sheetId="8" r:id="rId8"/>
    <sheet name="SO06" sheetId="17" r:id="rId9"/>
    <sheet name="SO07" sheetId="18" r:id="rId10"/>
    <sheet name="SO08" sheetId="16" r:id="rId11"/>
    <sheet name="SO09" sheetId="22" r:id="rId12"/>
    <sheet name="SO10" sheetId="13" r:id="rId13"/>
    <sheet name="SO11" sheetId="20" r:id="rId14"/>
    <sheet name="SO12" sheetId="43" r:id="rId15"/>
    <sheet name="SO13" sheetId="48" r:id="rId16"/>
    <sheet name="SO14" sheetId="35" r:id="rId17"/>
    <sheet name="SO15" sheetId="49" r:id="rId18"/>
    <sheet name="SO16" sheetId="45" r:id="rId19"/>
    <sheet name="SO17" sheetId="51" r:id="rId20"/>
    <sheet name="SO18" sheetId="52" r:id="rId21"/>
    <sheet name="SO19" sheetId="53" r:id="rId22"/>
    <sheet name="SO20" sheetId="54" r:id="rId23"/>
    <sheet name="SO21" sheetId="55" r:id="rId24"/>
    <sheet name="Pomocne_BP" sheetId="6" state="hidden" r:id="rId25"/>
    <sheet name="Pomocne_NS" sheetId="7" state="hidden" r:id="rId26"/>
    <sheet name="#Figury" sheetId="4" state="hidden" r:id="rId27"/>
  </sheets>
  <definedNames>
    <definedName name="_xlnm._FilterDatabase" localSheetId="24" hidden="1">Pomocne_BP!$A$1:$D$1</definedName>
    <definedName name="_xlnm._FilterDatabase" localSheetId="25" hidden="1">Pomocne_NS!$A$1:$D$1</definedName>
    <definedName name="_xlnm.Print_Titles" localSheetId="1">Rekapitulácia!$11:$41</definedName>
    <definedName name="_xlnm.Print_Titles" localSheetId="2">SO_00!$11:$12</definedName>
    <definedName name="_xlnm.Print_Titles" localSheetId="3">'SO01'!$11:$12</definedName>
    <definedName name="_xlnm.Print_Titles" localSheetId="4">'SO02'!$11:$12</definedName>
    <definedName name="_xlnm.Print_Titles" localSheetId="5">'SO03'!$11:$12</definedName>
    <definedName name="_xlnm.Print_Titles" localSheetId="6">'SO04'!$11:$12</definedName>
    <definedName name="_xlnm.Print_Titles" localSheetId="7">'SO05'!$11:$12</definedName>
    <definedName name="_xlnm.Print_Titles" localSheetId="8">'SO06'!$11:$12</definedName>
    <definedName name="_xlnm.Print_Titles" localSheetId="9">'SO07'!$11:$12</definedName>
    <definedName name="_xlnm.Print_Titles" localSheetId="10">'SO08'!$11:$12</definedName>
    <definedName name="_xlnm.Print_Titles" localSheetId="11">'SO09'!$11:$12</definedName>
    <definedName name="_xlnm.Print_Titles" localSheetId="12">'SO10'!$11:$12</definedName>
    <definedName name="_xlnm.Print_Titles" localSheetId="13">'SO11'!$11:$12</definedName>
    <definedName name="_xlnm.Print_Titles" localSheetId="14">'SO12'!$11:$12</definedName>
    <definedName name="_xlnm.Print_Titles" localSheetId="15">'SO13'!$11:$12</definedName>
    <definedName name="_xlnm.Print_Titles" localSheetId="16">'SO14'!$11:$12</definedName>
    <definedName name="_xlnm.Print_Titles" localSheetId="17">'SO15'!$11:$12</definedName>
    <definedName name="_xlnm.Print_Titles" localSheetId="18">'SO16'!$11:$12</definedName>
    <definedName name="_xlnm.Print_Titles" localSheetId="19">'SO17'!$11:$12</definedName>
    <definedName name="_xlnm.Print_Titles" localSheetId="20">'SO18'!$11:$12</definedName>
    <definedName name="_xlnm.Print_Titles" localSheetId="21">'SO19'!$11:$12</definedName>
    <definedName name="_xlnm.Print_Titles" localSheetId="22">'SO20'!$11:$12</definedName>
    <definedName name="_xlnm.Print_Titles" localSheetId="23">'SO21'!$11:$12</definedName>
  </definedNames>
  <calcPr calcId="18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55" l="1"/>
  <c r="E57" i="55"/>
  <c r="E47" i="55"/>
  <c r="E21" i="55"/>
  <c r="E23" i="55"/>
  <c r="E49" i="55"/>
  <c r="E50" i="55"/>
  <c r="E20" i="55"/>
  <c r="E72" i="55"/>
  <c r="E37" i="55"/>
  <c r="E28" i="35"/>
  <c r="E74" i="35"/>
  <c r="E58" i="35"/>
  <c r="E40" i="48"/>
  <c r="E39" i="48"/>
  <c r="E30" i="48"/>
  <c r="G23" i="48"/>
  <c r="D23" i="48"/>
  <c r="B23" i="48"/>
  <c r="G25" i="48"/>
  <c r="D25" i="48"/>
  <c r="B25" i="48"/>
  <c r="E52" i="35"/>
  <c r="E19" i="35"/>
  <c r="E50" i="35"/>
  <c r="G50" i="35"/>
  <c r="E17" i="35"/>
  <c r="E70" i="35"/>
  <c r="E72" i="35"/>
  <c r="E45" i="20"/>
  <c r="E36" i="53"/>
  <c r="E42" i="53"/>
  <c r="E44" i="53"/>
  <c r="E23" i="53"/>
  <c r="E43" i="53"/>
  <c r="E17" i="53"/>
  <c r="E18" i="53"/>
  <c r="E23" i="43"/>
  <c r="E51" i="43"/>
  <c r="G32" i="16"/>
  <c r="G33" i="16"/>
  <c r="D33" i="16"/>
  <c r="B33" i="16"/>
  <c r="D32" i="16"/>
  <c r="B32" i="16"/>
  <c r="E24" i="20"/>
  <c r="D41" i="43"/>
  <c r="B41" i="43"/>
  <c r="D33" i="20"/>
  <c r="B33" i="20"/>
  <c r="I32" i="43"/>
  <c r="J32" i="43"/>
  <c r="E30" i="13"/>
  <c r="E59" i="13"/>
  <c r="E60" i="13"/>
  <c r="E17" i="13"/>
  <c r="E55" i="22"/>
  <c r="D72" i="35"/>
  <c r="B72" i="35"/>
  <c r="G71" i="35"/>
  <c r="D71" i="35"/>
  <c r="B71" i="35"/>
  <c r="E50" i="22"/>
  <c r="E71" i="22"/>
  <c r="E66" i="22"/>
  <c r="E29" i="22"/>
  <c r="E36" i="49"/>
  <c r="E25" i="49"/>
  <c r="E17" i="49"/>
  <c r="E18" i="49"/>
  <c r="E34" i="49"/>
  <c r="G34" i="49"/>
  <c r="B43" i="22"/>
  <c r="E20" i="22"/>
  <c r="E53" i="22"/>
  <c r="E17" i="22"/>
  <c r="E70" i="16"/>
  <c r="E31" i="53"/>
  <c r="E31" i="49"/>
  <c r="E32" i="49"/>
  <c r="E46" i="35"/>
  <c r="E48" i="35"/>
  <c r="G48" i="35"/>
  <c r="E47" i="35"/>
  <c r="E35" i="48"/>
  <c r="E39" i="43"/>
  <c r="E41" i="43"/>
  <c r="E31" i="20"/>
  <c r="E33" i="20"/>
  <c r="E39" i="13"/>
  <c r="E49" i="22"/>
  <c r="E51" i="22"/>
  <c r="E68" i="16"/>
  <c r="E65" i="16"/>
  <c r="E64" i="16"/>
  <c r="G90" i="22"/>
  <c r="D90" i="22"/>
  <c r="B90" i="22"/>
  <c r="G51" i="54"/>
  <c r="D51" i="54"/>
  <c r="B50" i="54"/>
  <c r="B51" i="54"/>
  <c r="B52" i="54"/>
  <c r="E39" i="54"/>
  <c r="E29" i="54"/>
  <c r="E32" i="54"/>
  <c r="G32" i="54"/>
  <c r="E30" i="54"/>
  <c r="E19" i="54"/>
  <c r="E41" i="54"/>
  <c r="E17" i="54"/>
  <c r="E37" i="54"/>
  <c r="G37" i="54"/>
  <c r="I15" i="52"/>
  <c r="J15" i="52"/>
  <c r="I17" i="52"/>
  <c r="J17" i="52"/>
  <c r="I18" i="52"/>
  <c r="J18" i="52"/>
  <c r="I19" i="52"/>
  <c r="J19" i="52"/>
  <c r="I20" i="52"/>
  <c r="J20" i="52"/>
  <c r="I21" i="52"/>
  <c r="J21" i="52"/>
  <c r="D16" i="52"/>
  <c r="B16" i="52"/>
  <c r="B17" i="52"/>
  <c r="B18" i="52"/>
  <c r="B19" i="52"/>
  <c r="B20" i="52"/>
  <c r="B21" i="52"/>
  <c r="E28" i="52"/>
  <c r="E34" i="51"/>
  <c r="E31" i="51"/>
  <c r="E22" i="51"/>
  <c r="E17" i="51"/>
  <c r="E18" i="51"/>
  <c r="J18" i="51"/>
  <c r="J25" i="51"/>
  <c r="E14" i="51"/>
  <c r="E28" i="51"/>
  <c r="G57" i="43"/>
  <c r="D57" i="43"/>
  <c r="B57" i="43"/>
  <c r="E73" i="16"/>
  <c r="E81" i="16"/>
  <c r="D32" i="43"/>
  <c r="G32" i="43"/>
  <c r="D33" i="43"/>
  <c r="G33" i="43"/>
  <c r="B30" i="43"/>
  <c r="B31" i="43"/>
  <c r="B32" i="43"/>
  <c r="B33" i="43"/>
  <c r="I31" i="43"/>
  <c r="J31" i="43"/>
  <c r="G31" i="43"/>
  <c r="D31" i="43"/>
  <c r="E18" i="45"/>
  <c r="E24" i="45"/>
  <c r="E23" i="45"/>
  <c r="E28" i="45"/>
  <c r="I34" i="16"/>
  <c r="J34" i="16"/>
  <c r="G34" i="16"/>
  <c r="D34" i="16"/>
  <c r="B34" i="16"/>
  <c r="E57" i="35"/>
  <c r="E19" i="16"/>
  <c r="E50" i="16"/>
  <c r="E42" i="16"/>
  <c r="E44" i="16"/>
  <c r="G58" i="43"/>
  <c r="D58" i="43"/>
  <c r="B58" i="43"/>
  <c r="E67" i="18"/>
  <c r="E62" i="18"/>
  <c r="E56" i="18"/>
  <c r="E55" i="18"/>
  <c r="G64" i="17"/>
  <c r="D64" i="17"/>
  <c r="B64" i="17"/>
  <c r="E44" i="18"/>
  <c r="E17" i="18"/>
  <c r="E19" i="18"/>
  <c r="E45" i="18"/>
  <c r="G45" i="18"/>
  <c r="E33" i="18"/>
  <c r="E35" i="18"/>
  <c r="E46" i="53"/>
  <c r="E52" i="17"/>
  <c r="E42" i="12"/>
  <c r="E38" i="8"/>
  <c r="E55" i="17"/>
  <c r="E28" i="17"/>
  <c r="E23" i="10"/>
  <c r="E46" i="17"/>
  <c r="G46" i="17"/>
  <c r="E40" i="8"/>
  <c r="D40" i="8"/>
  <c r="B40" i="8"/>
  <c r="E36" i="12"/>
  <c r="D36" i="12"/>
  <c r="B36" i="12"/>
  <c r="G49" i="54"/>
  <c r="D49" i="54"/>
  <c r="G48" i="54"/>
  <c r="D48" i="54"/>
  <c r="B48" i="54"/>
  <c r="B49" i="54"/>
  <c r="D84" i="35"/>
  <c r="G84" i="35"/>
  <c r="B84" i="35"/>
  <c r="G53" i="48"/>
  <c r="D53" i="48"/>
  <c r="B53" i="48"/>
  <c r="G61" i="43"/>
  <c r="D61" i="43"/>
  <c r="D75" i="43"/>
  <c r="D71" i="43"/>
  <c r="D67" i="43"/>
  <c r="G64" i="43"/>
  <c r="G63" i="43"/>
  <c r="I14" i="52"/>
  <c r="J14" i="52"/>
  <c r="E17" i="17"/>
  <c r="E49" i="17"/>
  <c r="E51" i="17"/>
  <c r="G51" i="17"/>
  <c r="B33" i="17"/>
  <c r="E40" i="17"/>
  <c r="E43" i="8"/>
  <c r="E33" i="8"/>
  <c r="G57" i="53"/>
  <c r="D57" i="53"/>
  <c r="B57" i="53"/>
  <c r="E17" i="8"/>
  <c r="E19" i="8"/>
  <c r="E30" i="8"/>
  <c r="I33" i="17"/>
  <c r="J33" i="17"/>
  <c r="G33" i="17"/>
  <c r="D33" i="17"/>
  <c r="G70" i="17"/>
  <c r="D70" i="17"/>
  <c r="B70" i="17"/>
  <c r="E17" i="12"/>
  <c r="E30" i="12"/>
  <c r="E33" i="12"/>
  <c r="G33" i="12"/>
  <c r="E43" i="10"/>
  <c r="E41" i="10"/>
  <c r="E17" i="10"/>
  <c r="E19" i="10"/>
  <c r="E35" i="10"/>
  <c r="E29" i="10"/>
  <c r="E32" i="10"/>
  <c r="D67" i="22"/>
  <c r="G67" i="22"/>
  <c r="D68" i="22"/>
  <c r="G68" i="22"/>
  <c r="D69" i="22"/>
  <c r="G69" i="22"/>
  <c r="D70" i="22"/>
  <c r="G70" i="22"/>
  <c r="D71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G43" i="22"/>
  <c r="D43" i="22"/>
  <c r="G42" i="22"/>
  <c r="D42" i="22"/>
  <c r="B42" i="22"/>
  <c r="E34" i="47"/>
  <c r="G34" i="47"/>
  <c r="E31" i="47"/>
  <c r="E33" i="47"/>
  <c r="E24" i="47"/>
  <c r="E25" i="47"/>
  <c r="G25" i="47"/>
  <c r="E19" i="47"/>
  <c r="E35" i="47"/>
  <c r="G35" i="47"/>
  <c r="G19" i="23"/>
  <c r="G18" i="23"/>
  <c r="E34" i="28"/>
  <c r="E31" i="28"/>
  <c r="E33" i="28"/>
  <c r="E24" i="28"/>
  <c r="E26" i="28"/>
  <c r="E19" i="28"/>
  <c r="E35" i="28"/>
  <c r="G35" i="28"/>
  <c r="I15" i="55"/>
  <c r="J15" i="55"/>
  <c r="I16" i="55"/>
  <c r="J16" i="55"/>
  <c r="I17" i="55"/>
  <c r="J17" i="55"/>
  <c r="I18" i="55"/>
  <c r="J18" i="55"/>
  <c r="I19" i="55"/>
  <c r="J19" i="55"/>
  <c r="I20" i="55"/>
  <c r="I21" i="55"/>
  <c r="I22" i="55"/>
  <c r="I23" i="55"/>
  <c r="I24" i="55"/>
  <c r="J24" i="55"/>
  <c r="I25" i="55"/>
  <c r="J25" i="55"/>
  <c r="I26" i="55"/>
  <c r="J26" i="55"/>
  <c r="I27" i="55"/>
  <c r="J27" i="55"/>
  <c r="I28" i="55"/>
  <c r="J28" i="55"/>
  <c r="I29" i="55"/>
  <c r="J29" i="55"/>
  <c r="I30" i="55"/>
  <c r="J30" i="55"/>
  <c r="I31" i="55"/>
  <c r="J31" i="55"/>
  <c r="I33" i="55"/>
  <c r="J33" i="55"/>
  <c r="I34" i="55"/>
  <c r="J34" i="55"/>
  <c r="I35" i="55"/>
  <c r="J35" i="55"/>
  <c r="I36" i="55"/>
  <c r="J36" i="55"/>
  <c r="I37" i="55"/>
  <c r="I14" i="55"/>
  <c r="J14" i="55"/>
  <c r="I15" i="54"/>
  <c r="J15" i="54"/>
  <c r="I17" i="54"/>
  <c r="I18" i="54"/>
  <c r="J18" i="54"/>
  <c r="I19" i="54"/>
  <c r="I20" i="54"/>
  <c r="J20" i="54"/>
  <c r="I21" i="54"/>
  <c r="J21" i="54"/>
  <c r="I22" i="54"/>
  <c r="J22" i="54"/>
  <c r="I23" i="54"/>
  <c r="J23" i="54"/>
  <c r="I24" i="54"/>
  <c r="J24" i="54"/>
  <c r="I15" i="53"/>
  <c r="J15" i="53"/>
  <c r="I17" i="53"/>
  <c r="I18" i="53"/>
  <c r="I19" i="53"/>
  <c r="J19" i="53"/>
  <c r="I20" i="53"/>
  <c r="J20" i="53"/>
  <c r="I21" i="53"/>
  <c r="J21" i="53"/>
  <c r="I22" i="53"/>
  <c r="J22" i="53"/>
  <c r="I23" i="53"/>
  <c r="I24" i="53"/>
  <c r="J24" i="53"/>
  <c r="I25" i="53"/>
  <c r="J25" i="53"/>
  <c r="I26" i="53"/>
  <c r="J26" i="53"/>
  <c r="I15" i="51"/>
  <c r="J15" i="51"/>
  <c r="I17" i="51"/>
  <c r="I18" i="51"/>
  <c r="I19" i="51"/>
  <c r="J19" i="51"/>
  <c r="I20" i="51"/>
  <c r="J20" i="51"/>
  <c r="I21" i="51"/>
  <c r="J21" i="51"/>
  <c r="I22" i="51"/>
  <c r="I23" i="51"/>
  <c r="J23" i="51"/>
  <c r="I15" i="45"/>
  <c r="J15" i="45"/>
  <c r="I17" i="45"/>
  <c r="J17" i="45"/>
  <c r="J20" i="45"/>
  <c r="E14" i="45"/>
  <c r="I18" i="45"/>
  <c r="I15" i="49"/>
  <c r="J15" i="49"/>
  <c r="I17" i="49"/>
  <c r="I18" i="49"/>
  <c r="I19" i="49"/>
  <c r="J19" i="49"/>
  <c r="I20" i="49"/>
  <c r="J20" i="49"/>
  <c r="I21" i="49"/>
  <c r="J21" i="49"/>
  <c r="I22" i="49"/>
  <c r="J22" i="49"/>
  <c r="I23" i="49"/>
  <c r="J23" i="49"/>
  <c r="I24" i="49"/>
  <c r="J24" i="49"/>
  <c r="I25" i="49"/>
  <c r="I26" i="49"/>
  <c r="J26" i="49"/>
  <c r="I15" i="35"/>
  <c r="J15" i="35"/>
  <c r="I17" i="35"/>
  <c r="I18" i="35"/>
  <c r="J18" i="35"/>
  <c r="I19" i="35"/>
  <c r="I20" i="35"/>
  <c r="J20" i="35"/>
  <c r="I21" i="35"/>
  <c r="J21" i="35"/>
  <c r="I22" i="35"/>
  <c r="J22" i="35"/>
  <c r="I23" i="35"/>
  <c r="J23" i="35"/>
  <c r="I24" i="35"/>
  <c r="J24" i="35"/>
  <c r="I25" i="35"/>
  <c r="J25" i="35"/>
  <c r="I26" i="35"/>
  <c r="J26" i="35"/>
  <c r="I27" i="35"/>
  <c r="J27" i="35"/>
  <c r="I28" i="35"/>
  <c r="I29" i="35"/>
  <c r="J29" i="35"/>
  <c r="I30" i="35"/>
  <c r="J30" i="35"/>
  <c r="I31" i="35"/>
  <c r="J31" i="35"/>
  <c r="I32" i="35"/>
  <c r="J32" i="35"/>
  <c r="I33" i="35"/>
  <c r="J33" i="35"/>
  <c r="I34" i="35"/>
  <c r="J34" i="35"/>
  <c r="I35" i="35"/>
  <c r="J35" i="35"/>
  <c r="I36" i="35"/>
  <c r="J36" i="35"/>
  <c r="I37" i="35"/>
  <c r="J37" i="35"/>
  <c r="I38" i="35"/>
  <c r="J38" i="35"/>
  <c r="I39" i="35"/>
  <c r="J39" i="35"/>
  <c r="I40" i="35"/>
  <c r="J40" i="35"/>
  <c r="I41" i="35"/>
  <c r="J41" i="35"/>
  <c r="I15" i="48"/>
  <c r="J15" i="48"/>
  <c r="I17" i="48"/>
  <c r="J17" i="48"/>
  <c r="I18" i="48"/>
  <c r="J18" i="48"/>
  <c r="I19" i="48"/>
  <c r="J19" i="48"/>
  <c r="I20" i="48"/>
  <c r="J20" i="48"/>
  <c r="I21" i="48"/>
  <c r="J21" i="48"/>
  <c r="I22" i="48"/>
  <c r="J22" i="48"/>
  <c r="I24" i="48"/>
  <c r="J24" i="48"/>
  <c r="I26" i="48"/>
  <c r="J26" i="48"/>
  <c r="I27" i="48"/>
  <c r="J27" i="48"/>
  <c r="I28" i="48"/>
  <c r="J28" i="48"/>
  <c r="I29" i="48"/>
  <c r="J29" i="48"/>
  <c r="I30" i="48"/>
  <c r="I15" i="43"/>
  <c r="J15" i="43"/>
  <c r="I17" i="43"/>
  <c r="J17" i="43"/>
  <c r="I18" i="43"/>
  <c r="J18" i="43"/>
  <c r="I19" i="43"/>
  <c r="J19" i="43"/>
  <c r="I20" i="43"/>
  <c r="J20" i="43"/>
  <c r="I21" i="43"/>
  <c r="J21" i="43"/>
  <c r="I22" i="43"/>
  <c r="J22" i="43"/>
  <c r="I23" i="43"/>
  <c r="J23" i="43"/>
  <c r="I24" i="43"/>
  <c r="J24" i="43"/>
  <c r="I25" i="43"/>
  <c r="J25" i="43"/>
  <c r="I26" i="43"/>
  <c r="J26" i="43"/>
  <c r="I27" i="43"/>
  <c r="J27" i="43"/>
  <c r="I28" i="43"/>
  <c r="J28" i="43"/>
  <c r="I29" i="43"/>
  <c r="J29" i="43"/>
  <c r="I30" i="43"/>
  <c r="J30" i="43"/>
  <c r="I33" i="43"/>
  <c r="J33" i="43"/>
  <c r="I34" i="43"/>
  <c r="J34" i="43"/>
  <c r="I15" i="20"/>
  <c r="J15" i="20"/>
  <c r="I17" i="20"/>
  <c r="J17" i="20"/>
  <c r="I18" i="20"/>
  <c r="J18" i="20"/>
  <c r="I19" i="20"/>
  <c r="J19" i="20"/>
  <c r="I20" i="20"/>
  <c r="J20" i="20"/>
  <c r="I21" i="20"/>
  <c r="J21" i="20"/>
  <c r="I22" i="20"/>
  <c r="J22" i="20"/>
  <c r="I23" i="20"/>
  <c r="J23" i="20"/>
  <c r="I24" i="20"/>
  <c r="I25" i="20"/>
  <c r="J25" i="20"/>
  <c r="I26" i="20"/>
  <c r="J26" i="20"/>
  <c r="I15" i="13"/>
  <c r="J15" i="13"/>
  <c r="I17" i="13"/>
  <c r="I18" i="13"/>
  <c r="J18" i="13"/>
  <c r="I19" i="13"/>
  <c r="I20" i="13"/>
  <c r="J20" i="13"/>
  <c r="I21" i="13"/>
  <c r="J21" i="13"/>
  <c r="I22" i="13"/>
  <c r="J22" i="13"/>
  <c r="I23" i="13"/>
  <c r="J23" i="13"/>
  <c r="I24" i="13"/>
  <c r="J24" i="13"/>
  <c r="I25" i="13"/>
  <c r="J25" i="13"/>
  <c r="I26" i="13"/>
  <c r="J26" i="13"/>
  <c r="I27" i="13"/>
  <c r="J27" i="13"/>
  <c r="I28" i="13"/>
  <c r="J28" i="13"/>
  <c r="I29" i="13"/>
  <c r="J29" i="13"/>
  <c r="I30" i="13"/>
  <c r="I31" i="13"/>
  <c r="J31" i="13"/>
  <c r="I32" i="13"/>
  <c r="J32" i="13"/>
  <c r="I33" i="13"/>
  <c r="J33" i="13"/>
  <c r="I34" i="13"/>
  <c r="J34" i="13"/>
  <c r="I15" i="22"/>
  <c r="J15" i="22"/>
  <c r="I17" i="22"/>
  <c r="I18" i="22"/>
  <c r="J18" i="22"/>
  <c r="I19" i="22"/>
  <c r="J19" i="22"/>
  <c r="I20" i="22"/>
  <c r="I21" i="22"/>
  <c r="J21" i="22"/>
  <c r="I22" i="22"/>
  <c r="J22" i="22"/>
  <c r="I23" i="22"/>
  <c r="J23" i="22"/>
  <c r="I24" i="22"/>
  <c r="J24" i="22"/>
  <c r="I25" i="22"/>
  <c r="J25" i="22"/>
  <c r="I26" i="22"/>
  <c r="J26" i="22"/>
  <c r="I27" i="22"/>
  <c r="J27" i="22"/>
  <c r="I28" i="22"/>
  <c r="J28" i="22"/>
  <c r="I29" i="22"/>
  <c r="I30" i="22"/>
  <c r="J30" i="22"/>
  <c r="I31" i="22"/>
  <c r="J31" i="22"/>
  <c r="I32" i="22"/>
  <c r="J32" i="22"/>
  <c r="I33" i="22"/>
  <c r="J33" i="22"/>
  <c r="I34" i="22"/>
  <c r="J34" i="22"/>
  <c r="I35" i="22"/>
  <c r="J35" i="22"/>
  <c r="I36" i="22"/>
  <c r="J36" i="22"/>
  <c r="I37" i="22"/>
  <c r="J37" i="22"/>
  <c r="I38" i="22"/>
  <c r="J38" i="22"/>
  <c r="I39" i="22"/>
  <c r="J39" i="22"/>
  <c r="I40" i="22"/>
  <c r="J40" i="22"/>
  <c r="I41" i="22"/>
  <c r="J41" i="22"/>
  <c r="I44" i="22"/>
  <c r="J44" i="22"/>
  <c r="I15" i="16"/>
  <c r="J15" i="16"/>
  <c r="I17" i="16"/>
  <c r="J17" i="16"/>
  <c r="J39" i="16"/>
  <c r="E14" i="16"/>
  <c r="I18" i="16"/>
  <c r="J18" i="16"/>
  <c r="I19" i="16"/>
  <c r="I20" i="16"/>
  <c r="J20" i="16"/>
  <c r="I21" i="16"/>
  <c r="J21" i="16"/>
  <c r="I22" i="16"/>
  <c r="J22" i="16"/>
  <c r="I23" i="16"/>
  <c r="J23" i="16"/>
  <c r="I24" i="16"/>
  <c r="J24" i="16"/>
  <c r="I25" i="16"/>
  <c r="J25" i="16"/>
  <c r="I26" i="16"/>
  <c r="J26" i="16"/>
  <c r="I27" i="16"/>
  <c r="J27" i="16"/>
  <c r="I28" i="16"/>
  <c r="J28" i="16"/>
  <c r="I29" i="16"/>
  <c r="J29" i="16"/>
  <c r="I30" i="16"/>
  <c r="J30" i="16"/>
  <c r="I31" i="16"/>
  <c r="J31" i="16"/>
  <c r="I35" i="16"/>
  <c r="J35" i="16"/>
  <c r="I36" i="16"/>
  <c r="J36" i="16"/>
  <c r="I37" i="16"/>
  <c r="J37" i="16"/>
  <c r="I15" i="18"/>
  <c r="J15" i="18"/>
  <c r="I17" i="18"/>
  <c r="I18" i="18"/>
  <c r="J18" i="18"/>
  <c r="I19" i="18"/>
  <c r="I20" i="18"/>
  <c r="J20" i="18"/>
  <c r="I21" i="18"/>
  <c r="J21" i="18"/>
  <c r="I22" i="18"/>
  <c r="J22" i="18"/>
  <c r="I23" i="18"/>
  <c r="J23" i="18"/>
  <c r="I24" i="18"/>
  <c r="J24" i="18"/>
  <c r="I25" i="18"/>
  <c r="J25" i="18"/>
  <c r="I26" i="18"/>
  <c r="J26" i="18"/>
  <c r="I27" i="18"/>
  <c r="J27" i="18"/>
  <c r="I28" i="18"/>
  <c r="J28" i="18"/>
  <c r="I15" i="17"/>
  <c r="J15" i="17"/>
  <c r="I17" i="17"/>
  <c r="I18" i="17"/>
  <c r="J18" i="17"/>
  <c r="I19" i="17"/>
  <c r="I20" i="17"/>
  <c r="J20" i="17"/>
  <c r="I21" i="17"/>
  <c r="J21" i="17"/>
  <c r="I22" i="17"/>
  <c r="J22" i="17"/>
  <c r="I23" i="17"/>
  <c r="J23" i="17"/>
  <c r="I24" i="17"/>
  <c r="J24" i="17"/>
  <c r="I25" i="17"/>
  <c r="J25" i="17"/>
  <c r="I26" i="17"/>
  <c r="J26" i="17"/>
  <c r="I27" i="17"/>
  <c r="J27" i="17"/>
  <c r="I28" i="17"/>
  <c r="I29" i="17"/>
  <c r="J29" i="17"/>
  <c r="I30" i="17"/>
  <c r="J30" i="17"/>
  <c r="I31" i="17"/>
  <c r="J31" i="17"/>
  <c r="I32" i="17"/>
  <c r="J32" i="17"/>
  <c r="I34" i="17"/>
  <c r="J34" i="17"/>
  <c r="I35" i="17"/>
  <c r="J35" i="17"/>
  <c r="I15" i="8"/>
  <c r="J15" i="8"/>
  <c r="I17" i="8"/>
  <c r="I18" i="8"/>
  <c r="J18" i="8"/>
  <c r="I19" i="8"/>
  <c r="I20" i="8"/>
  <c r="J20" i="8"/>
  <c r="I21" i="8"/>
  <c r="J21" i="8"/>
  <c r="I22" i="8"/>
  <c r="J22" i="8"/>
  <c r="I23" i="8"/>
  <c r="J23" i="8"/>
  <c r="I24" i="8"/>
  <c r="J24" i="8"/>
  <c r="I25" i="8"/>
  <c r="J25" i="8"/>
  <c r="I15" i="12"/>
  <c r="J15" i="12"/>
  <c r="I17" i="12"/>
  <c r="J17" i="12"/>
  <c r="I18" i="12"/>
  <c r="J18" i="12"/>
  <c r="I19" i="12"/>
  <c r="I20" i="12"/>
  <c r="J20" i="12"/>
  <c r="I21" i="12"/>
  <c r="J21" i="12"/>
  <c r="I22" i="12"/>
  <c r="J22" i="12"/>
  <c r="I23" i="12"/>
  <c r="J23" i="12"/>
  <c r="I24" i="12"/>
  <c r="J24" i="12"/>
  <c r="I25" i="12"/>
  <c r="J25" i="12"/>
  <c r="I15" i="10"/>
  <c r="J15" i="10"/>
  <c r="I17" i="10"/>
  <c r="J17" i="10"/>
  <c r="I18" i="10"/>
  <c r="J18" i="10"/>
  <c r="I19" i="10"/>
  <c r="I20" i="10"/>
  <c r="J20" i="10"/>
  <c r="I21" i="10"/>
  <c r="J21" i="10"/>
  <c r="I22" i="10"/>
  <c r="J22" i="10"/>
  <c r="I23" i="10"/>
  <c r="I24" i="10"/>
  <c r="J24" i="10"/>
  <c r="I25" i="10"/>
  <c r="J25" i="10"/>
  <c r="I15" i="47"/>
  <c r="J15" i="47"/>
  <c r="I17" i="47"/>
  <c r="J17" i="47"/>
  <c r="I18" i="47"/>
  <c r="J18" i="47"/>
  <c r="I19" i="47"/>
  <c r="J19" i="47"/>
  <c r="I15" i="28"/>
  <c r="J15" i="28"/>
  <c r="I17" i="28"/>
  <c r="J17" i="28"/>
  <c r="I18" i="28"/>
  <c r="J18" i="28"/>
  <c r="I19" i="28"/>
  <c r="J19" i="28"/>
  <c r="G42" i="55"/>
  <c r="G44" i="55"/>
  <c r="G45" i="55"/>
  <c r="G53" i="55"/>
  <c r="G59" i="55"/>
  <c r="G61" i="55"/>
  <c r="G66" i="55"/>
  <c r="G69" i="55"/>
  <c r="G40" i="55"/>
  <c r="G16" i="55"/>
  <c r="G17" i="55"/>
  <c r="G18" i="55"/>
  <c r="G19" i="55"/>
  <c r="G24" i="55"/>
  <c r="G25" i="55"/>
  <c r="G26" i="55"/>
  <c r="G27" i="55"/>
  <c r="G28" i="55"/>
  <c r="G30" i="55"/>
  <c r="G31" i="55"/>
  <c r="G33" i="55"/>
  <c r="G34" i="55"/>
  <c r="G36" i="55"/>
  <c r="G31" i="54"/>
  <c r="G33" i="54"/>
  <c r="G38" i="54"/>
  <c r="G46" i="54"/>
  <c r="G50" i="54"/>
  <c r="G52" i="54"/>
  <c r="G24" i="54"/>
  <c r="G18" i="54"/>
  <c r="G20" i="54"/>
  <c r="G21" i="54"/>
  <c r="G22" i="54"/>
  <c r="G23" i="54"/>
  <c r="G34" i="53"/>
  <c r="G35" i="53"/>
  <c r="G37" i="53"/>
  <c r="G38" i="53"/>
  <c r="G41" i="53"/>
  <c r="G45" i="53"/>
  <c r="G47" i="53"/>
  <c r="G49" i="53"/>
  <c r="G50" i="53"/>
  <c r="G52" i="53"/>
  <c r="G53" i="53"/>
  <c r="G54" i="53"/>
  <c r="G55" i="53"/>
  <c r="G56" i="53"/>
  <c r="G58" i="53"/>
  <c r="G29" i="53"/>
  <c r="G19" i="53"/>
  <c r="G20" i="53"/>
  <c r="G21" i="53"/>
  <c r="G22" i="53"/>
  <c r="G24" i="53"/>
  <c r="G25" i="53"/>
  <c r="G29" i="52"/>
  <c r="G30" i="52"/>
  <c r="G37" i="52"/>
  <c r="G38" i="52"/>
  <c r="G40" i="52"/>
  <c r="G41" i="52"/>
  <c r="G42" i="52"/>
  <c r="G43" i="52"/>
  <c r="G45" i="52"/>
  <c r="G24" i="52"/>
  <c r="G18" i="52"/>
  <c r="G20" i="52"/>
  <c r="G21" i="52"/>
  <c r="G32" i="51"/>
  <c r="G37" i="51"/>
  <c r="G39" i="51"/>
  <c r="G40" i="51"/>
  <c r="G41" i="51"/>
  <c r="G26" i="51"/>
  <c r="G21" i="51"/>
  <c r="G23" i="51"/>
  <c r="G17" i="45"/>
  <c r="G37" i="49"/>
  <c r="G38" i="49"/>
  <c r="G19" i="49"/>
  <c r="G20" i="49"/>
  <c r="G21" i="49"/>
  <c r="G22" i="49"/>
  <c r="G24" i="49"/>
  <c r="G26" i="49"/>
  <c r="G49" i="35"/>
  <c r="G52" i="35"/>
  <c r="G54" i="35"/>
  <c r="G55" i="35"/>
  <c r="G56" i="35"/>
  <c r="G60" i="35"/>
  <c r="G61" i="35"/>
  <c r="G63" i="35"/>
  <c r="G64" i="35"/>
  <c r="G66" i="35"/>
  <c r="G67" i="35"/>
  <c r="G73" i="35"/>
  <c r="G76" i="35"/>
  <c r="G79" i="35"/>
  <c r="G81" i="35"/>
  <c r="G82" i="35"/>
  <c r="G85" i="35"/>
  <c r="G86" i="35"/>
  <c r="G87" i="35"/>
  <c r="G88" i="35"/>
  <c r="G90" i="35"/>
  <c r="G91" i="35"/>
  <c r="G93" i="35"/>
  <c r="G18" i="35"/>
  <c r="G20" i="35"/>
  <c r="G22" i="35"/>
  <c r="G23" i="35"/>
  <c r="G24" i="35"/>
  <c r="G25" i="35"/>
  <c r="G26" i="35"/>
  <c r="G27" i="35"/>
  <c r="G30" i="35"/>
  <c r="G31" i="35"/>
  <c r="G32" i="35"/>
  <c r="G34" i="35"/>
  <c r="G35" i="35"/>
  <c r="G36" i="35"/>
  <c r="G38" i="35"/>
  <c r="G39" i="35"/>
  <c r="G40" i="35"/>
  <c r="G41" i="35"/>
  <c r="G37" i="48"/>
  <c r="G42" i="48"/>
  <c r="G43" i="48"/>
  <c r="G44" i="48"/>
  <c r="G45" i="48"/>
  <c r="G48" i="48"/>
  <c r="G50" i="48"/>
  <c r="G51" i="48"/>
  <c r="G52" i="48"/>
  <c r="G54" i="48"/>
  <c r="G17" i="48"/>
  <c r="G18" i="48"/>
  <c r="G19" i="48"/>
  <c r="G20" i="48"/>
  <c r="G21" i="48"/>
  <c r="G26" i="48"/>
  <c r="G27" i="48"/>
  <c r="G28" i="48"/>
  <c r="G29" i="48"/>
  <c r="G40" i="43"/>
  <c r="G43" i="43"/>
  <c r="G46" i="43"/>
  <c r="G48" i="43"/>
  <c r="G49" i="43"/>
  <c r="G53" i="43"/>
  <c r="G54" i="43"/>
  <c r="G56" i="43"/>
  <c r="G59" i="43"/>
  <c r="G62" i="43"/>
  <c r="G65" i="43"/>
  <c r="G66" i="43"/>
  <c r="G67" i="43"/>
  <c r="G68" i="43"/>
  <c r="G69" i="43"/>
  <c r="G70" i="43"/>
  <c r="G71" i="43"/>
  <c r="G72" i="43"/>
  <c r="G73" i="43"/>
  <c r="G75" i="43"/>
  <c r="G76" i="43"/>
  <c r="G37" i="43"/>
  <c r="G17" i="43"/>
  <c r="G18" i="43"/>
  <c r="G19" i="43"/>
  <c r="G20" i="43"/>
  <c r="G21" i="43"/>
  <c r="G24" i="43"/>
  <c r="G25" i="43"/>
  <c r="G26" i="43"/>
  <c r="G27" i="43"/>
  <c r="G28" i="43"/>
  <c r="G34" i="43"/>
  <c r="G32" i="20"/>
  <c r="G40" i="20"/>
  <c r="G41" i="20"/>
  <c r="G47" i="20"/>
  <c r="G48" i="20"/>
  <c r="G29" i="20"/>
  <c r="G17" i="20"/>
  <c r="G19" i="20"/>
  <c r="G20" i="20"/>
  <c r="G21" i="20"/>
  <c r="G22" i="20"/>
  <c r="G23" i="20"/>
  <c r="G24" i="20"/>
  <c r="G25" i="20"/>
  <c r="G44" i="13"/>
  <c r="G47" i="13"/>
  <c r="G51" i="13"/>
  <c r="G52" i="13"/>
  <c r="G57" i="13"/>
  <c r="G58" i="13"/>
  <c r="G61" i="13"/>
  <c r="G63" i="13"/>
  <c r="G65" i="13"/>
  <c r="G66" i="13"/>
  <c r="G67" i="13"/>
  <c r="G68" i="13"/>
  <c r="G69" i="13"/>
  <c r="G70" i="13"/>
  <c r="G71" i="13"/>
  <c r="G73" i="13"/>
  <c r="G37" i="13"/>
  <c r="G18" i="13"/>
  <c r="G21" i="13"/>
  <c r="G22" i="13"/>
  <c r="G23" i="13"/>
  <c r="G25" i="13"/>
  <c r="G26" i="13"/>
  <c r="G28" i="13"/>
  <c r="G29" i="13"/>
  <c r="G31" i="13"/>
  <c r="G32" i="13"/>
  <c r="G34" i="13"/>
  <c r="G52" i="22"/>
  <c r="G60" i="22"/>
  <c r="G61" i="22"/>
  <c r="G63" i="22"/>
  <c r="G64" i="22"/>
  <c r="G65" i="22"/>
  <c r="G73" i="22"/>
  <c r="G74" i="22"/>
  <c r="G75" i="22"/>
  <c r="G76" i="22"/>
  <c r="G78" i="22"/>
  <c r="G79" i="22"/>
  <c r="G80" i="22"/>
  <c r="G82" i="22"/>
  <c r="G83" i="22"/>
  <c r="G84" i="22"/>
  <c r="G85" i="22"/>
  <c r="G86" i="22"/>
  <c r="G87" i="22"/>
  <c r="G88" i="22"/>
  <c r="G91" i="22"/>
  <c r="G92" i="22"/>
  <c r="G93" i="22"/>
  <c r="G94" i="22"/>
  <c r="G18" i="22"/>
  <c r="G19" i="22"/>
  <c r="G22" i="22"/>
  <c r="G23" i="22"/>
  <c r="G24" i="22"/>
  <c r="G25" i="22"/>
  <c r="G26" i="22"/>
  <c r="G27" i="22"/>
  <c r="G28" i="22"/>
  <c r="G30" i="22"/>
  <c r="G31" i="22"/>
  <c r="G32" i="22"/>
  <c r="G33" i="22"/>
  <c r="G34" i="22"/>
  <c r="G35" i="22"/>
  <c r="G37" i="22"/>
  <c r="G38" i="22"/>
  <c r="G39" i="22"/>
  <c r="G40" i="22"/>
  <c r="G41" i="22"/>
  <c r="G44" i="22"/>
  <c r="G43" i="16"/>
  <c r="G47" i="16"/>
  <c r="G48" i="16"/>
  <c r="G51" i="16"/>
  <c r="G55" i="16"/>
  <c r="G58" i="16"/>
  <c r="G59" i="16"/>
  <c r="G60" i="16"/>
  <c r="G63" i="16"/>
  <c r="G67" i="16"/>
  <c r="G69" i="16"/>
  <c r="G71" i="16"/>
  <c r="G74" i="16"/>
  <c r="G75" i="16"/>
  <c r="G77" i="16"/>
  <c r="G79" i="16"/>
  <c r="G80" i="16"/>
  <c r="G82" i="16"/>
  <c r="G83" i="16"/>
  <c r="G84" i="16"/>
  <c r="G85" i="16"/>
  <c r="G86" i="16"/>
  <c r="G88" i="16"/>
  <c r="G90" i="16"/>
  <c r="G91" i="16"/>
  <c r="G40" i="16"/>
  <c r="G20" i="16"/>
  <c r="G21" i="16"/>
  <c r="G22" i="16"/>
  <c r="G24" i="16"/>
  <c r="G26" i="16"/>
  <c r="G28" i="16"/>
  <c r="G29" i="16"/>
  <c r="G30" i="16"/>
  <c r="G31" i="16"/>
  <c r="G36" i="16"/>
  <c r="G37" i="18"/>
  <c r="G39" i="18"/>
  <c r="G41" i="18"/>
  <c r="G43" i="18"/>
  <c r="G46" i="18"/>
  <c r="G47" i="18"/>
  <c r="G49" i="18"/>
  <c r="G51" i="18"/>
  <c r="G52" i="18"/>
  <c r="G53" i="18"/>
  <c r="G54" i="18"/>
  <c r="G57" i="18"/>
  <c r="G59" i="18"/>
  <c r="G60" i="18"/>
  <c r="G61" i="18"/>
  <c r="G63" i="18"/>
  <c r="G65" i="18"/>
  <c r="G66" i="18"/>
  <c r="G68" i="18"/>
  <c r="G69" i="18"/>
  <c r="G70" i="18"/>
  <c r="G71" i="18"/>
  <c r="G18" i="18"/>
  <c r="G21" i="18"/>
  <c r="G22" i="18"/>
  <c r="G23" i="18"/>
  <c r="G27" i="18"/>
  <c r="G44" i="17"/>
  <c r="G56" i="17"/>
  <c r="G57" i="17"/>
  <c r="G60" i="17"/>
  <c r="G61" i="17"/>
  <c r="G62" i="17"/>
  <c r="G65" i="17"/>
  <c r="G66" i="17"/>
  <c r="G68" i="17"/>
  <c r="G69" i="17"/>
  <c r="G38" i="17"/>
  <c r="G20" i="17"/>
  <c r="G21" i="17"/>
  <c r="G22" i="17"/>
  <c r="G23" i="17"/>
  <c r="G24" i="17"/>
  <c r="G27" i="17"/>
  <c r="G29" i="17"/>
  <c r="G30" i="17"/>
  <c r="G32" i="17"/>
  <c r="G34" i="17"/>
  <c r="G35" i="17"/>
  <c r="G32" i="8"/>
  <c r="G34" i="8"/>
  <c r="G41" i="8"/>
  <c r="G44" i="8"/>
  <c r="G46" i="8"/>
  <c r="G50" i="8"/>
  <c r="G51" i="8"/>
  <c r="G52" i="8"/>
  <c r="G53" i="8"/>
  <c r="G57" i="8"/>
  <c r="G58" i="8"/>
  <c r="G59" i="8"/>
  <c r="G60" i="8"/>
  <c r="G61" i="8"/>
  <c r="G62" i="8"/>
  <c r="G63" i="8"/>
  <c r="G64" i="8"/>
  <c r="G65" i="8"/>
  <c r="G28" i="8"/>
  <c r="G20" i="8"/>
  <c r="G21" i="8"/>
  <c r="G22" i="8"/>
  <c r="G37" i="12"/>
  <c r="G38" i="12"/>
  <c r="G40" i="12"/>
  <c r="G44" i="12"/>
  <c r="G45" i="12"/>
  <c r="G46" i="12"/>
  <c r="G47" i="12"/>
  <c r="G17" i="12"/>
  <c r="G18" i="12"/>
  <c r="G21" i="12"/>
  <c r="G22" i="12"/>
  <c r="G23" i="12"/>
  <c r="G24" i="12"/>
  <c r="G25" i="12"/>
  <c r="G30" i="10"/>
  <c r="G37" i="10"/>
  <c r="G43" i="10"/>
  <c r="G44" i="10"/>
  <c r="G48" i="10"/>
  <c r="G49" i="10"/>
  <c r="G51" i="10"/>
  <c r="G52" i="10"/>
  <c r="G17" i="10"/>
  <c r="G20" i="10"/>
  <c r="G21" i="10"/>
  <c r="G22" i="10"/>
  <c r="G24" i="10"/>
  <c r="G29" i="47"/>
  <c r="G33" i="47"/>
  <c r="G22" i="47"/>
  <c r="G17" i="47"/>
  <c r="G24" i="28"/>
  <c r="G29" i="28"/>
  <c r="G32" i="28"/>
  <c r="G22" i="28"/>
  <c r="D64" i="8"/>
  <c r="B64" i="8"/>
  <c r="G29" i="8"/>
  <c r="D29" i="8"/>
  <c r="B29" i="8"/>
  <c r="D50" i="54"/>
  <c r="D52" i="54"/>
  <c r="D53" i="53"/>
  <c r="D54" i="53"/>
  <c r="D55" i="53"/>
  <c r="D56" i="53"/>
  <c r="D58" i="53"/>
  <c r="B53" i="53"/>
  <c r="B54" i="53"/>
  <c r="B55" i="53"/>
  <c r="B56" i="53"/>
  <c r="B58" i="53"/>
  <c r="D39" i="52"/>
  <c r="G39" i="52"/>
  <c r="D40" i="52"/>
  <c r="D41" i="52"/>
  <c r="D42" i="52"/>
  <c r="D43" i="52"/>
  <c r="D44" i="52"/>
  <c r="G44" i="52"/>
  <c r="D45" i="52"/>
  <c r="B39" i="52"/>
  <c r="B40" i="52"/>
  <c r="B41" i="52"/>
  <c r="B42" i="52"/>
  <c r="B43" i="52"/>
  <c r="B44" i="52"/>
  <c r="B4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D38" i="52"/>
  <c r="D42" i="51"/>
  <c r="G42" i="51"/>
  <c r="D43" i="51"/>
  <c r="G43" i="51"/>
  <c r="B42" i="51"/>
  <c r="B43" i="51"/>
  <c r="D37" i="49"/>
  <c r="D38" i="49"/>
  <c r="B37" i="49"/>
  <c r="B38" i="49"/>
  <c r="D80" i="35"/>
  <c r="G80" i="35"/>
  <c r="D81" i="35"/>
  <c r="D82" i="35"/>
  <c r="D83" i="35"/>
  <c r="G83" i="35"/>
  <c r="D85" i="35"/>
  <c r="D86" i="35"/>
  <c r="D87" i="35"/>
  <c r="D88" i="35"/>
  <c r="D89" i="35"/>
  <c r="G89" i="35"/>
  <c r="D90" i="35"/>
  <c r="D91" i="35"/>
  <c r="D92" i="35"/>
  <c r="G92" i="35"/>
  <c r="D93" i="35"/>
  <c r="B80" i="35"/>
  <c r="B81" i="35"/>
  <c r="B82" i="35"/>
  <c r="B83" i="35"/>
  <c r="B85" i="35"/>
  <c r="B86" i="35"/>
  <c r="B87" i="35"/>
  <c r="B88" i="35"/>
  <c r="B89" i="35"/>
  <c r="B90" i="35"/>
  <c r="B91" i="35"/>
  <c r="B92" i="35"/>
  <c r="B93" i="35"/>
  <c r="D52" i="48"/>
  <c r="D54" i="48"/>
  <c r="B52" i="48"/>
  <c r="B54" i="48"/>
  <c r="D65" i="43"/>
  <c r="D66" i="43"/>
  <c r="D68" i="43"/>
  <c r="D69" i="43"/>
  <c r="D70" i="43"/>
  <c r="D72" i="43"/>
  <c r="D73" i="43"/>
  <c r="D74" i="43"/>
  <c r="G74" i="43"/>
  <c r="D76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D62" i="43"/>
  <c r="B62" i="43"/>
  <c r="G52" i="43"/>
  <c r="D52" i="43"/>
  <c r="B52" i="43"/>
  <c r="D51" i="43"/>
  <c r="D53" i="43"/>
  <c r="D54" i="43"/>
  <c r="B59" i="43"/>
  <c r="B60" i="43"/>
  <c r="B61" i="43"/>
  <c r="B50" i="43"/>
  <c r="B51" i="43"/>
  <c r="B53" i="43"/>
  <c r="B54" i="43"/>
  <c r="B55" i="43"/>
  <c r="B56" i="43"/>
  <c r="D19" i="43"/>
  <c r="D20" i="43"/>
  <c r="D21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4" i="43"/>
  <c r="D47" i="20"/>
  <c r="B47" i="20"/>
  <c r="B48" i="20"/>
  <c r="G46" i="20"/>
  <c r="D46" i="20"/>
  <c r="B46" i="20"/>
  <c r="D67" i="13"/>
  <c r="D68" i="13"/>
  <c r="D69" i="13"/>
  <c r="D70" i="13"/>
  <c r="D71" i="13"/>
  <c r="D72" i="13"/>
  <c r="G72" i="13"/>
  <c r="D73" i="13"/>
  <c r="B67" i="13"/>
  <c r="B68" i="13"/>
  <c r="B69" i="13"/>
  <c r="B70" i="13"/>
  <c r="B71" i="13"/>
  <c r="B72" i="13"/>
  <c r="B73" i="13"/>
  <c r="D72" i="22"/>
  <c r="G72" i="22"/>
  <c r="D73" i="22"/>
  <c r="D74" i="22"/>
  <c r="D75" i="22"/>
  <c r="D76" i="22"/>
  <c r="D78" i="22"/>
  <c r="D79" i="22"/>
  <c r="D80" i="22"/>
  <c r="D81" i="22"/>
  <c r="G81" i="22"/>
  <c r="D82" i="22"/>
  <c r="D83" i="22"/>
  <c r="D84" i="22"/>
  <c r="D85" i="22"/>
  <c r="D86" i="22"/>
  <c r="D87" i="22"/>
  <c r="D88" i="22"/>
  <c r="D89" i="22"/>
  <c r="G89" i="22"/>
  <c r="D91" i="22"/>
  <c r="D92" i="22"/>
  <c r="D93" i="22"/>
  <c r="D94" i="22"/>
  <c r="B72" i="22"/>
  <c r="B73" i="22"/>
  <c r="B74" i="22"/>
  <c r="B75" i="22"/>
  <c r="B76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1" i="22"/>
  <c r="B92" i="22"/>
  <c r="B93" i="22"/>
  <c r="B94" i="22"/>
  <c r="D63" i="8"/>
  <c r="B63" i="8"/>
  <c r="D82" i="16"/>
  <c r="D83" i="16"/>
  <c r="D84" i="16"/>
  <c r="D85" i="16"/>
  <c r="D86" i="16"/>
  <c r="D87" i="16"/>
  <c r="G87" i="16"/>
  <c r="D88" i="16"/>
  <c r="D89" i="16"/>
  <c r="G89" i="16"/>
  <c r="D90" i="16"/>
  <c r="D91" i="16"/>
  <c r="B82" i="16"/>
  <c r="B83" i="16"/>
  <c r="B84" i="16"/>
  <c r="B85" i="16"/>
  <c r="B86" i="16"/>
  <c r="B87" i="16"/>
  <c r="B88" i="16"/>
  <c r="B89" i="16"/>
  <c r="B90" i="16"/>
  <c r="B91" i="16"/>
  <c r="D60" i="8"/>
  <c r="D61" i="8"/>
  <c r="D62" i="8"/>
  <c r="D65" i="8"/>
  <c r="B60" i="8"/>
  <c r="B61" i="8"/>
  <c r="B62" i="8"/>
  <c r="B65" i="8"/>
  <c r="D69" i="17"/>
  <c r="B68" i="17"/>
  <c r="B69" i="17"/>
  <c r="D59" i="18"/>
  <c r="D60" i="18"/>
  <c r="B58" i="18"/>
  <c r="B59" i="18"/>
  <c r="B60" i="18"/>
  <c r="B61" i="18"/>
  <c r="D58" i="8"/>
  <c r="B59" i="8"/>
  <c r="B57" i="8"/>
  <c r="B58" i="8"/>
  <c r="D40" i="53"/>
  <c r="G40" i="53"/>
  <c r="B40" i="53"/>
  <c r="D40" i="51"/>
  <c r="B40" i="51"/>
  <c r="D62" i="35"/>
  <c r="G62" i="35"/>
  <c r="B61" i="35"/>
  <c r="B62" i="35"/>
  <c r="D50" i="48"/>
  <c r="B49" i="48"/>
  <c r="B50" i="48"/>
  <c r="D63" i="13"/>
  <c r="B61" i="13"/>
  <c r="B62" i="13"/>
  <c r="B63" i="13"/>
  <c r="G62" i="22"/>
  <c r="D62" i="22"/>
  <c r="D77" i="16"/>
  <c r="B76" i="16"/>
  <c r="B77" i="16"/>
  <c r="B78" i="16"/>
  <c r="B79" i="16"/>
  <c r="B80" i="16"/>
  <c r="B81" i="16"/>
  <c r="D51" i="10"/>
  <c r="B50" i="10"/>
  <c r="B51" i="10"/>
  <c r="B52" i="10"/>
  <c r="D59" i="43"/>
  <c r="D41" i="8"/>
  <c r="B41" i="8"/>
  <c r="B42" i="8"/>
  <c r="B43" i="8"/>
  <c r="B44" i="8"/>
  <c r="B45" i="8"/>
  <c r="D38" i="53"/>
  <c r="B37" i="53"/>
  <c r="B38" i="53"/>
  <c r="B39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D60" i="35"/>
  <c r="B60" i="35"/>
  <c r="B63" i="35"/>
  <c r="B64" i="35"/>
  <c r="B65" i="35"/>
  <c r="B66" i="35"/>
  <c r="B67" i="35"/>
  <c r="B68" i="35"/>
  <c r="B69" i="35"/>
  <c r="B70" i="35"/>
  <c r="B73" i="35"/>
  <c r="B74" i="35"/>
  <c r="B75" i="35"/>
  <c r="B76" i="35"/>
  <c r="B77" i="35"/>
  <c r="B78" i="35"/>
  <c r="B79" i="35"/>
  <c r="D60" i="13"/>
  <c r="B60" i="13"/>
  <c r="D41" i="18"/>
  <c r="D42" i="18"/>
  <c r="D43" i="18"/>
  <c r="D44" i="18"/>
  <c r="D45" i="18"/>
  <c r="D46" i="18"/>
  <c r="B41" i="18"/>
  <c r="B42" i="18"/>
  <c r="B43" i="18"/>
  <c r="B44" i="18"/>
  <c r="B45" i="18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D32" i="53"/>
  <c r="D33" i="53"/>
  <c r="G33" i="53"/>
  <c r="D34" i="53"/>
  <c r="D35" i="53"/>
  <c r="D36" i="53"/>
  <c r="D37" i="53"/>
  <c r="D39" i="53"/>
  <c r="G39" i="53"/>
  <c r="D41" i="53"/>
  <c r="D42" i="53"/>
  <c r="D43" i="53"/>
  <c r="D44" i="53"/>
  <c r="D45" i="53"/>
  <c r="D46" i="53"/>
  <c r="D47" i="53"/>
  <c r="D48" i="53"/>
  <c r="G48" i="53"/>
  <c r="D49" i="53"/>
  <c r="D50" i="53"/>
  <c r="D51" i="53"/>
  <c r="G51" i="53"/>
  <c r="D52" i="53"/>
  <c r="B32" i="53"/>
  <c r="B33" i="53"/>
  <c r="B34" i="53"/>
  <c r="B35" i="53"/>
  <c r="B36" i="53"/>
  <c r="B14" i="52"/>
  <c r="D29" i="51"/>
  <c r="D30" i="51"/>
  <c r="D31" i="51"/>
  <c r="D32" i="51"/>
  <c r="D33" i="51"/>
  <c r="D34" i="51"/>
  <c r="D35" i="51"/>
  <c r="G35" i="51"/>
  <c r="D36" i="51"/>
  <c r="G36" i="51"/>
  <c r="D37" i="51"/>
  <c r="D38" i="51"/>
  <c r="G38" i="51"/>
  <c r="D39" i="51"/>
  <c r="D41" i="51"/>
  <c r="B29" i="51"/>
  <c r="B30" i="51"/>
  <c r="B31" i="51"/>
  <c r="B32" i="51"/>
  <c r="B33" i="51"/>
  <c r="B34" i="51"/>
  <c r="B35" i="51"/>
  <c r="B36" i="51"/>
  <c r="B37" i="51"/>
  <c r="B38" i="51"/>
  <c r="B39" i="51"/>
  <c r="B41" i="51"/>
  <c r="D36" i="49"/>
  <c r="B32" i="49"/>
  <c r="B33" i="49"/>
  <c r="B34" i="49"/>
  <c r="B35" i="49"/>
  <c r="B36" i="49"/>
  <c r="D47" i="35"/>
  <c r="D48" i="35"/>
  <c r="D49" i="35"/>
  <c r="D50" i="35"/>
  <c r="D51" i="35"/>
  <c r="G51" i="35"/>
  <c r="D52" i="35"/>
  <c r="D53" i="35"/>
  <c r="G53" i="35"/>
  <c r="D54" i="35"/>
  <c r="D55" i="35"/>
  <c r="D56" i="35"/>
  <c r="D57" i="35"/>
  <c r="D58" i="35"/>
  <c r="D59" i="35"/>
  <c r="G59" i="35"/>
  <c r="D61" i="35"/>
  <c r="D63" i="35"/>
  <c r="D64" i="35"/>
  <c r="D65" i="35"/>
  <c r="G65" i="35"/>
  <c r="D66" i="35"/>
  <c r="D67" i="35"/>
  <c r="D68" i="35"/>
  <c r="G68" i="35"/>
  <c r="D69" i="35"/>
  <c r="D70" i="35"/>
  <c r="D73" i="35"/>
  <c r="D74" i="35"/>
  <c r="D75" i="35"/>
  <c r="G75" i="35"/>
  <c r="D76" i="35"/>
  <c r="D77" i="35"/>
  <c r="G77" i="35"/>
  <c r="D78" i="35"/>
  <c r="G78" i="35"/>
  <c r="D79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D51" i="48"/>
  <c r="B41" i="48"/>
  <c r="B42" i="48"/>
  <c r="B43" i="48"/>
  <c r="B44" i="48"/>
  <c r="B45" i="48"/>
  <c r="B46" i="48"/>
  <c r="B47" i="48"/>
  <c r="B48" i="48"/>
  <c r="B51" i="48"/>
  <c r="D66" i="13"/>
  <c r="B66" i="13"/>
  <c r="D64" i="22"/>
  <c r="D65" i="22"/>
  <c r="D66" i="22"/>
  <c r="D80" i="16"/>
  <c r="D81" i="16"/>
  <c r="D59" i="8"/>
  <c r="B71" i="18"/>
  <c r="D50" i="18"/>
  <c r="G50" i="18"/>
  <c r="D51" i="18"/>
  <c r="D52" i="18"/>
  <c r="D53" i="18"/>
  <c r="D54" i="18"/>
  <c r="D55" i="18"/>
  <c r="D56" i="18"/>
  <c r="D57" i="18"/>
  <c r="D58" i="18"/>
  <c r="G58" i="18"/>
  <c r="D61" i="18"/>
  <c r="D62" i="18"/>
  <c r="D63" i="18"/>
  <c r="D64" i="18"/>
  <c r="G64" i="18"/>
  <c r="D65" i="18"/>
  <c r="D66" i="18"/>
  <c r="D67" i="18"/>
  <c r="D68" i="18"/>
  <c r="D69" i="18"/>
  <c r="D70" i="18"/>
  <c r="D71" i="18"/>
  <c r="B50" i="18"/>
  <c r="B51" i="18"/>
  <c r="B52" i="18"/>
  <c r="B53" i="18"/>
  <c r="B54" i="18"/>
  <c r="B55" i="18"/>
  <c r="B56" i="18"/>
  <c r="B57" i="18"/>
  <c r="B62" i="18"/>
  <c r="B63" i="18"/>
  <c r="B64" i="18"/>
  <c r="B65" i="18"/>
  <c r="B66" i="18"/>
  <c r="B67" i="18"/>
  <c r="B68" i="18"/>
  <c r="B69" i="18"/>
  <c r="B70" i="18"/>
  <c r="D57" i="8"/>
  <c r="D25" i="12"/>
  <c r="B25" i="12"/>
  <c r="G55" i="55"/>
  <c r="G56" i="55"/>
  <c r="G57" i="55"/>
  <c r="G58" i="55"/>
  <c r="G60" i="55"/>
  <c r="G62" i="55"/>
  <c r="G63" i="55"/>
  <c r="G64" i="55"/>
  <c r="G65" i="55"/>
  <c r="G67" i="55"/>
  <c r="G68" i="55"/>
  <c r="G70" i="55"/>
  <c r="G71" i="55"/>
  <c r="D42" i="55"/>
  <c r="D43" i="55"/>
  <c r="D44" i="55"/>
  <c r="D45" i="55"/>
  <c r="D46" i="55"/>
  <c r="D47" i="55"/>
  <c r="D48" i="55"/>
  <c r="D49" i="55"/>
  <c r="D50" i="55"/>
  <c r="D51" i="55"/>
  <c r="D52" i="55"/>
  <c r="D53" i="55"/>
  <c r="D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D67" i="55"/>
  <c r="D68" i="55"/>
  <c r="D69" i="55"/>
  <c r="D70" i="55"/>
  <c r="D71" i="55"/>
  <c r="D72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D19" i="54"/>
  <c r="B19" i="54"/>
  <c r="D18" i="54"/>
  <c r="B18" i="54"/>
  <c r="D17" i="54"/>
  <c r="B17" i="54"/>
  <c r="D25" i="53"/>
  <c r="B17" i="53"/>
  <c r="B18" i="53"/>
  <c r="B19" i="53"/>
  <c r="B20" i="53"/>
  <c r="B21" i="53"/>
  <c r="B22" i="53"/>
  <c r="B23" i="53"/>
  <c r="B24" i="53"/>
  <c r="B25" i="53"/>
  <c r="B26" i="53"/>
  <c r="D19" i="35"/>
  <c r="B19" i="35"/>
  <c r="D18" i="35"/>
  <c r="B18" i="35"/>
  <c r="D17" i="35"/>
  <c r="B17" i="35"/>
  <c r="D29" i="48"/>
  <c r="B29" i="48"/>
  <c r="B2" i="55"/>
  <c r="B3" i="55"/>
  <c r="B4" i="55"/>
  <c r="B6" i="55"/>
  <c r="B7" i="55"/>
  <c r="B8" i="55"/>
  <c r="B14" i="55"/>
  <c r="D14" i="55"/>
  <c r="G14" i="55"/>
  <c r="B15" i="55"/>
  <c r="D15" i="55"/>
  <c r="G15" i="55"/>
  <c r="B16" i="55"/>
  <c r="D16" i="55"/>
  <c r="B17" i="55"/>
  <c r="D17" i="55"/>
  <c r="B18" i="55"/>
  <c r="D18" i="55"/>
  <c r="B19" i="55"/>
  <c r="D19" i="55"/>
  <c r="B20" i="55"/>
  <c r="D20" i="55"/>
  <c r="B21" i="55"/>
  <c r="D21" i="55"/>
  <c r="B22" i="55"/>
  <c r="D22" i="55"/>
  <c r="B23" i="55"/>
  <c r="D23" i="55"/>
  <c r="B24" i="55"/>
  <c r="D24" i="55"/>
  <c r="B25" i="55"/>
  <c r="D25" i="55"/>
  <c r="B26" i="55"/>
  <c r="D26" i="55"/>
  <c r="B27" i="55"/>
  <c r="D27" i="55"/>
  <c r="B28" i="55"/>
  <c r="D28" i="55"/>
  <c r="B29" i="55"/>
  <c r="D29" i="55"/>
  <c r="G29" i="55"/>
  <c r="B30" i="55"/>
  <c r="D30" i="55"/>
  <c r="B31" i="55"/>
  <c r="D31" i="55"/>
  <c r="B32" i="55"/>
  <c r="D32" i="55"/>
  <c r="B33" i="55"/>
  <c r="D33" i="55"/>
  <c r="B34" i="55"/>
  <c r="D34" i="55"/>
  <c r="B35" i="55"/>
  <c r="D35" i="55"/>
  <c r="G35" i="55"/>
  <c r="B36" i="55"/>
  <c r="D36" i="55"/>
  <c r="B37" i="55"/>
  <c r="D37" i="55"/>
  <c r="B40" i="55"/>
  <c r="D40" i="55"/>
  <c r="B41" i="55"/>
  <c r="D41" i="55"/>
  <c r="G41" i="55"/>
  <c r="G43" i="55"/>
  <c r="G46" i="55"/>
  <c r="G47" i="55"/>
  <c r="G48" i="55"/>
  <c r="G51" i="55"/>
  <c r="G52" i="55"/>
  <c r="G54" i="55"/>
  <c r="G72" i="55"/>
  <c r="B2" i="54"/>
  <c r="B3" i="54"/>
  <c r="B4" i="54"/>
  <c r="B6" i="54"/>
  <c r="B7" i="54"/>
  <c r="B8" i="54"/>
  <c r="B14" i="54"/>
  <c r="D14" i="54"/>
  <c r="B15" i="54"/>
  <c r="D15" i="54"/>
  <c r="G15" i="54"/>
  <c r="B16" i="54"/>
  <c r="D16" i="54"/>
  <c r="B20" i="54"/>
  <c r="D20" i="54"/>
  <c r="B21" i="54"/>
  <c r="D21" i="54"/>
  <c r="B22" i="54"/>
  <c r="D22" i="54"/>
  <c r="B23" i="54"/>
  <c r="D23" i="54"/>
  <c r="B24" i="54"/>
  <c r="D24" i="54"/>
  <c r="B27" i="54"/>
  <c r="D27" i="54"/>
  <c r="G27" i="54"/>
  <c r="B28" i="54"/>
  <c r="D28" i="54"/>
  <c r="G28" i="54"/>
  <c r="B29" i="54"/>
  <c r="D29" i="54"/>
  <c r="B30" i="54"/>
  <c r="D30" i="54"/>
  <c r="D31" i="54"/>
  <c r="D32" i="54"/>
  <c r="D33" i="54"/>
  <c r="D34" i="54"/>
  <c r="D35" i="54"/>
  <c r="G35" i="54"/>
  <c r="D36" i="54"/>
  <c r="G36" i="54"/>
  <c r="D37" i="54"/>
  <c r="D38" i="54"/>
  <c r="D39" i="54"/>
  <c r="D40" i="54"/>
  <c r="G40" i="54"/>
  <c r="D41" i="54"/>
  <c r="D42" i="54"/>
  <c r="G42" i="54"/>
  <c r="D43" i="54"/>
  <c r="G43" i="54"/>
  <c r="D44" i="54"/>
  <c r="G44" i="54"/>
  <c r="D45" i="54"/>
  <c r="G45" i="54"/>
  <c r="D46" i="54"/>
  <c r="D47" i="54"/>
  <c r="G47" i="54"/>
  <c r="B2" i="53"/>
  <c r="B3" i="53"/>
  <c r="B4" i="53"/>
  <c r="B6" i="53"/>
  <c r="B7" i="53"/>
  <c r="B8" i="53"/>
  <c r="B14" i="53"/>
  <c r="D14" i="53"/>
  <c r="B15" i="53"/>
  <c r="D15" i="53"/>
  <c r="G15" i="53"/>
  <c r="B16" i="53"/>
  <c r="D16" i="53"/>
  <c r="D17" i="53"/>
  <c r="D18" i="53"/>
  <c r="D19" i="53"/>
  <c r="D20" i="53"/>
  <c r="D21" i="53"/>
  <c r="D22" i="53"/>
  <c r="D23" i="53"/>
  <c r="D24" i="53"/>
  <c r="D26" i="53"/>
  <c r="G26" i="53"/>
  <c r="B29" i="53"/>
  <c r="D29" i="53"/>
  <c r="B30" i="53"/>
  <c r="D30" i="53"/>
  <c r="G30" i="53"/>
  <c r="B31" i="53"/>
  <c r="D31" i="53"/>
  <c r="B2" i="52"/>
  <c r="B3" i="52"/>
  <c r="B4" i="52"/>
  <c r="B6" i="52"/>
  <c r="B7" i="52"/>
  <c r="B8" i="52"/>
  <c r="D14" i="52"/>
  <c r="G14" i="52"/>
  <c r="B15" i="52"/>
  <c r="D15" i="52"/>
  <c r="G15" i="52"/>
  <c r="D17" i="52"/>
  <c r="G17" i="52"/>
  <c r="D18" i="52"/>
  <c r="D19" i="52"/>
  <c r="G19" i="52"/>
  <c r="D20" i="52"/>
  <c r="D21" i="52"/>
  <c r="B24" i="52"/>
  <c r="D24" i="52"/>
  <c r="B25" i="52"/>
  <c r="D25" i="52"/>
  <c r="G25" i="52"/>
  <c r="D26" i="52"/>
  <c r="G26" i="52"/>
  <c r="D27" i="52"/>
  <c r="G27" i="52"/>
  <c r="D28" i="52"/>
  <c r="D29" i="52"/>
  <c r="D30" i="52"/>
  <c r="D31" i="52"/>
  <c r="G31" i="52"/>
  <c r="D32" i="52"/>
  <c r="G32" i="52"/>
  <c r="D33" i="52"/>
  <c r="G33" i="52"/>
  <c r="D34" i="52"/>
  <c r="G34" i="52"/>
  <c r="D35" i="52"/>
  <c r="G35" i="52"/>
  <c r="D36" i="52"/>
  <c r="G36" i="52"/>
  <c r="D37" i="52"/>
  <c r="B2" i="51"/>
  <c r="B3" i="51"/>
  <c r="B4" i="51"/>
  <c r="B6" i="51"/>
  <c r="B7" i="51"/>
  <c r="B8" i="51"/>
  <c r="B14" i="51"/>
  <c r="D14" i="51"/>
  <c r="B15" i="51"/>
  <c r="D15" i="51"/>
  <c r="G15" i="51"/>
  <c r="B16" i="51"/>
  <c r="D16" i="51"/>
  <c r="B17" i="51"/>
  <c r="D17" i="51"/>
  <c r="B18" i="51"/>
  <c r="D18" i="51"/>
  <c r="B19" i="51"/>
  <c r="D19" i="51"/>
  <c r="G19" i="51"/>
  <c r="B20" i="51"/>
  <c r="D20" i="51"/>
  <c r="G20" i="51"/>
  <c r="B21" i="51"/>
  <c r="D21" i="51"/>
  <c r="B22" i="51"/>
  <c r="D22" i="51"/>
  <c r="B23" i="51"/>
  <c r="D23" i="51"/>
  <c r="B26" i="51"/>
  <c r="D26" i="51"/>
  <c r="B27" i="51"/>
  <c r="D27" i="51"/>
  <c r="G27" i="51"/>
  <c r="B28" i="51"/>
  <c r="D28" i="51"/>
  <c r="B2" i="45"/>
  <c r="B3" i="45"/>
  <c r="B4" i="45"/>
  <c r="B6" i="45"/>
  <c r="B7" i="45"/>
  <c r="B8" i="45"/>
  <c r="B14" i="45"/>
  <c r="D14" i="45"/>
  <c r="B15" i="45"/>
  <c r="D15" i="45"/>
  <c r="G15" i="45"/>
  <c r="B16" i="45"/>
  <c r="D16" i="45"/>
  <c r="B17" i="45"/>
  <c r="D17" i="45"/>
  <c r="B18" i="45"/>
  <c r="D18" i="45"/>
  <c r="B21" i="45"/>
  <c r="D21" i="45"/>
  <c r="G21" i="45"/>
  <c r="B22" i="45"/>
  <c r="D22" i="45"/>
  <c r="G22" i="45"/>
  <c r="B23" i="45"/>
  <c r="D23" i="45"/>
  <c r="B24" i="45"/>
  <c r="D24" i="45"/>
  <c r="B25" i="45"/>
  <c r="D25" i="45"/>
  <c r="G25" i="45"/>
  <c r="B26" i="45"/>
  <c r="D26" i="45"/>
  <c r="G26" i="45"/>
  <c r="B27" i="45"/>
  <c r="D27" i="45"/>
  <c r="G27" i="45"/>
  <c r="B28" i="45"/>
  <c r="D28" i="45"/>
  <c r="B2" i="49"/>
  <c r="B3" i="49"/>
  <c r="B4" i="49"/>
  <c r="B6" i="49"/>
  <c r="B7" i="49"/>
  <c r="B8" i="49"/>
  <c r="B14" i="49"/>
  <c r="D14" i="49"/>
  <c r="B15" i="49"/>
  <c r="D15" i="49"/>
  <c r="G15" i="49"/>
  <c r="B16" i="49"/>
  <c r="D16" i="49"/>
  <c r="B17" i="49"/>
  <c r="D17" i="49"/>
  <c r="G17" i="49"/>
  <c r="B18" i="49"/>
  <c r="D18" i="49"/>
  <c r="B19" i="49"/>
  <c r="D19" i="49"/>
  <c r="B20" i="49"/>
  <c r="D20" i="49"/>
  <c r="B21" i="49"/>
  <c r="D21" i="49"/>
  <c r="B22" i="49"/>
  <c r="D22" i="49"/>
  <c r="B23" i="49"/>
  <c r="D23" i="49"/>
  <c r="G23" i="49"/>
  <c r="B24" i="49"/>
  <c r="D24" i="49"/>
  <c r="B25" i="49"/>
  <c r="D25" i="49"/>
  <c r="B26" i="49"/>
  <c r="D26" i="49"/>
  <c r="B29" i="49"/>
  <c r="D29" i="49"/>
  <c r="G29" i="49"/>
  <c r="B30" i="49"/>
  <c r="D30" i="49"/>
  <c r="G30" i="49"/>
  <c r="B31" i="49"/>
  <c r="D31" i="49"/>
  <c r="D32" i="49"/>
  <c r="D33" i="49"/>
  <c r="D34" i="49"/>
  <c r="D35" i="49"/>
  <c r="G35" i="49"/>
  <c r="B2" i="35"/>
  <c r="B3" i="35"/>
  <c r="B4" i="35"/>
  <c r="B6" i="35"/>
  <c r="B7" i="35"/>
  <c r="B8" i="35"/>
  <c r="B14" i="35"/>
  <c r="D14" i="35"/>
  <c r="B15" i="35"/>
  <c r="D15" i="35"/>
  <c r="G15" i="35"/>
  <c r="B16" i="35"/>
  <c r="D16" i="35"/>
  <c r="B20" i="35"/>
  <c r="D20" i="35"/>
  <c r="B21" i="35"/>
  <c r="D21" i="35"/>
  <c r="G21" i="35"/>
  <c r="B22" i="35"/>
  <c r="D22" i="35"/>
  <c r="B23" i="35"/>
  <c r="D23" i="35"/>
  <c r="B24" i="35"/>
  <c r="D24" i="35"/>
  <c r="B25" i="35"/>
  <c r="D25" i="35"/>
  <c r="B26" i="35"/>
  <c r="D26" i="35"/>
  <c r="B27" i="35"/>
  <c r="D27" i="35"/>
  <c r="B28" i="35"/>
  <c r="D28" i="35"/>
  <c r="B29" i="35"/>
  <c r="D29" i="35"/>
  <c r="G29" i="35"/>
  <c r="B30" i="35"/>
  <c r="D30" i="35"/>
  <c r="B31" i="35"/>
  <c r="D31" i="35"/>
  <c r="B32" i="35"/>
  <c r="D32" i="35"/>
  <c r="B33" i="35"/>
  <c r="D33" i="35"/>
  <c r="G33" i="35"/>
  <c r="B34" i="35"/>
  <c r="D34" i="35"/>
  <c r="B35" i="35"/>
  <c r="D35" i="35"/>
  <c r="B36" i="35"/>
  <c r="D36" i="35"/>
  <c r="B37" i="35"/>
  <c r="D37" i="35"/>
  <c r="G37" i="35"/>
  <c r="B38" i="35"/>
  <c r="D38" i="35"/>
  <c r="B39" i="35"/>
  <c r="D39" i="35"/>
  <c r="B40" i="35"/>
  <c r="D40" i="35"/>
  <c r="B41" i="35"/>
  <c r="D41" i="35"/>
  <c r="B44" i="35"/>
  <c r="D44" i="35"/>
  <c r="G44" i="35"/>
  <c r="B45" i="35"/>
  <c r="D45" i="35"/>
  <c r="G45" i="35"/>
  <c r="B46" i="35"/>
  <c r="D46" i="35"/>
  <c r="B2" i="48"/>
  <c r="B3" i="48"/>
  <c r="B4" i="48"/>
  <c r="B6" i="48"/>
  <c r="B7" i="48"/>
  <c r="B8" i="48"/>
  <c r="B14" i="48"/>
  <c r="D14" i="48"/>
  <c r="B15" i="48"/>
  <c r="D15" i="48"/>
  <c r="G15" i="48"/>
  <c r="B16" i="48"/>
  <c r="D16" i="48"/>
  <c r="B17" i="48"/>
  <c r="D17" i="48"/>
  <c r="B18" i="48"/>
  <c r="D18" i="48"/>
  <c r="B19" i="48"/>
  <c r="D19" i="48"/>
  <c r="B20" i="48"/>
  <c r="D20" i="48"/>
  <c r="B21" i="48"/>
  <c r="D21" i="48"/>
  <c r="B22" i="48"/>
  <c r="D22" i="48"/>
  <c r="G22" i="48"/>
  <c r="B24" i="48"/>
  <c r="D24" i="48"/>
  <c r="G24" i="48"/>
  <c r="B26" i="48"/>
  <c r="D26" i="48"/>
  <c r="B27" i="48"/>
  <c r="D27" i="48"/>
  <c r="B28" i="48"/>
  <c r="D28" i="48"/>
  <c r="B30" i="48"/>
  <c r="D30" i="48"/>
  <c r="B33" i="48"/>
  <c r="D33" i="48"/>
  <c r="G33" i="48"/>
  <c r="G32" i="48"/>
  <c r="C54" i="2"/>
  <c r="B34" i="48"/>
  <c r="D34" i="48"/>
  <c r="G34" i="48"/>
  <c r="B35" i="48"/>
  <c r="D35" i="48"/>
  <c r="G35" i="48"/>
  <c r="B36" i="48"/>
  <c r="D36" i="48"/>
  <c r="G36" i="48"/>
  <c r="B37" i="48"/>
  <c r="D37" i="48"/>
  <c r="B38" i="48"/>
  <c r="D38" i="48"/>
  <c r="G38" i="48"/>
  <c r="B39" i="48"/>
  <c r="D39" i="48"/>
  <c r="B40" i="48"/>
  <c r="D40" i="48"/>
  <c r="D41" i="48"/>
  <c r="G41" i="48"/>
  <c r="D42" i="48"/>
  <c r="D43" i="48"/>
  <c r="D44" i="48"/>
  <c r="D45" i="48"/>
  <c r="D46" i="48"/>
  <c r="G46" i="48"/>
  <c r="D47" i="48"/>
  <c r="G47" i="48"/>
  <c r="D48" i="48"/>
  <c r="D49" i="48"/>
  <c r="G49" i="48"/>
  <c r="B2" i="43"/>
  <c r="B3" i="43"/>
  <c r="B4" i="43"/>
  <c r="B6" i="43"/>
  <c r="B7" i="43"/>
  <c r="B8" i="43"/>
  <c r="B14" i="43"/>
  <c r="D14" i="43"/>
  <c r="B15" i="43"/>
  <c r="D15" i="43"/>
  <c r="G15" i="43"/>
  <c r="B16" i="43"/>
  <c r="D16" i="43"/>
  <c r="D17" i="43"/>
  <c r="D18" i="43"/>
  <c r="D22" i="43"/>
  <c r="G22" i="43"/>
  <c r="D23" i="43"/>
  <c r="D24" i="43"/>
  <c r="D25" i="43"/>
  <c r="D26" i="43"/>
  <c r="D27" i="43"/>
  <c r="D28" i="43"/>
  <c r="D29" i="43"/>
  <c r="G29" i="43"/>
  <c r="D30" i="43"/>
  <c r="G30" i="43"/>
  <c r="D34" i="43"/>
  <c r="B37" i="43"/>
  <c r="D37" i="43"/>
  <c r="B38" i="43"/>
  <c r="D38" i="43"/>
  <c r="G38" i="43"/>
  <c r="B39" i="43"/>
  <c r="D39" i="43"/>
  <c r="B40" i="43"/>
  <c r="D40" i="43"/>
  <c r="B42" i="43"/>
  <c r="D42" i="43"/>
  <c r="B43" i="43"/>
  <c r="D43" i="43"/>
  <c r="B44" i="43"/>
  <c r="D44" i="43"/>
  <c r="G44" i="43"/>
  <c r="B45" i="43"/>
  <c r="D45" i="43"/>
  <c r="G45" i="43"/>
  <c r="B46" i="43"/>
  <c r="D46" i="43"/>
  <c r="B47" i="43"/>
  <c r="D47" i="43"/>
  <c r="G47" i="43"/>
  <c r="B48" i="43"/>
  <c r="D48" i="43"/>
  <c r="B49" i="43"/>
  <c r="D49" i="43"/>
  <c r="D50" i="43"/>
  <c r="G50" i="43"/>
  <c r="D55" i="43"/>
  <c r="G55" i="43"/>
  <c r="D56" i="43"/>
  <c r="D60" i="43"/>
  <c r="G60" i="43"/>
  <c r="B2" i="20"/>
  <c r="B3" i="20"/>
  <c r="B4" i="20"/>
  <c r="B6" i="20"/>
  <c r="B7" i="20"/>
  <c r="B8" i="20"/>
  <c r="B14" i="20"/>
  <c r="D14" i="20"/>
  <c r="B15" i="20"/>
  <c r="D15" i="20"/>
  <c r="G15" i="20"/>
  <c r="B16" i="20"/>
  <c r="D16" i="20"/>
  <c r="B17" i="20"/>
  <c r="D17" i="20"/>
  <c r="B18" i="20"/>
  <c r="D18" i="20"/>
  <c r="G18" i="20"/>
  <c r="B19" i="20"/>
  <c r="D19" i="20"/>
  <c r="B20" i="20"/>
  <c r="D20" i="20"/>
  <c r="B21" i="20"/>
  <c r="D21" i="20"/>
  <c r="B22" i="20"/>
  <c r="D22" i="20"/>
  <c r="B23" i="20"/>
  <c r="D23" i="20"/>
  <c r="B24" i="20"/>
  <c r="D24" i="20"/>
  <c r="B25" i="20"/>
  <c r="D25" i="20"/>
  <c r="B26" i="20"/>
  <c r="D26" i="20"/>
  <c r="G26" i="20"/>
  <c r="B29" i="20"/>
  <c r="D29" i="20"/>
  <c r="B30" i="20"/>
  <c r="D30" i="20"/>
  <c r="G30" i="20"/>
  <c r="B31" i="20"/>
  <c r="D31" i="20"/>
  <c r="B32" i="20"/>
  <c r="D32" i="20"/>
  <c r="B34" i="20"/>
  <c r="D34" i="20"/>
  <c r="B35" i="20"/>
  <c r="D35" i="20"/>
  <c r="G35" i="20"/>
  <c r="B36" i="20"/>
  <c r="D36" i="20"/>
  <c r="G36" i="20"/>
  <c r="B37" i="20"/>
  <c r="D37" i="20"/>
  <c r="G37" i="20"/>
  <c r="B38" i="20"/>
  <c r="D38" i="20"/>
  <c r="G38" i="20"/>
  <c r="B39" i="20"/>
  <c r="D39" i="20"/>
  <c r="G39" i="20"/>
  <c r="B40" i="20"/>
  <c r="D40" i="20"/>
  <c r="B41" i="20"/>
  <c r="D41" i="20"/>
  <c r="B42" i="20"/>
  <c r="D42" i="20"/>
  <c r="G42" i="20"/>
  <c r="B43" i="20"/>
  <c r="D43" i="20"/>
  <c r="G43" i="20"/>
  <c r="B44" i="20"/>
  <c r="D44" i="20"/>
  <c r="G44" i="20"/>
  <c r="B45" i="20"/>
  <c r="D45" i="20"/>
  <c r="D48" i="20"/>
  <c r="B2" i="13"/>
  <c r="B3" i="13"/>
  <c r="B4" i="13"/>
  <c r="B6" i="13"/>
  <c r="B7" i="13"/>
  <c r="B8" i="13"/>
  <c r="B14" i="13"/>
  <c r="D14" i="13"/>
  <c r="B15" i="13"/>
  <c r="D15" i="13"/>
  <c r="G15" i="13"/>
  <c r="B16" i="13"/>
  <c r="D16" i="13"/>
  <c r="B17" i="13"/>
  <c r="D17" i="13"/>
  <c r="B18" i="13"/>
  <c r="D18" i="13"/>
  <c r="B19" i="13"/>
  <c r="D19" i="13"/>
  <c r="B20" i="13"/>
  <c r="D20" i="13"/>
  <c r="G20" i="13"/>
  <c r="B21" i="13"/>
  <c r="D21" i="13"/>
  <c r="B22" i="13"/>
  <c r="D22" i="13"/>
  <c r="B23" i="13"/>
  <c r="D23" i="13"/>
  <c r="B24" i="13"/>
  <c r="D24" i="13"/>
  <c r="G24" i="13"/>
  <c r="B25" i="13"/>
  <c r="D25" i="13"/>
  <c r="B26" i="13"/>
  <c r="D26" i="13"/>
  <c r="B27" i="13"/>
  <c r="D27" i="13"/>
  <c r="G27" i="13"/>
  <c r="B28" i="13"/>
  <c r="D28" i="13"/>
  <c r="B29" i="13"/>
  <c r="D29" i="13"/>
  <c r="B30" i="13"/>
  <c r="D30" i="13"/>
  <c r="B31" i="13"/>
  <c r="D31" i="13"/>
  <c r="B32" i="13"/>
  <c r="D32" i="13"/>
  <c r="B33" i="13"/>
  <c r="D33" i="13"/>
  <c r="G33" i="13"/>
  <c r="B34" i="13"/>
  <c r="D34" i="13"/>
  <c r="B37" i="13"/>
  <c r="D37" i="13"/>
  <c r="B38" i="13"/>
  <c r="D38" i="13"/>
  <c r="G38" i="13"/>
  <c r="B39" i="13"/>
  <c r="D39" i="13"/>
  <c r="B40" i="13"/>
  <c r="D40" i="13"/>
  <c r="G40" i="13"/>
  <c r="B41" i="13"/>
  <c r="D41" i="13"/>
  <c r="B42" i="13"/>
  <c r="D42" i="13"/>
  <c r="B43" i="13"/>
  <c r="D43" i="13"/>
  <c r="B44" i="13"/>
  <c r="D44" i="13"/>
  <c r="B45" i="13"/>
  <c r="D45" i="13"/>
  <c r="G45" i="13"/>
  <c r="B46" i="13"/>
  <c r="D46" i="13"/>
  <c r="B47" i="13"/>
  <c r="D47" i="13"/>
  <c r="B48" i="13"/>
  <c r="D48" i="13"/>
  <c r="B49" i="13"/>
  <c r="D49" i="13"/>
  <c r="G49" i="13"/>
  <c r="B50" i="13"/>
  <c r="D50" i="13"/>
  <c r="B51" i="13"/>
  <c r="D51" i="13"/>
  <c r="B52" i="13"/>
  <c r="D52" i="13"/>
  <c r="B53" i="13"/>
  <c r="D53" i="13"/>
  <c r="G53" i="13"/>
  <c r="B54" i="13"/>
  <c r="D54" i="13"/>
  <c r="G54" i="13"/>
  <c r="B55" i="13"/>
  <c r="D55" i="13"/>
  <c r="G55" i="13"/>
  <c r="B56" i="13"/>
  <c r="D56" i="13"/>
  <c r="G56" i="13"/>
  <c r="B57" i="13"/>
  <c r="D57" i="13"/>
  <c r="B58" i="13"/>
  <c r="D58" i="13"/>
  <c r="B59" i="13"/>
  <c r="D59" i="13"/>
  <c r="D61" i="13"/>
  <c r="D62" i="13"/>
  <c r="G62" i="13"/>
  <c r="B64" i="13"/>
  <c r="D64" i="13"/>
  <c r="G64" i="13"/>
  <c r="B65" i="13"/>
  <c r="D65" i="13"/>
  <c r="B2" i="22"/>
  <c r="B3" i="22"/>
  <c r="B4" i="22"/>
  <c r="B6" i="22"/>
  <c r="B7" i="22"/>
  <c r="B8" i="22"/>
  <c r="B14" i="22"/>
  <c r="D14" i="22"/>
  <c r="B15" i="22"/>
  <c r="D15" i="22"/>
  <c r="G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G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G36" i="22"/>
  <c r="B37" i="22"/>
  <c r="D37" i="22"/>
  <c r="B38" i="22"/>
  <c r="D38" i="22"/>
  <c r="B39" i="22"/>
  <c r="D39" i="22"/>
  <c r="B40" i="22"/>
  <c r="D40" i="22"/>
  <c r="B41" i="22"/>
  <c r="D41" i="22"/>
  <c r="B44" i="22"/>
  <c r="D44" i="22"/>
  <c r="B47" i="22"/>
  <c r="D47" i="22"/>
  <c r="G47" i="22"/>
  <c r="B48" i="22"/>
  <c r="D48" i="22"/>
  <c r="G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G54" i="22"/>
  <c r="B55" i="22"/>
  <c r="D55" i="22"/>
  <c r="B56" i="22"/>
  <c r="D56" i="22"/>
  <c r="G56" i="22"/>
  <c r="B57" i="22"/>
  <c r="D57" i="22"/>
  <c r="G57" i="22"/>
  <c r="D58" i="22"/>
  <c r="G58" i="22"/>
  <c r="D59" i="22"/>
  <c r="G59" i="22"/>
  <c r="D60" i="22"/>
  <c r="D61" i="22"/>
  <c r="D63" i="22"/>
  <c r="B2" i="16"/>
  <c r="B3" i="16"/>
  <c r="B4" i="16"/>
  <c r="B6" i="16"/>
  <c r="B7" i="16"/>
  <c r="B8" i="16"/>
  <c r="B14" i="16"/>
  <c r="D14" i="16"/>
  <c r="B15" i="16"/>
  <c r="D15" i="16"/>
  <c r="G15" i="16"/>
  <c r="B16" i="16"/>
  <c r="D16" i="16"/>
  <c r="B17" i="16"/>
  <c r="D17" i="16"/>
  <c r="G17" i="16"/>
  <c r="B18" i="16"/>
  <c r="D18" i="16"/>
  <c r="G18" i="16"/>
  <c r="B19" i="16"/>
  <c r="D19" i="16"/>
  <c r="B20" i="16"/>
  <c r="D20" i="16"/>
  <c r="B21" i="16"/>
  <c r="D21" i="16"/>
  <c r="B22" i="16"/>
  <c r="D22" i="16"/>
  <c r="B23" i="16"/>
  <c r="D23" i="16"/>
  <c r="G23" i="16"/>
  <c r="B24" i="16"/>
  <c r="D24" i="16"/>
  <c r="B25" i="16"/>
  <c r="D25" i="16"/>
  <c r="G25" i="16"/>
  <c r="B26" i="16"/>
  <c r="D26" i="16"/>
  <c r="B27" i="16"/>
  <c r="D27" i="16"/>
  <c r="G27" i="16"/>
  <c r="B28" i="16"/>
  <c r="D28" i="16"/>
  <c r="B29" i="16"/>
  <c r="D29" i="16"/>
  <c r="B30" i="16"/>
  <c r="D30" i="16"/>
  <c r="B31" i="16"/>
  <c r="D31" i="16"/>
  <c r="B35" i="16"/>
  <c r="D35" i="16"/>
  <c r="G35" i="16"/>
  <c r="B36" i="16"/>
  <c r="D36" i="16"/>
  <c r="B37" i="16"/>
  <c r="D37" i="16"/>
  <c r="G37" i="16"/>
  <c r="B40" i="16"/>
  <c r="D40" i="16"/>
  <c r="B41" i="16"/>
  <c r="D41" i="16"/>
  <c r="G41" i="16"/>
  <c r="B42" i="16"/>
  <c r="D42" i="16"/>
  <c r="B43" i="16"/>
  <c r="D43" i="16"/>
  <c r="B44" i="16"/>
  <c r="D44" i="16"/>
  <c r="B45" i="16"/>
  <c r="D45" i="16"/>
  <c r="B46" i="16"/>
  <c r="D46" i="16"/>
  <c r="G46" i="16"/>
  <c r="B47" i="16"/>
  <c r="D47" i="16"/>
  <c r="B48" i="16"/>
  <c r="D48" i="16"/>
  <c r="B49" i="16"/>
  <c r="D49" i="16"/>
  <c r="G49" i="16"/>
  <c r="B50" i="16"/>
  <c r="D50" i="16"/>
  <c r="B51" i="16"/>
  <c r="D51" i="16"/>
  <c r="B52" i="16"/>
  <c r="D52" i="16"/>
  <c r="G52" i="16"/>
  <c r="B53" i="16"/>
  <c r="D53" i="16"/>
  <c r="G53" i="16"/>
  <c r="B54" i="16"/>
  <c r="D54" i="16"/>
  <c r="G54" i="16"/>
  <c r="B55" i="16"/>
  <c r="D55" i="16"/>
  <c r="B56" i="16"/>
  <c r="D56" i="16"/>
  <c r="G56" i="16"/>
  <c r="B57" i="16"/>
  <c r="D57" i="16"/>
  <c r="G57" i="16"/>
  <c r="B58" i="16"/>
  <c r="D58" i="16"/>
  <c r="B59" i="16"/>
  <c r="D59" i="16"/>
  <c r="B60" i="16"/>
  <c r="D60" i="16"/>
  <c r="B61" i="16"/>
  <c r="D61" i="16"/>
  <c r="G61" i="16"/>
  <c r="B62" i="16"/>
  <c r="D62" i="16"/>
  <c r="G62" i="16"/>
  <c r="B63" i="16"/>
  <c r="D63" i="16"/>
  <c r="B64" i="16"/>
  <c r="D64" i="16"/>
  <c r="B65" i="16"/>
  <c r="D65" i="16"/>
  <c r="B66" i="16"/>
  <c r="D66" i="16"/>
  <c r="G66" i="16"/>
  <c r="B67" i="16"/>
  <c r="D67" i="16"/>
  <c r="B68" i="16"/>
  <c r="D68" i="16"/>
  <c r="B69" i="16"/>
  <c r="D69" i="16"/>
  <c r="B70" i="16"/>
  <c r="D70" i="16"/>
  <c r="B71" i="16"/>
  <c r="D71" i="16"/>
  <c r="B72" i="16"/>
  <c r="D72" i="16"/>
  <c r="G72" i="16"/>
  <c r="B73" i="16"/>
  <c r="D73" i="16"/>
  <c r="B74" i="16"/>
  <c r="D74" i="16"/>
  <c r="B75" i="16"/>
  <c r="D75" i="16"/>
  <c r="D76" i="16"/>
  <c r="G76" i="16"/>
  <c r="D78" i="16"/>
  <c r="G78" i="16"/>
  <c r="D79" i="16"/>
  <c r="B2" i="18"/>
  <c r="B3" i="18"/>
  <c r="B4" i="18"/>
  <c r="B6" i="18"/>
  <c r="B7" i="18"/>
  <c r="B8" i="18"/>
  <c r="B14" i="18"/>
  <c r="D14" i="18"/>
  <c r="B15" i="18"/>
  <c r="D15" i="18"/>
  <c r="G15" i="18"/>
  <c r="B16" i="18"/>
  <c r="D16" i="18"/>
  <c r="B17" i="18"/>
  <c r="D17" i="18"/>
  <c r="B18" i="18"/>
  <c r="D18" i="18"/>
  <c r="B19" i="18"/>
  <c r="D19" i="18"/>
  <c r="B20" i="18"/>
  <c r="D20" i="18"/>
  <c r="G20" i="18"/>
  <c r="B21" i="18"/>
  <c r="D21" i="18"/>
  <c r="B22" i="18"/>
  <c r="D22" i="18"/>
  <c r="B23" i="18"/>
  <c r="D23" i="18"/>
  <c r="B24" i="18"/>
  <c r="D24" i="18"/>
  <c r="G24" i="18"/>
  <c r="B25" i="18"/>
  <c r="D25" i="18"/>
  <c r="G25" i="18"/>
  <c r="B26" i="18"/>
  <c r="D26" i="18"/>
  <c r="G26" i="18"/>
  <c r="B27" i="18"/>
  <c r="D27" i="18"/>
  <c r="B28" i="18"/>
  <c r="D28" i="18"/>
  <c r="G28" i="18"/>
  <c r="B31" i="18"/>
  <c r="D31" i="18"/>
  <c r="G31" i="18"/>
  <c r="B32" i="18"/>
  <c r="D32" i="18"/>
  <c r="G32" i="18"/>
  <c r="B33" i="18"/>
  <c r="D33" i="18"/>
  <c r="B34" i="18"/>
  <c r="D34" i="18"/>
  <c r="G34" i="18"/>
  <c r="B35" i="18"/>
  <c r="D35" i="18"/>
  <c r="B36" i="18"/>
  <c r="D36" i="18"/>
  <c r="B37" i="18"/>
  <c r="D37" i="18"/>
  <c r="B38" i="18"/>
  <c r="D38" i="18"/>
  <c r="B39" i="18"/>
  <c r="D39" i="18"/>
  <c r="B40" i="18"/>
  <c r="D40" i="18"/>
  <c r="B46" i="18"/>
  <c r="B47" i="18"/>
  <c r="D47" i="18"/>
  <c r="B48" i="18"/>
  <c r="D48" i="18"/>
  <c r="G48" i="18"/>
  <c r="B49" i="18"/>
  <c r="D49" i="18"/>
  <c r="B2" i="17"/>
  <c r="B3" i="17"/>
  <c r="B4" i="17"/>
  <c r="B6" i="17"/>
  <c r="B7" i="17"/>
  <c r="B8" i="17"/>
  <c r="B14" i="17"/>
  <c r="D14" i="17"/>
  <c r="B15" i="17"/>
  <c r="D15" i="17"/>
  <c r="G15" i="17"/>
  <c r="B16" i="17"/>
  <c r="D16" i="17"/>
  <c r="B17" i="17"/>
  <c r="D17" i="17"/>
  <c r="G17" i="17"/>
  <c r="B18" i="17"/>
  <c r="D18" i="17"/>
  <c r="G18" i="17"/>
  <c r="B19" i="17"/>
  <c r="D19" i="17"/>
  <c r="B20" i="17"/>
  <c r="D20" i="17"/>
  <c r="B21" i="17"/>
  <c r="D21" i="17"/>
  <c r="B22" i="17"/>
  <c r="D22" i="17"/>
  <c r="B23" i="17"/>
  <c r="D23" i="17"/>
  <c r="B24" i="17"/>
  <c r="D24" i="17"/>
  <c r="B25" i="17"/>
  <c r="D25" i="17"/>
  <c r="G25" i="17"/>
  <c r="B26" i="17"/>
  <c r="D26" i="17"/>
  <c r="G26" i="17"/>
  <c r="B27" i="17"/>
  <c r="D27" i="17"/>
  <c r="B28" i="17"/>
  <c r="D28" i="17"/>
  <c r="B29" i="17"/>
  <c r="D29" i="17"/>
  <c r="B30" i="17"/>
  <c r="D30" i="17"/>
  <c r="B31" i="17"/>
  <c r="D31" i="17"/>
  <c r="G31" i="17"/>
  <c r="B32" i="17"/>
  <c r="D32" i="17"/>
  <c r="B34" i="17"/>
  <c r="D34" i="17"/>
  <c r="B35" i="17"/>
  <c r="D35" i="17"/>
  <c r="B38" i="17"/>
  <c r="D38" i="17"/>
  <c r="B39" i="17"/>
  <c r="D39" i="17"/>
  <c r="G39" i="17"/>
  <c r="B40" i="17"/>
  <c r="D40" i="17"/>
  <c r="B41" i="17"/>
  <c r="D41" i="17"/>
  <c r="G41" i="17"/>
  <c r="B42" i="17"/>
  <c r="D42" i="17"/>
  <c r="B43" i="17"/>
  <c r="D43" i="17"/>
  <c r="B44" i="17"/>
  <c r="D44" i="17"/>
  <c r="B45" i="17"/>
  <c r="D45" i="17"/>
  <c r="B46" i="17"/>
  <c r="D46" i="17"/>
  <c r="B47" i="17"/>
  <c r="D47" i="17"/>
  <c r="G47" i="17"/>
  <c r="B48" i="17"/>
  <c r="D48" i="17"/>
  <c r="G48" i="17"/>
  <c r="B49" i="17"/>
  <c r="D49" i="17"/>
  <c r="B50" i="17"/>
  <c r="D50" i="17"/>
  <c r="G50" i="17"/>
  <c r="B51" i="17"/>
  <c r="D51" i="17"/>
  <c r="B52" i="17"/>
  <c r="D52" i="17"/>
  <c r="B53" i="17"/>
  <c r="D53" i="17"/>
  <c r="B54" i="17"/>
  <c r="D54" i="17"/>
  <c r="G54" i="17"/>
  <c r="B55" i="17"/>
  <c r="D55" i="17"/>
  <c r="B56" i="17"/>
  <c r="D56" i="17"/>
  <c r="B57" i="17"/>
  <c r="D57" i="17"/>
  <c r="B58" i="17"/>
  <c r="D58" i="17"/>
  <c r="G58" i="17"/>
  <c r="B59" i="17"/>
  <c r="D59" i="17"/>
  <c r="G59" i="17"/>
  <c r="B60" i="17"/>
  <c r="D60" i="17"/>
  <c r="B61" i="17"/>
  <c r="D61" i="17"/>
  <c r="B62" i="17"/>
  <c r="D62" i="17"/>
  <c r="B63" i="17"/>
  <c r="D63" i="17"/>
  <c r="G63" i="17"/>
  <c r="B65" i="17"/>
  <c r="D65" i="17"/>
  <c r="B66" i="17"/>
  <c r="D66" i="17"/>
  <c r="B67" i="17"/>
  <c r="D67" i="17"/>
  <c r="G67" i="17"/>
  <c r="D68" i="17"/>
  <c r="B2" i="8"/>
  <c r="B3" i="8"/>
  <c r="B4" i="8"/>
  <c r="B6" i="8"/>
  <c r="B7" i="8"/>
  <c r="B8" i="8"/>
  <c r="B14" i="8"/>
  <c r="D14" i="8"/>
  <c r="B15" i="8"/>
  <c r="D15" i="8"/>
  <c r="G15" i="8"/>
  <c r="B16" i="8"/>
  <c r="D16" i="8"/>
  <c r="B17" i="8"/>
  <c r="D17" i="8"/>
  <c r="B18" i="8"/>
  <c r="D18" i="8"/>
  <c r="G18" i="8"/>
  <c r="B19" i="8"/>
  <c r="D19" i="8"/>
  <c r="B20" i="8"/>
  <c r="D20" i="8"/>
  <c r="B21" i="8"/>
  <c r="D21" i="8"/>
  <c r="B22" i="8"/>
  <c r="D22" i="8"/>
  <c r="B23" i="8"/>
  <c r="D23" i="8"/>
  <c r="G23" i="8"/>
  <c r="B24" i="8"/>
  <c r="D24" i="8"/>
  <c r="G24" i="8"/>
  <c r="B25" i="8"/>
  <c r="D25" i="8"/>
  <c r="G25" i="8"/>
  <c r="B28" i="8"/>
  <c r="D28" i="8"/>
  <c r="B30" i="8"/>
  <c r="D30" i="8"/>
  <c r="B31" i="8"/>
  <c r="D31" i="8"/>
  <c r="G31" i="8"/>
  <c r="B32" i="8"/>
  <c r="D32" i="8"/>
  <c r="B33" i="8"/>
  <c r="D33" i="8"/>
  <c r="B34" i="8"/>
  <c r="D34" i="8"/>
  <c r="B35" i="8"/>
  <c r="D35" i="8"/>
  <c r="B36" i="8"/>
  <c r="D36" i="8"/>
  <c r="G36" i="8"/>
  <c r="B37" i="8"/>
  <c r="D37" i="8"/>
  <c r="B38" i="8"/>
  <c r="D38" i="8"/>
  <c r="B39" i="8"/>
  <c r="D39" i="8"/>
  <c r="D42" i="8"/>
  <c r="G42" i="8"/>
  <c r="D43" i="8"/>
  <c r="D44" i="8"/>
  <c r="D45" i="8"/>
  <c r="G45" i="8"/>
  <c r="B46" i="8"/>
  <c r="D46" i="8"/>
  <c r="B47" i="8"/>
  <c r="D47" i="8"/>
  <c r="G47" i="8"/>
  <c r="B48" i="8"/>
  <c r="D48" i="8"/>
  <c r="G48" i="8"/>
  <c r="B49" i="8"/>
  <c r="D49" i="8"/>
  <c r="G49" i="8"/>
  <c r="B50" i="8"/>
  <c r="D50" i="8"/>
  <c r="B51" i="8"/>
  <c r="D51" i="8"/>
  <c r="B52" i="8"/>
  <c r="D52" i="8"/>
  <c r="B53" i="8"/>
  <c r="D53" i="8"/>
  <c r="B54" i="8"/>
  <c r="D54" i="8"/>
  <c r="G54" i="8"/>
  <c r="B55" i="8"/>
  <c r="D55" i="8"/>
  <c r="G55" i="8"/>
  <c r="B56" i="8"/>
  <c r="D56" i="8"/>
  <c r="G56" i="8"/>
  <c r="B2" i="12"/>
  <c r="B3" i="12"/>
  <c r="B4" i="12"/>
  <c r="B6" i="12"/>
  <c r="B7" i="12"/>
  <c r="B8" i="12"/>
  <c r="B14" i="12"/>
  <c r="D14" i="12"/>
  <c r="B15" i="12"/>
  <c r="D15" i="12"/>
  <c r="G15" i="12"/>
  <c r="B16" i="12"/>
  <c r="D16" i="12"/>
  <c r="B17" i="12"/>
  <c r="D17" i="12"/>
  <c r="B18" i="12"/>
  <c r="D18" i="12"/>
  <c r="B19" i="12"/>
  <c r="D19" i="12"/>
  <c r="B20" i="12"/>
  <c r="D20" i="12"/>
  <c r="G20" i="12"/>
  <c r="B21" i="12"/>
  <c r="D21" i="12"/>
  <c r="B22" i="12"/>
  <c r="D22" i="12"/>
  <c r="B23" i="12"/>
  <c r="D23" i="12"/>
  <c r="B24" i="12"/>
  <c r="D24" i="12"/>
  <c r="B28" i="12"/>
  <c r="D28" i="12"/>
  <c r="G28" i="12"/>
  <c r="B29" i="12"/>
  <c r="D29" i="12"/>
  <c r="G29" i="12"/>
  <c r="B30" i="12"/>
  <c r="D30" i="12"/>
  <c r="B31" i="12"/>
  <c r="D31" i="12"/>
  <c r="G31" i="12"/>
  <c r="B32" i="12"/>
  <c r="D32" i="12"/>
  <c r="G32" i="12"/>
  <c r="B33" i="12"/>
  <c r="D33" i="12"/>
  <c r="B34" i="12"/>
  <c r="D34" i="12"/>
  <c r="B35" i="12"/>
  <c r="D35" i="12"/>
  <c r="B37" i="12"/>
  <c r="D37" i="12"/>
  <c r="B38" i="12"/>
  <c r="D38" i="12"/>
  <c r="B39" i="12"/>
  <c r="D39" i="12"/>
  <c r="B40" i="12"/>
  <c r="D40" i="12"/>
  <c r="B41" i="12"/>
  <c r="D41" i="12"/>
  <c r="B42" i="12"/>
  <c r="D42" i="12"/>
  <c r="B43" i="12"/>
  <c r="D43" i="12"/>
  <c r="B44" i="12"/>
  <c r="D44" i="12"/>
  <c r="B45" i="12"/>
  <c r="D45" i="12"/>
  <c r="B46" i="12"/>
  <c r="D46" i="12"/>
  <c r="B47" i="12"/>
  <c r="D47" i="12"/>
  <c r="B2" i="10"/>
  <c r="B3" i="10"/>
  <c r="B4" i="10"/>
  <c r="B6" i="10"/>
  <c r="B7" i="10"/>
  <c r="B8" i="10"/>
  <c r="B14" i="10"/>
  <c r="D14" i="10"/>
  <c r="B15" i="10"/>
  <c r="D15" i="10"/>
  <c r="G15" i="10"/>
  <c r="B16" i="10"/>
  <c r="D16" i="10"/>
  <c r="B17" i="10"/>
  <c r="D17" i="10"/>
  <c r="B18" i="10"/>
  <c r="D18" i="10"/>
  <c r="G18" i="10"/>
  <c r="B19" i="10"/>
  <c r="D19" i="10"/>
  <c r="B20" i="10"/>
  <c r="D20" i="10"/>
  <c r="B21" i="10"/>
  <c r="D21" i="10"/>
  <c r="B22" i="10"/>
  <c r="D22" i="10"/>
  <c r="B23" i="10"/>
  <c r="D23" i="10"/>
  <c r="B24" i="10"/>
  <c r="D24" i="10"/>
  <c r="B25" i="10"/>
  <c r="D25" i="10"/>
  <c r="G25" i="10"/>
  <c r="B28" i="10"/>
  <c r="D28" i="10"/>
  <c r="G28" i="10"/>
  <c r="B29" i="10"/>
  <c r="D29" i="10"/>
  <c r="G29" i="10"/>
  <c r="B30" i="10"/>
  <c r="D30" i="10"/>
  <c r="B31" i="10"/>
  <c r="D31" i="10"/>
  <c r="G31" i="10"/>
  <c r="B32" i="10"/>
  <c r="D32" i="10"/>
  <c r="B33" i="10"/>
  <c r="D33" i="10"/>
  <c r="B34" i="10"/>
  <c r="D34" i="10"/>
  <c r="B35" i="10"/>
  <c r="D35" i="10"/>
  <c r="B36" i="10"/>
  <c r="D36" i="10"/>
  <c r="G36" i="10"/>
  <c r="B37" i="10"/>
  <c r="D37" i="10"/>
  <c r="B38" i="10"/>
  <c r="D38" i="10"/>
  <c r="B39" i="10"/>
  <c r="D39" i="10"/>
  <c r="G39" i="10"/>
  <c r="B40" i="10"/>
  <c r="D40" i="10"/>
  <c r="B41" i="10"/>
  <c r="D41" i="10"/>
  <c r="B42" i="10"/>
  <c r="D42" i="10"/>
  <c r="B43" i="10"/>
  <c r="D43" i="10"/>
  <c r="B44" i="10"/>
  <c r="D44" i="10"/>
  <c r="B45" i="10"/>
  <c r="D45" i="10"/>
  <c r="G45" i="10"/>
  <c r="B46" i="10"/>
  <c r="D46" i="10"/>
  <c r="G46" i="10"/>
  <c r="B47" i="10"/>
  <c r="D47" i="10"/>
  <c r="G47" i="10"/>
  <c r="B48" i="10"/>
  <c r="D48" i="10"/>
  <c r="B49" i="10"/>
  <c r="D49" i="10"/>
  <c r="D50" i="10"/>
  <c r="G50" i="10"/>
  <c r="D52" i="10"/>
  <c r="B2" i="47"/>
  <c r="B3" i="47"/>
  <c r="B4" i="47"/>
  <c r="B6" i="47"/>
  <c r="B7" i="47"/>
  <c r="B8" i="47"/>
  <c r="B14" i="47"/>
  <c r="D14" i="47"/>
  <c r="B15" i="47"/>
  <c r="D15" i="47"/>
  <c r="G15" i="47"/>
  <c r="B16" i="47"/>
  <c r="D16" i="47"/>
  <c r="B17" i="47"/>
  <c r="D17" i="47"/>
  <c r="B18" i="47"/>
  <c r="D18" i="47"/>
  <c r="G18" i="47"/>
  <c r="B19" i="47"/>
  <c r="D19" i="47"/>
  <c r="G19" i="47"/>
  <c r="B22" i="47"/>
  <c r="D22" i="47"/>
  <c r="B23" i="47"/>
  <c r="D23" i="47"/>
  <c r="G23" i="47"/>
  <c r="B24" i="47"/>
  <c r="D24" i="47"/>
  <c r="G24" i="47"/>
  <c r="G21" i="47"/>
  <c r="C21" i="2"/>
  <c r="B25" i="47"/>
  <c r="D25" i="47"/>
  <c r="B26" i="47"/>
  <c r="D26" i="47"/>
  <c r="B27" i="47"/>
  <c r="D27" i="47"/>
  <c r="B28" i="47"/>
  <c r="D28" i="47"/>
  <c r="B29" i="47"/>
  <c r="D29" i="47"/>
  <c r="B30" i="47"/>
  <c r="D30" i="47"/>
  <c r="G30" i="47"/>
  <c r="B31" i="47"/>
  <c r="D31" i="47"/>
  <c r="G31" i="47"/>
  <c r="B32" i="47"/>
  <c r="D32" i="47"/>
  <c r="G32" i="47"/>
  <c r="B33" i="47"/>
  <c r="D33" i="47"/>
  <c r="B34" i="47"/>
  <c r="D34" i="47"/>
  <c r="B35" i="47"/>
  <c r="D35" i="47"/>
  <c r="B2" i="28"/>
  <c r="B3" i="28"/>
  <c r="B4" i="28"/>
  <c r="B6" i="28"/>
  <c r="B7" i="28"/>
  <c r="B8" i="28"/>
  <c r="B14" i="28"/>
  <c r="D14" i="28"/>
  <c r="B15" i="28"/>
  <c r="D15" i="28"/>
  <c r="G15" i="28"/>
  <c r="B16" i="28"/>
  <c r="D16" i="28"/>
  <c r="B17" i="28"/>
  <c r="D17" i="28"/>
  <c r="G17" i="28"/>
  <c r="B18" i="28"/>
  <c r="D18" i="28"/>
  <c r="G18" i="28"/>
  <c r="B19" i="28"/>
  <c r="D19" i="28"/>
  <c r="G19" i="28"/>
  <c r="B22" i="28"/>
  <c r="D22" i="28"/>
  <c r="B23" i="28"/>
  <c r="D23" i="28"/>
  <c r="G23" i="28"/>
  <c r="B24" i="28"/>
  <c r="D24" i="28"/>
  <c r="B25" i="28"/>
  <c r="D25" i="28"/>
  <c r="B26" i="28"/>
  <c r="D26" i="28"/>
  <c r="B27" i="28"/>
  <c r="D27" i="28"/>
  <c r="B28" i="28"/>
  <c r="D28" i="28"/>
  <c r="B29" i="28"/>
  <c r="D29" i="28"/>
  <c r="B30" i="28"/>
  <c r="D30" i="28"/>
  <c r="G30" i="28"/>
  <c r="B31" i="28"/>
  <c r="D31" i="28"/>
  <c r="B32" i="28"/>
  <c r="D32" i="28"/>
  <c r="B33" i="28"/>
  <c r="D33" i="28"/>
  <c r="B34" i="28"/>
  <c r="D34" i="28"/>
  <c r="B35" i="28"/>
  <c r="D35" i="28"/>
  <c r="B2" i="23"/>
  <c r="B3" i="23"/>
  <c r="B4" i="23"/>
  <c r="B6" i="23"/>
  <c r="B7" i="23"/>
  <c r="B8" i="23"/>
  <c r="G14" i="23"/>
  <c r="G15" i="23"/>
  <c r="G16" i="23"/>
  <c r="G17" i="23"/>
  <c r="G20" i="23"/>
  <c r="B2" i="2"/>
  <c r="B4" i="2"/>
  <c r="B5" i="2"/>
  <c r="B7" i="2"/>
  <c r="B8" i="2"/>
  <c r="B9" i="2"/>
  <c r="B14" i="2"/>
  <c r="B15" i="2"/>
  <c r="B16" i="2"/>
  <c r="B19" i="2"/>
  <c r="B22" i="2"/>
  <c r="B25" i="2"/>
  <c r="B28" i="2"/>
  <c r="B31" i="2"/>
  <c r="B34" i="2"/>
  <c r="B37" i="2"/>
  <c r="B40" i="2"/>
  <c r="B43" i="2"/>
  <c r="B46" i="2"/>
  <c r="B49" i="2"/>
  <c r="B52" i="2"/>
  <c r="B55" i="2"/>
  <c r="B58" i="2"/>
  <c r="B61" i="2"/>
  <c r="B64" i="2"/>
  <c r="B67" i="2"/>
  <c r="B70" i="2"/>
  <c r="B73" i="2"/>
  <c r="B76" i="2"/>
  <c r="E35" i="1"/>
  <c r="J35" i="1"/>
  <c r="R35" i="1"/>
  <c r="P38" i="1"/>
  <c r="P39" i="1"/>
  <c r="P40" i="1"/>
  <c r="P41" i="1"/>
  <c r="E42" i="1"/>
  <c r="P42" i="1"/>
  <c r="J44" i="1"/>
  <c r="R44" i="1"/>
  <c r="K45" i="1"/>
  <c r="R48" i="1"/>
  <c r="S48" i="1"/>
  <c r="G30" i="12"/>
  <c r="G42" i="12"/>
  <c r="E39" i="12"/>
  <c r="G39" i="12"/>
  <c r="E34" i="12"/>
  <c r="G34" i="12"/>
  <c r="E19" i="12"/>
  <c r="G19" i="12"/>
  <c r="G35" i="10"/>
  <c r="E34" i="10"/>
  <c r="G34" i="10"/>
  <c r="G41" i="10"/>
  <c r="E38" i="10"/>
  <c r="G38" i="10"/>
  <c r="E33" i="10"/>
  <c r="G33" i="10"/>
  <c r="E25" i="28"/>
  <c r="E27" i="47"/>
  <c r="E28" i="47"/>
  <c r="G28" i="47"/>
  <c r="G27" i="47"/>
  <c r="E26" i="47"/>
  <c r="G26" i="47"/>
  <c r="G31" i="28"/>
  <c r="G34" i="28"/>
  <c r="G49" i="55"/>
  <c r="G19" i="35"/>
  <c r="G20" i="55"/>
  <c r="G21" i="55"/>
  <c r="J21" i="55"/>
  <c r="G50" i="55"/>
  <c r="J20" i="55"/>
  <c r="G33" i="28"/>
  <c r="G26" i="28"/>
  <c r="G25" i="28"/>
  <c r="G44" i="53"/>
  <c r="G37" i="55"/>
  <c r="J37" i="55"/>
  <c r="E27" i="28"/>
  <c r="E43" i="17"/>
  <c r="E30" i="51"/>
  <c r="G30" i="51"/>
  <c r="E34" i="20"/>
  <c r="G34" i="20"/>
  <c r="G62" i="18"/>
  <c r="E45" i="16"/>
  <c r="G45" i="16"/>
  <c r="E34" i="54"/>
  <c r="G34" i="54"/>
  <c r="G33" i="20"/>
  <c r="G34" i="51"/>
  <c r="E42" i="43"/>
  <c r="G42" i="53"/>
  <c r="G47" i="35"/>
  <c r="G60" i="13"/>
  <c r="G51" i="22"/>
  <c r="G45" i="20"/>
  <c r="G39" i="48"/>
  <c r="G36" i="53"/>
  <c r="G28" i="35"/>
  <c r="J28" i="35"/>
  <c r="G74" i="35"/>
  <c r="G58" i="35"/>
  <c r="G40" i="48"/>
  <c r="G30" i="48"/>
  <c r="J30" i="48"/>
  <c r="J19" i="35"/>
  <c r="G17" i="35"/>
  <c r="J17" i="35"/>
  <c r="J43" i="35"/>
  <c r="E14" i="35"/>
  <c r="G72" i="35"/>
  <c r="G23" i="53"/>
  <c r="J23" i="53"/>
  <c r="G43" i="53"/>
  <c r="G17" i="53"/>
  <c r="J17" i="53"/>
  <c r="G41" i="43"/>
  <c r="G23" i="43"/>
  <c r="G51" i="43"/>
  <c r="E43" i="13"/>
  <c r="G43" i="13"/>
  <c r="E33" i="51"/>
  <c r="G33" i="51"/>
  <c r="G18" i="51"/>
  <c r="G29" i="22"/>
  <c r="J24" i="20"/>
  <c r="G42" i="43"/>
  <c r="G30" i="13"/>
  <c r="J30" i="13"/>
  <c r="G59" i="13"/>
  <c r="G55" i="22"/>
  <c r="G53" i="22"/>
  <c r="G50" i="22"/>
  <c r="G71" i="22"/>
  <c r="G70" i="16"/>
  <c r="G31" i="53"/>
  <c r="G39" i="43"/>
  <c r="G66" i="22"/>
  <c r="J29" i="22"/>
  <c r="G36" i="49"/>
  <c r="E33" i="49"/>
  <c r="G33" i="49"/>
  <c r="G32" i="49"/>
  <c r="G18" i="49"/>
  <c r="G31" i="49"/>
  <c r="J25" i="49"/>
  <c r="G25" i="49"/>
  <c r="J18" i="49"/>
  <c r="J17" i="49"/>
  <c r="G49" i="22"/>
  <c r="J20" i="22"/>
  <c r="G20" i="22"/>
  <c r="G17" i="22"/>
  <c r="J17" i="22"/>
  <c r="G68" i="16"/>
  <c r="G65" i="16"/>
  <c r="G64" i="16"/>
  <c r="G46" i="35"/>
  <c r="G31" i="20"/>
  <c r="G39" i="54"/>
  <c r="G31" i="51"/>
  <c r="G73" i="16"/>
  <c r="G30" i="54"/>
  <c r="G41" i="54"/>
  <c r="G29" i="54"/>
  <c r="J19" i="54"/>
  <c r="J26" i="54"/>
  <c r="E14" i="54"/>
  <c r="E16" i="54"/>
  <c r="G16" i="54"/>
  <c r="G19" i="54"/>
  <c r="J17" i="54"/>
  <c r="G17" i="54"/>
  <c r="G28" i="52"/>
  <c r="J22" i="51"/>
  <c r="G22" i="51"/>
  <c r="J17" i="51"/>
  <c r="G17" i="51"/>
  <c r="G40" i="8"/>
  <c r="G24" i="45"/>
  <c r="G28" i="45"/>
  <c r="G67" i="18"/>
  <c r="G35" i="18"/>
  <c r="G44" i="16"/>
  <c r="G81" i="16"/>
  <c r="E35" i="8"/>
  <c r="E37" i="8"/>
  <c r="G37" i="8"/>
  <c r="J19" i="10"/>
  <c r="E19" i="17"/>
  <c r="J19" i="17"/>
  <c r="E53" i="17"/>
  <c r="G53" i="17"/>
  <c r="E40" i="10"/>
  <c r="G40" i="10"/>
  <c r="E40" i="18"/>
  <c r="G40" i="18"/>
  <c r="J18" i="45"/>
  <c r="G18" i="45"/>
  <c r="G23" i="45"/>
  <c r="G19" i="16"/>
  <c r="G50" i="16"/>
  <c r="G42" i="16"/>
  <c r="G57" i="35"/>
  <c r="J19" i="16"/>
  <c r="G56" i="18"/>
  <c r="G55" i="18"/>
  <c r="G43" i="17"/>
  <c r="G55" i="17"/>
  <c r="G33" i="18"/>
  <c r="G44" i="18"/>
  <c r="E42" i="18"/>
  <c r="G42" i="18"/>
  <c r="E38" i="18"/>
  <c r="G38" i="18"/>
  <c r="E36" i="18"/>
  <c r="G36" i="18"/>
  <c r="G19" i="18"/>
  <c r="J19" i="18"/>
  <c r="J17" i="18"/>
  <c r="G17" i="18"/>
  <c r="G46" i="53"/>
  <c r="G52" i="17"/>
  <c r="G49" i="17"/>
  <c r="J23" i="10"/>
  <c r="G23" i="10"/>
  <c r="G28" i="17"/>
  <c r="J28" i="17"/>
  <c r="G36" i="12"/>
  <c r="J17" i="17"/>
  <c r="G38" i="8"/>
  <c r="G33" i="8"/>
  <c r="G43" i="8"/>
  <c r="J19" i="8"/>
  <c r="G17" i="8"/>
  <c r="G30" i="8"/>
  <c r="J17" i="8"/>
  <c r="G32" i="10"/>
  <c r="E41" i="12"/>
  <c r="G41" i="12"/>
  <c r="E35" i="12"/>
  <c r="G35" i="12"/>
  <c r="G27" i="28"/>
  <c r="E28" i="28"/>
  <c r="G28" i="28"/>
  <c r="G35" i="8"/>
  <c r="G19" i="17"/>
  <c r="J27" i="8"/>
  <c r="E14" i="8"/>
  <c r="E16" i="8"/>
  <c r="G16" i="8"/>
  <c r="J37" i="17"/>
  <c r="E14" i="17"/>
  <c r="G39" i="55"/>
  <c r="C78" i="2"/>
  <c r="E16" i="51"/>
  <c r="G16" i="51"/>
  <c r="G14" i="51"/>
  <c r="G13" i="51"/>
  <c r="G14" i="16"/>
  <c r="E16" i="16"/>
  <c r="G16" i="16"/>
  <c r="E16" i="17"/>
  <c r="G16" i="17"/>
  <c r="G14" i="17"/>
  <c r="G13" i="17"/>
  <c r="G27" i="12"/>
  <c r="C27" i="2"/>
  <c r="E41" i="13"/>
  <c r="G41" i="13"/>
  <c r="E42" i="13"/>
  <c r="G42" i="13"/>
  <c r="E69" i="35"/>
  <c r="G69" i="35"/>
  <c r="G43" i="35"/>
  <c r="C57" i="2"/>
  <c r="G70" i="35"/>
  <c r="E43" i="12"/>
  <c r="G43" i="12"/>
  <c r="J30" i="18"/>
  <c r="E14" i="18"/>
  <c r="J28" i="49"/>
  <c r="E14" i="49"/>
  <c r="E32" i="53"/>
  <c r="G32" i="53"/>
  <c r="G28" i="53"/>
  <c r="C72" i="2"/>
  <c r="G18" i="53"/>
  <c r="J18" i="53"/>
  <c r="G26" i="54"/>
  <c r="C75" i="2"/>
  <c r="G27" i="8"/>
  <c r="C30" i="2"/>
  <c r="G13" i="23"/>
  <c r="J46" i="22"/>
  <c r="E14" i="22"/>
  <c r="E45" i="17"/>
  <c r="G45" i="17"/>
  <c r="E42" i="17"/>
  <c r="G42" i="17"/>
  <c r="G40" i="17"/>
  <c r="G39" i="16"/>
  <c r="C39" i="2"/>
  <c r="E16" i="35"/>
  <c r="G16" i="35"/>
  <c r="G14" i="35"/>
  <c r="G21" i="28"/>
  <c r="C18" i="2"/>
  <c r="J36" i="43"/>
  <c r="E14" i="43"/>
  <c r="E16" i="45"/>
  <c r="G16" i="45"/>
  <c r="G14" i="45"/>
  <c r="E39" i="8"/>
  <c r="G39" i="8"/>
  <c r="G19" i="8"/>
  <c r="J23" i="52"/>
  <c r="E16" i="52"/>
  <c r="G16" i="52"/>
  <c r="G13" i="52"/>
  <c r="G28" i="20"/>
  <c r="C48" i="2"/>
  <c r="J27" i="10"/>
  <c r="E14" i="10"/>
  <c r="J23" i="55"/>
  <c r="G23" i="55"/>
  <c r="G14" i="54"/>
  <c r="G13" i="54"/>
  <c r="G46" i="22"/>
  <c r="C42" i="2"/>
  <c r="G39" i="13"/>
  <c r="J28" i="53"/>
  <c r="E14" i="53"/>
  <c r="J21" i="47"/>
  <c r="E14" i="47"/>
  <c r="J32" i="48"/>
  <c r="E14" i="48"/>
  <c r="G20" i="45"/>
  <c r="C63" i="2"/>
  <c r="G30" i="18"/>
  <c r="C36" i="2"/>
  <c r="G28" i="49"/>
  <c r="C60" i="2"/>
  <c r="G36" i="43"/>
  <c r="C51" i="2"/>
  <c r="G14" i="8"/>
  <c r="G13" i="8"/>
  <c r="G23" i="52"/>
  <c r="C69" i="2"/>
  <c r="J19" i="12"/>
  <c r="J27" i="12"/>
  <c r="E14" i="12"/>
  <c r="E42" i="10"/>
  <c r="G42" i="10"/>
  <c r="G27" i="10"/>
  <c r="C24" i="2"/>
  <c r="G19" i="10"/>
  <c r="J21" i="28"/>
  <c r="E14" i="28"/>
  <c r="J28" i="20"/>
  <c r="E14" i="20"/>
  <c r="E29" i="51"/>
  <c r="G29" i="51"/>
  <c r="G28" i="51"/>
  <c r="G25" i="51"/>
  <c r="C66" i="2"/>
  <c r="E19" i="13"/>
  <c r="J17" i="13"/>
  <c r="E46" i="13"/>
  <c r="G17" i="13"/>
  <c r="E22" i="55"/>
  <c r="G14" i="12"/>
  <c r="E16" i="12"/>
  <c r="G16" i="12"/>
  <c r="G22" i="23"/>
  <c r="C15" i="2"/>
  <c r="C14" i="2"/>
  <c r="G72" i="17"/>
  <c r="C32" i="2"/>
  <c r="C31" i="2"/>
  <c r="G19" i="13"/>
  <c r="J19" i="13"/>
  <c r="J36" i="13"/>
  <c r="E14" i="13"/>
  <c r="E50" i="13"/>
  <c r="G50" i="13"/>
  <c r="E16" i="53"/>
  <c r="G16" i="53"/>
  <c r="G14" i="53"/>
  <c r="G13" i="53"/>
  <c r="G13" i="35"/>
  <c r="G14" i="43"/>
  <c r="E16" i="43"/>
  <c r="G16" i="43"/>
  <c r="G47" i="52"/>
  <c r="C68" i="2"/>
  <c r="C67" i="2"/>
  <c r="G13" i="16"/>
  <c r="G14" i="49"/>
  <c r="E16" i="49"/>
  <c r="G16" i="49"/>
  <c r="G14" i="22"/>
  <c r="E16" i="22"/>
  <c r="G16" i="22"/>
  <c r="E16" i="47"/>
  <c r="G16" i="47"/>
  <c r="G14" i="47"/>
  <c r="G45" i="51"/>
  <c r="C65" i="2"/>
  <c r="C64" i="2"/>
  <c r="E48" i="13"/>
  <c r="G48" i="13"/>
  <c r="G46" i="13"/>
  <c r="G14" i="48"/>
  <c r="E16" i="48"/>
  <c r="G16" i="48"/>
  <c r="G67" i="8"/>
  <c r="C29" i="2"/>
  <c r="C28" i="2"/>
  <c r="G14" i="28"/>
  <c r="G13" i="28"/>
  <c r="E16" i="28"/>
  <c r="G16" i="28"/>
  <c r="G37" i="17"/>
  <c r="C33" i="2"/>
  <c r="E16" i="18"/>
  <c r="G16" i="18"/>
  <c r="G14" i="18"/>
  <c r="G13" i="18"/>
  <c r="E16" i="10"/>
  <c r="G16" i="10"/>
  <c r="G14" i="10"/>
  <c r="G36" i="13"/>
  <c r="C45" i="2"/>
  <c r="G14" i="20"/>
  <c r="E16" i="20"/>
  <c r="G16" i="20"/>
  <c r="G22" i="55"/>
  <c r="J22" i="55"/>
  <c r="J39" i="55"/>
  <c r="E32" i="55"/>
  <c r="G32" i="55"/>
  <c r="C74" i="2"/>
  <c r="C73" i="2"/>
  <c r="G54" i="54"/>
  <c r="G13" i="45"/>
  <c r="G14" i="13"/>
  <c r="E16" i="13"/>
  <c r="G16" i="13"/>
  <c r="G30" i="45"/>
  <c r="C62" i="2"/>
  <c r="C61" i="2"/>
  <c r="G13" i="10"/>
  <c r="G13" i="47"/>
  <c r="C17" i="2"/>
  <c r="C16" i="2"/>
  <c r="G37" i="28"/>
  <c r="C56" i="2"/>
  <c r="C55" i="2"/>
  <c r="G95" i="35"/>
  <c r="G13" i="43"/>
  <c r="G13" i="55"/>
  <c r="C71" i="2"/>
  <c r="C70" i="2"/>
  <c r="G60" i="53"/>
  <c r="G13" i="48"/>
  <c r="G13" i="49"/>
  <c r="C35" i="2"/>
  <c r="C34" i="2"/>
  <c r="G73" i="18"/>
  <c r="G13" i="22"/>
  <c r="G13" i="20"/>
  <c r="C38" i="2"/>
  <c r="C37" i="2"/>
  <c r="G93" i="16"/>
  <c r="G13" i="12"/>
  <c r="G49" i="12"/>
  <c r="C26" i="2"/>
  <c r="C25" i="2"/>
  <c r="G96" i="22"/>
  <c r="C41" i="2"/>
  <c r="C40" i="2"/>
  <c r="G74" i="55"/>
  <c r="C77" i="2"/>
  <c r="C76" i="2"/>
  <c r="C50" i="2"/>
  <c r="C49" i="2"/>
  <c r="G78" i="43"/>
  <c r="C53" i="2"/>
  <c r="C52" i="2"/>
  <c r="G56" i="48"/>
  <c r="C20" i="2"/>
  <c r="C19" i="2"/>
  <c r="G37" i="47"/>
  <c r="G50" i="20"/>
  <c r="C47" i="2"/>
  <c r="C46" i="2"/>
  <c r="G54" i="10"/>
  <c r="C23" i="2"/>
  <c r="C22" i="2"/>
  <c r="G40" i="49"/>
  <c r="C59" i="2"/>
  <c r="C58" i="2"/>
  <c r="G13" i="13"/>
  <c r="G75" i="13"/>
  <c r="C44" i="2"/>
  <c r="C43" i="2"/>
  <c r="C13" i="2"/>
  <c r="E38" i="1"/>
  <c r="E44" i="1"/>
  <c r="O49" i="1"/>
  <c r="S47" i="1"/>
  <c r="R47" i="1"/>
  <c r="S49" i="1"/>
  <c r="R49" i="1"/>
  <c r="R50" i="1"/>
</calcChain>
</file>

<file path=xl/sharedStrings.xml><?xml version="1.0" encoding="utf-8"?>
<sst xmlns="http://schemas.openxmlformats.org/spreadsheetml/2006/main" count="2908" uniqueCount="897">
  <si>
    <t>KRYCÍ LIST ROZPOČTU</t>
  </si>
  <si>
    <t>Názov stavby</t>
  </si>
  <si>
    <t>JKSO</t>
  </si>
  <si>
    <t xml:space="preserve"> </t>
  </si>
  <si>
    <t>Kód stavby</t>
  </si>
  <si>
    <t>NRSR(1)</t>
  </si>
  <si>
    <t>Názov objektu</t>
  </si>
  <si>
    <t>EČO</t>
  </si>
  <si>
    <t/>
  </si>
  <si>
    <t>Kód objektu</t>
  </si>
  <si>
    <t>E01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</si>
  <si>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</si>
  <si>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</si>
  <si>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</si>
  <si>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</si>
  <si>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</si>
  <si>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</si>
  <si>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</si>
  <si>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</si>
  <si>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</si>
  <si>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</si>
  <si>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</si>
  <si>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</si>
  <si>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</si>
  <si>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</si>
  <si>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</si>
  <si>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</si>
  <si>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</si>
  <si>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</si>
  <si>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</si>
  <si>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</si>
  <si>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</si>
  <si>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</si>
  <si>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</si>
  <si>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</si>
  <si>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</si>
  <si>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</si>
  <si>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</si>
  <si>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</si>
  <si>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Práca nadčas</t>
  </si>
  <si>
    <t>Zariadenie staveniska</t>
  </si>
  <si>
    <t>20</t>
  </si>
  <si>
    <t>%</t>
  </si>
  <si>
    <t>Bez pevnej podl.</t>
  </si>
  <si>
    <t>Mimostav. doprava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</si>
  <si>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</si>
  <si>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</si>
  <si>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</si>
  <si>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</si>
  <si>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</si>
  <si>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</si>
  <si>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</si>
  <si>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</si>
  <si>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</si>
  <si>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</si>
  <si>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</si>
  <si>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</si>
  <si>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</si>
  <si>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</si>
  <si>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</si>
  <si>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</si>
  <si>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</si>
  <si>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</si>
  <si>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</si>
  <si>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</si>
  <si>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</si>
  <si>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</si>
  <si>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</si>
  <si>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</si>
  <si>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</si>
  <si>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</si>
  <si>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</si>
  <si>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</si>
  <si>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</si>
  <si>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</si>
  <si>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</si>
  <si>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</si>
  <si>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</si>
  <si>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</si>
  <si>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</si>
  <si>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</si>
  <si>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ROZPOČET</t>
  </si>
  <si>
    <t>JKSO:</t>
  </si>
  <si>
    <t>P.Č.</t>
  </si>
  <si>
    <t>Kód položky</t>
  </si>
  <si>
    <t>MJ</t>
  </si>
  <si>
    <t>Množstvo celkom</t>
  </si>
  <si>
    <t>m2</t>
  </si>
  <si>
    <t>ks</t>
  </si>
  <si>
    <t>Jednotková cena</t>
  </si>
  <si>
    <t>SK7020000317</t>
  </si>
  <si>
    <t>Búracie práce</t>
  </si>
  <si>
    <t>bm</t>
  </si>
  <si>
    <t>kpl</t>
  </si>
  <si>
    <t>m3</t>
  </si>
  <si>
    <t>Nový stav</t>
  </si>
  <si>
    <t>Kod</t>
  </si>
  <si>
    <t xml:space="preserve">HSV a PSV </t>
  </si>
  <si>
    <t>merná jednotka</t>
  </si>
  <si>
    <t>Celkom</t>
  </si>
  <si>
    <t>STAVEBNÁ ČASŤ - CELKOM</t>
  </si>
  <si>
    <t>STAVEBNÁ ČASŤ - SO00 - Prípravné a pomocné práce</t>
  </si>
  <si>
    <t>Ostatné práce</t>
  </si>
  <si>
    <t>Koordinačná činnosť</t>
  </si>
  <si>
    <t>Zariadenie staveniska - unimobunka</t>
  </si>
  <si>
    <t>Oplotenie staveniska</t>
  </si>
  <si>
    <t>Poznámka:</t>
  </si>
  <si>
    <t>Cena za stažené podmienky (napr. nočné práce, nemožnosť používať ťažkú búraciu techniku a pod.) pri búracích prácach, výstavbe nového stavbu ako aj prácach vo výškach (napr. pracovné plošiny) je dodávateľ povinný zohľadniť už v jednotkových cenách.</t>
  </si>
  <si>
    <t>ZTI</t>
  </si>
  <si>
    <t>VZT</t>
  </si>
  <si>
    <t>ELI</t>
  </si>
  <si>
    <t>VZDUCHOTECHNICKA - CELKOM (CENU DOPLNIŤ Z ČIASTKOVÝCH ROZPOČTOV VZT)</t>
  </si>
  <si>
    <t>ZDRAVOTECHNICKA - CELKOM - (CENU DOPLNIŤ Z ČIASTKOVÝCH ROZPOČTOV ZTI)</t>
  </si>
  <si>
    <t>ELEKTROINŠTALÁCIA - CELKOM (CENU DOPLNIŤ Z ČIASTKOVÝCH ROZPOČTOV ELI)</t>
  </si>
  <si>
    <t>EPS A HSP</t>
  </si>
  <si>
    <t>SHZ</t>
  </si>
  <si>
    <t>ZOTaSH</t>
  </si>
  <si>
    <t>EPS A HSP - CELKOM (CENU DOPLNIŤ Z ČIASTKOVÝCH ROZPOČTOV EPS A HSP)</t>
  </si>
  <si>
    <t>SHZ - CELKOM (CENU DOPLNIŤ Z ČIASTKOVÝCH ROZPOČTOV SHZ)</t>
  </si>
  <si>
    <t>ZOTaSH - CELKOM (CENU DOPLNIŤ Z ČIASTKOVÝCH ROZPOČTOV ZOTaSH)</t>
  </si>
  <si>
    <t>MaR</t>
  </si>
  <si>
    <t>MaR - CELKOM (CENU DOPLNIŤ Z ČIASTKOVÝCH ROZPOČTOV MaR)</t>
  </si>
  <si>
    <t>AD PLAN s.r.o., JELKA</t>
  </si>
  <si>
    <t>SK2023717135</t>
  </si>
  <si>
    <t>Presuny hmôt je nutné zohľadniť  v SO00</t>
  </si>
  <si>
    <t>Ceny za plošiny a lešenie je nutné zohľadniť v SO00</t>
  </si>
  <si>
    <t>UK</t>
  </si>
  <si>
    <t>VYKUROVANIE - CELKOM - (CENU DOPLNIŤ Z ČIASTKOVÝCH ROZPOČTOV ZTI)</t>
  </si>
  <si>
    <t>Výkaz výmer je vytovený podľa projektu pre tendrovú dokumentáciu. Dodávateľ musí teda k naceneniu bezpodmienečne používať projektovú dokumentáciu.</t>
  </si>
  <si>
    <t>VYHOTOVENIE OTVOROV CEZ STREŠNÚ KONŠTRUKCIU PRE OSADENIE VZT JEDNOTKY</t>
  </si>
  <si>
    <t>DEMONTÁŽ OCELOVÝCH OCHRANNÝCH KONŠTRUKCIÍ STIEN, STLPOV, ZARIAĎOVACÍCH PREDMETOV</t>
  </si>
  <si>
    <t>VYREZANIE OTVOROV DO FASÁDY A VYBÚRANIE ŽB SOKLA</t>
  </si>
  <si>
    <t>DEMONTÁŽ DVERNÝCH KONŠTRUKCIÍ VRÁTANE ZÁRUBNÍ A DEMONTÁŽ OKENNÝCH KONŠTRUKCIÍ</t>
  </si>
  <si>
    <t>DEMONTÁŽ ROLETOVÝCH MREŽÍ VRÁTANE ODPOJENIA</t>
  </si>
  <si>
    <t>DEMONTÁŽ OCELOVEJ KLIETKY</t>
  </si>
  <si>
    <t>DEMONTÁŽ / PREKLÁDKA JEDNOTLIVÝCH TECHNOLOGICKÝCH ROZVODOV A ZARIADENÍ</t>
  </si>
  <si>
    <t>ODSTRÁNENIE SVETELNEJ REKLAMI (SVETELNÝ LOGOBOX VRÁTANE NAPÁJANIA ELI)</t>
  </si>
  <si>
    <t>DEMONTÁŽ OCELOVEJ OCHRANY PRESKLENIA</t>
  </si>
  <si>
    <t>DEMONTÁŽ REKLAMNÝCH BANNEROV, NOSIČOV A NEPOTREBNÝCH ZÁVESNÝCH LÁN - VRÁTANE MONTÁŽNEJ PLOŠINY</t>
  </si>
  <si>
    <t>VYHOTOVENIE OTVOROV A PRESTUPOV PRE TECHNOLOGICKÉ ROZVODY (ELI, VZT, ZTI, IT, ...)</t>
  </si>
  <si>
    <t>DEMONTÁŽ / PRESUN AKCENTNÉHO OSVETLENIA - STAVEBNO PRÍPOMOCNÉ PRÁCE</t>
  </si>
  <si>
    <t>PRESUN RACKU A OVLÁDAČOV SHZ, EPS, EZS, MaR, CCTV NA NOVÚ POZÍCIU  - STAVEBNO PRÍPOMOCNÉ PRÁCE</t>
  </si>
  <si>
    <t>DEMONTÁŽ SCAN GUIDE SKRINKY - STAVEBNO PRÍPOMOCNÉ PRÁCE</t>
  </si>
  <si>
    <t>DEMONTÁŽ / PRESUN WORKSTATION NA PREDAJNEJ PLOCHE - STAVEBNO PRÍPOMOCNÉ PRÁCE</t>
  </si>
  <si>
    <t>ODVOZ SUTINY A VYBÚRANÝCH HMÔT</t>
  </si>
  <si>
    <t>VNÚTROSTAVENISKOVÁ DOPRAVA SUTINY A PRESUN HMÔT</t>
  </si>
  <si>
    <t>ODSTRÁNENIE STARÝCH NÁTEROV Z OMIETOK OŠKRABANÍM S OBRÚSENÍM STIEN</t>
  </si>
  <si>
    <t>DEMONTÁŽ DOČASNEJ SDK PRIEČKY VRÁTANE DVERNÝCH KONŠTRUKCIÍ</t>
  </si>
  <si>
    <t>VYBRÚSENIE PÔVODNÉHO NAVIGAČNÉHO ZNAČENIA PODLAHY (ŠÍRKA 100 MM)</t>
  </si>
  <si>
    <t>VYREZANIE STREŠNÉHO PLÁŠŤA (600 MM X 600 MM) PRE ÚČEL UMIESTNENIA POMOCNEJ OCELOVEJ KONŠTRUKCIE PRE EXTERIÉROVÉ JEDNOTKY</t>
  </si>
  <si>
    <t>B01</t>
  </si>
  <si>
    <t>B02</t>
  </si>
  <si>
    <t>B03</t>
  </si>
  <si>
    <t>B04</t>
  </si>
  <si>
    <t>B05</t>
  </si>
  <si>
    <t>B07</t>
  </si>
  <si>
    <t>B08</t>
  </si>
  <si>
    <t>B09</t>
  </si>
  <si>
    <t>B10</t>
  </si>
  <si>
    <t>B11</t>
  </si>
  <si>
    <t>B12</t>
  </si>
  <si>
    <t>B13</t>
  </si>
  <si>
    <t>B14</t>
  </si>
  <si>
    <t>LOKÁLNA OPRAVA, DOPLNENIE PODLAHOVÝCH DILATAČNÝCH LÍŠT</t>
  </si>
  <si>
    <t xml:space="preserve">VYHOTOVENIE MINERÁLNEHO KAZETOVÉHO PODHLADU 600 X 600 MM VRÁTANE NOSNEJ LIŠTY </t>
  </si>
  <si>
    <t xml:space="preserve">VYSPRAVENIE A OPRAVA POVRCHU ŽB STLPOV </t>
  </si>
  <si>
    <t>VYSPRAVENIE PRESTUPOV V SDK, MUROVANÝCH A PUR PANELOVÝCH KONŠTRUKCIACH BEZ POŽAIRNEJ ODOLNOSTI</t>
  </si>
  <si>
    <t>ZNAČENIE PODLAHY (NANÁŠANIE VYSOKOZÁŤAŽ. FARBY, VYMERANIE LÍNIÍ, ODMASTENIE PODLAHY, LEPENIE VYMEDZ. PÁSOK PODLAHY) (ŠÍRKA 100 MM)</t>
  </si>
  <si>
    <t>MONTÁŽ OBKLADOV VNÚTORNÝCH STIEN KLADENÝCH DO TMELU, VRÁTANE ŠKÁROVANIA</t>
  </si>
  <si>
    <t>PROTIPOŽIARNE PRESTUPY, MANŽETY A TMELY PRI PRESTUPE TECHNICKÝCH A TECHN. ROZVODOV, CEZ POŽ.-DELIACE KONŠ.</t>
  </si>
  <si>
    <t>ZAIZOLOVANIE (TEPELNÉ, HYDROIZOLAČNÉ) STREŠNÉHO PLÁŠŤA</t>
  </si>
  <si>
    <t xml:space="preserve">OSADENIE, MONTÁŽ A DODÁVKA NOVÝCH OCELOVÝCH OCHRANNÝCH KONŠTRUKCIÍ STIEN, STLPOV, ZAR. PREDMETOV </t>
  </si>
  <si>
    <t>SDK PRIEČKA  HR. 150 MM S IZOLÁCIOU DVOJITÁ KCA OCEL PROFIL, DVOJPLÁŠŤ DOSKY 2X GKB TL 12,5+12,5 MM</t>
  </si>
  <si>
    <t>ZAKRÝVANIE REKLAMNÝCH NOSIČOV, SVETELNÝCH BANNEROV, ROLET. MERŽÍ, ZASKLENÍ A OSTATNÝCH KOMP. A KONŠTRUKCIÍ</t>
  </si>
  <si>
    <t>OBKLADAČKY KERAMICKÉ 200X200 MM</t>
  </si>
  <si>
    <t>ZAPOJENIE NOVÝCH A PRESUNUTÝCH TECHN. ROZVODOV, KOORDINÁCIA JEDNOTLIVÝCH ROZVODOV (SHZ, EZS, EPS, MaR, CCTV, ...)</t>
  </si>
  <si>
    <t xml:space="preserve">ZAIZOLOVANIE STRECHY OKOLO NOVÝCH VZT POTRUBÍ A VYSTUPUJÚCICH OC. KONŠTRUKCIÍ (TEPELNÉ A HYDROIZOLAČNÉ) </t>
  </si>
  <si>
    <t>PRESUN HMÔT STAVEBNÉHO MATERIÁLU NA STAVBU</t>
  </si>
  <si>
    <t>VNÚTROSTAVENISKOVÁ DOPRAVA MATERIÁLU A PRESUN HMÔT</t>
  </si>
  <si>
    <t>TESNIACA PROTIPRAŠNÁ STAV. PLACHTA NAD DOČASNOU SDK PRIEČKOU KOTVENÉ DO TRAPÉZ. PLECHU STROPNEJ KONŠTRUKCIE</t>
  </si>
  <si>
    <t>DOPLNENNIE SDK PRIEČKY - VYPLENENIE OTVOROV</t>
  </si>
  <si>
    <t>GEODETICKÉ ZAMERANIE PRIESTORU (POLOHOPIS A VÝŠKOPIS)</t>
  </si>
  <si>
    <t>NAVRHOVANÁ DOČASNÁ SADROKARTÓNOVÁ DELIACA PRIEČKA JEDNOSTRANNE OPLÁŠTENÁ</t>
  </si>
  <si>
    <t xml:space="preserve">OPRAVA NEROVNOSTÍ SDK A MUROVANÝCH STIEN PRED VÝMALBOU </t>
  </si>
  <si>
    <t>SÚČASNÝ ODPAD KONDENZÁTU PO DEMONTÁŽI CHLADIARENSKÝCH ZARIADENÍ ZASLEPIŤ</t>
  </si>
  <si>
    <t>NOVÉ PIKTOGRAMY</t>
  </si>
  <si>
    <t>N01</t>
  </si>
  <si>
    <t>N02</t>
  </si>
  <si>
    <t>N03</t>
  </si>
  <si>
    <t>N04</t>
  </si>
  <si>
    <t>N05</t>
  </si>
  <si>
    <t>N07</t>
  </si>
  <si>
    <t>N08</t>
  </si>
  <si>
    <t>N09</t>
  </si>
  <si>
    <t>N10</t>
  </si>
  <si>
    <t>N11</t>
  </si>
  <si>
    <t>N12</t>
  </si>
  <si>
    <t>N13</t>
  </si>
  <si>
    <t>N14</t>
  </si>
  <si>
    <t>h</t>
  </si>
  <si>
    <t>kg</t>
  </si>
  <si>
    <t>D09</t>
  </si>
  <si>
    <t>ZS01</t>
  </si>
  <si>
    <t>ZS02</t>
  </si>
  <si>
    <t>OC1</t>
  </si>
  <si>
    <t>OC2</t>
  </si>
  <si>
    <t>OC3</t>
  </si>
  <si>
    <t>OC4</t>
  </si>
  <si>
    <t>OC5</t>
  </si>
  <si>
    <t>OC6</t>
  </si>
  <si>
    <t>OC7</t>
  </si>
  <si>
    <t>OC8</t>
  </si>
  <si>
    <t>OC9</t>
  </si>
  <si>
    <t>OC10</t>
  </si>
  <si>
    <t>DK1</t>
  </si>
  <si>
    <t>OSADENIE NOVÝCH PRENOSNÝCH HASIACICH PRÍSTROJOV (D+M)</t>
  </si>
  <si>
    <t>DEMONTÁŽ DROBNÝCH PREDMETOV VYBAVENIA SOCIÁLNYCH PRIESTOROV</t>
  </si>
  <si>
    <t>NEREZOVÝ ZVOD DN60, DLŽKA 7,0 M, KOTVENÉ DO STREŠNÉHO OPLÁŠTENIA PRE VODOVODNÉ A KANALIZAČNÉ POTRUBIE STL NJ D+M</t>
  </si>
  <si>
    <t>OPRAVA A DOPLNENIE OSVETLENIA A VÝMENA ZDROJOV, ŽIARIVIEK (STAVEBNO PRÍPOMOCNÉ PRÁCE)</t>
  </si>
  <si>
    <t>SFRÉZOVANIE Z DRÁTKOBETÓNOVÉHO POVRCHU -15 MM</t>
  </si>
  <si>
    <t>CEMENTOVÝ POTER HR. 40 MM (D+M)</t>
  </si>
  <si>
    <t>TERAZZO DLAŽBA 300X300 MM</t>
  </si>
  <si>
    <t>DEMONTÁŽ AUTOMATICKÝCH POSUVNÝCH DVERÍ VRÁTANE POMOCNEJ OCEĽOVEJ KONŠTRUKCIE</t>
  </si>
  <si>
    <t>DEMONTÁŽ POMOCNÝCH OCEĽOVÝCH KONŠTRUKCIÍ TECHNOLOGICKÝCH ROZVODOV</t>
  </si>
  <si>
    <t>ZAPOJENIE A OSADENIE ZDRAVOTECHNICKÝCH ZARIADOVACÍCH A TECHNOLOGICKÝCH PREDMETOV</t>
  </si>
  <si>
    <t>OST-1</t>
  </si>
  <si>
    <t>OST-2</t>
  </si>
  <si>
    <t>OST-3</t>
  </si>
  <si>
    <t>OST-4</t>
  </si>
  <si>
    <t>ZASKLENÁ STENA ZS01 ( D+M )</t>
  </si>
  <si>
    <t>ZASKLENÁ STENA ZS02 ( D+M )</t>
  </si>
  <si>
    <t>DREVENÁ OCHRANNÁ KONŠTRUKCIA DK1 ( D+M )</t>
  </si>
  <si>
    <t>MALOVANIE OCHRANNÝCH OCELOVÝCH KONŠTRUKCIÍ</t>
  </si>
  <si>
    <t>D06</t>
  </si>
  <si>
    <t>D07</t>
  </si>
  <si>
    <t>ÚPRAVA A DOPLNENIE OCELOVEJ POMOCNEJ ZÁVESNEJ KONŠTRUKCIE SHZ A ELEKTROŽĽABOV</t>
  </si>
  <si>
    <t>ZABETÓNOVANIE KANÁLIKA V PODLAHE PO CELEJ DLŽKE</t>
  </si>
  <si>
    <t>OC11</t>
  </si>
  <si>
    <t>DODÁVKA A OSADENIE MINERÁLNYCH KAZETOVÝCH KOMPONENTOV PODHLADU (600 X 600 MM) BEZ NOSNEJ LIŠTY</t>
  </si>
  <si>
    <t>DEMONTÁŽ OCEĽOVEJ VYROVNÁVAJÚCEJ DLAŽBY</t>
  </si>
  <si>
    <t>OST-5</t>
  </si>
  <si>
    <t>Dielenská dokumentácia oceľových konštrukcií vrátane statického posudku</t>
  </si>
  <si>
    <t>BANDÁŽOVANIE HORIZONTÁLNYCH A VERTIKÁLNYCH ROZVODOV BIELEJ FARBY (MIRELON IZOLÁCIA)</t>
  </si>
  <si>
    <t>PREKLÁDKA TECHNICKÝCH A TECHNOLOGICKÝCH ZARIADENÍ POD STROPOM PRED REALIZÁCIOU DELIACICH SDK PRIEČOK</t>
  </si>
  <si>
    <t xml:space="preserve">VYHOTOVENIE HYGIENICKÉHO UMYVATELÉHO KAZETOVÉHO PODHLADU 600 X 600 MM VRÁTANE NOSNEJ LIŠTY </t>
  </si>
  <si>
    <t>PREKLÁDKA A PREDLŽENIE ROZVODOV, VEDENÍ A TECHNOLOGICKÝCH ZARIADENÍ VRÁTANE MATERIÁLU PRI VYHOTOVENÍ FASÁDNEHO OTVORU</t>
  </si>
  <si>
    <t>DOPLNENIE FASÁDNEHO PLÁŠŤA S POMOCNOU OCELOVEJ KONŠTRUKCIE, D+M</t>
  </si>
  <si>
    <t>VYČISTENIE FASÁDNEHO PRESKLENIA (OBOJSTRANNE)</t>
  </si>
  <si>
    <t>DEMONTÁŽ VŠETKÝCH NEPOTREBNÝCH KOMPONENTOV EXISTUJÚCEHO PODHĽADU</t>
  </si>
  <si>
    <t>STAVEBNÉ INTERIÉROVÉ ÚPRAVY TESCO ZLATÉ PIESKY BRATISLAVA</t>
  </si>
  <si>
    <t>TESCO EXTRA ZLATÉ PIESKY</t>
  </si>
  <si>
    <t>TESCO STORES SR - Cesta na Senec 2, 821 04 Bratislava</t>
  </si>
  <si>
    <t>SO 01</t>
  </si>
  <si>
    <t>STAVEBNÁ ČASŤ - SO01 - ZÁKAZNICKÝ VSTUP Č.: I.</t>
  </si>
  <si>
    <t>STAVEBNÁ ČASŤ - SO02 - ZÁKAZNICKÝ VSTUP Č.: II.</t>
  </si>
  <si>
    <t>STAVEBNÁ ČASŤ - SO03 - OBCHODNÁ PROMENÁDA, BANKOMATY A SOC. ZÁZEMIE</t>
  </si>
  <si>
    <t>STAVEBNÁ ČASŤ - SO04 - CSD INFORMAČNÝ PULT A POKLADNIČNÁ ZÓNA</t>
  </si>
  <si>
    <t>SO 00</t>
  </si>
  <si>
    <t>SO 02</t>
  </si>
  <si>
    <t>SO 03</t>
  </si>
  <si>
    <t>SO 04</t>
  </si>
  <si>
    <t>STAVEBNÁ ČASŤ - SO05 - STL NÁJOMNÉ JEDNOTKY A VÝKUP FLIAŠ</t>
  </si>
  <si>
    <t>SO 05</t>
  </si>
  <si>
    <t>STAVEBNÁ ČASŤ - SO06 - PREDAJNÁ PLOCHA TESCO</t>
  </si>
  <si>
    <t>SO 06</t>
  </si>
  <si>
    <t>SO 07</t>
  </si>
  <si>
    <t>SO 08</t>
  </si>
  <si>
    <t>SO 09</t>
  </si>
  <si>
    <t>STAVEBNÁ ČASŤ - SO10 - SKLADOVÉ ZÁZEMIE - HYPERMARKET Č.:1 (NEPOTRAVINY)</t>
  </si>
  <si>
    <t>SO 10</t>
  </si>
  <si>
    <t>STAVEBNÁ ČASŤ - SO11 - SKLADOVÉ ZÁZEMIE - HYPERMARKET Č.:2 (POTRAVINY)</t>
  </si>
  <si>
    <t>SO 11</t>
  </si>
  <si>
    <t>ODVOZ SUTINY A VYBÚRANÝCH HMÔT A VNÚTROSTAVENISKOVÁ DOPRAVA SUTINY A PRESUN HMÔT</t>
  </si>
  <si>
    <t>STAVEBNÁ ČASŤ - SO13 - HLAVNÁ POKLADŇA</t>
  </si>
  <si>
    <t>JEDNOSTRANNÉ DOPLNENIE A ZOSILNENIE SDK PRIEČKY  S IZOLÁCIOU HR. 100 MM A OCELOVÉHO PLECHU HR:0,55mm , NA EXISTUJÚCI OCELOVÝ PROFIL, DOSKY 2X (RB) 12,5+12,5 - BEZ POŽIARNEJ ODOĽNOSTI</t>
  </si>
  <si>
    <t>STAVEBNÁ ČASŤ - SO12 - DOTCOM SKLAD (VRÁTANE ZÁSOBOVANIA)</t>
  </si>
  <si>
    <t>STAVEBNÁ ČASŤ - SO14 - NÁJOMNÁ JEDNOTKA (OKAY ELEKTRO)</t>
  </si>
  <si>
    <t>SO 12</t>
  </si>
  <si>
    <t>SO 13</t>
  </si>
  <si>
    <t>SO 14</t>
  </si>
  <si>
    <t>STAVEBNÁ ČASŤ - SO15 - NÁJOMNÁ JEDNOTKA (LEKÁREŇ)</t>
  </si>
  <si>
    <t>SO 15</t>
  </si>
  <si>
    <t>STAVEBNÁ ČASŤ - SO16 - STAVEBNÉ ÚPRAVY 2.NP</t>
  </si>
  <si>
    <t>STAVEBNÁ ČASŤ - SO17 - NÁJOMNÁ JEDNOTKA (KOZMETIKA)</t>
  </si>
  <si>
    <t>SO 17</t>
  </si>
  <si>
    <t>SO 16</t>
  </si>
  <si>
    <t>DEMONTÁŽ KAZETOVÉHO PODHLADU A NOSNEJ KONŠTRUKCIE PODHLADOVÝCH ELEMENTOV</t>
  </si>
  <si>
    <t>VÝŠKOVÉ PRÁCE ŠKOLENÝCH MONTÉROV PRI DEMONTÁŽNYCH PRÁCACH</t>
  </si>
  <si>
    <t xml:space="preserve">OBHLIADKA A ANALÝZA PODKLADU FASÁDNEHO OPLÁŠTENIA </t>
  </si>
  <si>
    <t>ČISTENIE, UMÝVANIE A KARTÁČOVANIE PODKLADU ( podľa druhu a miery znečistenia )</t>
  </si>
  <si>
    <t>ODMASTENIE PODKLADU BENÍNOVÝM, ALEBO ACETÓNOVÝM ČISTIČOM</t>
  </si>
  <si>
    <t>DEMONTÁŽ NEPOTREBNÝCH ELEKTROINŠTALAČNÝCH KÁBLOV A CHÁRNIČIEK NA FASÁDE</t>
  </si>
  <si>
    <t>DEMONTÁŽ A ODSTRÁNENIE FASÁDNYCH PIKTORGAMOV</t>
  </si>
  <si>
    <t>VYČISTENIE A ODMASTENIE ŽB FASÁDNEHO SOKLA HYPERMARKETU</t>
  </si>
  <si>
    <t>ČERPACIA STANICA</t>
  </si>
  <si>
    <t xml:space="preserve">DVÍHACIA PLOŠINA ( pre účel čitstenia, vyspravenia podkladu a korózií, striekanie fasádneho opláštenia, markíz a vstupných portálov ) </t>
  </si>
  <si>
    <t>ZAKRÝVANIE VŠETKÝCH STAVEBNÝCH KONŚTRUKCIÍ POČAS STRIEKANIA, MALOVANIA VŠETKÝCH STAVEBNÝCH KOMPONENTOV</t>
  </si>
  <si>
    <t xml:space="preserve">NOVÉ BETÓNOVÉ CESTNÉ OBRUBNÍKY ( vrátane osadenie, vyhotovenia zhutneného podložia, ohraničenia časti parkoviska - na komplet ) D+M </t>
  </si>
  <si>
    <t>PRÍPATOK ZA SKLADOVANIE SUTI - BETÓN</t>
  </si>
  <si>
    <t>VYBRÚSENIE FASÁDY A PRIPRAVENIE PODKLADU PRED MALOVANÍM / STRIEKANÍM</t>
  </si>
  <si>
    <t>EXTERIÉR - FASÁDA</t>
  </si>
  <si>
    <t>EXTERIÉR - PARKOVISKO, PYLÓN, VOZÍKOVÉ STÁNIA</t>
  </si>
  <si>
    <t>VYČISTENIE EXTERIÉROVÝCH GUMENÝCH ČISTIACICH ROHOŽI</t>
  </si>
  <si>
    <t>OPRAVA POŠKODENÉHO OPLECHOVANIA OKOLO 3KS PRÍJMOVÝCH DVERÍ</t>
  </si>
  <si>
    <t>PCHL EXTERIÉR</t>
  </si>
  <si>
    <t>VYTÝČENIE NOVEJ POLOHY ZÁKLADU POD STROJOVŇU CHLADENIA</t>
  </si>
  <si>
    <t>ZHUTNENIE EXISTUJÚCEHO KAMENIVA</t>
  </si>
  <si>
    <t>DEMONTÁŽ ZVISLÉHO DEBNENIA PRE ZÁKLADOVÚ DOSKU</t>
  </si>
  <si>
    <t>LEMOVANIE OTVOROV V OBVODOVOM PLÁŠTI ( POMOCOU OPLECHOVANIA ) - VRÁTANE MALOVANIA NA POVODNU FARBU (D+M)</t>
  </si>
  <si>
    <t>VYČISTENIE PRIESTORU PO VYHOTOVENÍ VONKAJŠÍCH PRÁC</t>
  </si>
  <si>
    <t>VNÚTROSTAVENISKOVÁ DOPRAVA MATERIÁLU A PRESUN HMOT</t>
  </si>
  <si>
    <t>PRESUN HMOT STAVEBNÉHO MATERIÁLU NA STAVBU</t>
  </si>
  <si>
    <t>VÝVOZ A LIKVIDÁCIA STAVEBNÉHO MATERIÁLU A ODPADU</t>
  </si>
  <si>
    <t>NOVÉ PIKTOGRAMI TECHNICKÝCH A TECNOLOGICKÝCH KOMPONENTOV</t>
  </si>
  <si>
    <t>DIELENSKÁ DOKUMENTÁCIA OCEĽOVÝCH KONŠTRUKCIÍ SO STATICKÝM VÝPOČTOM</t>
  </si>
  <si>
    <t>SO 18</t>
  </si>
  <si>
    <t>STAVEBNÁ ČASŤ - SO18 - POTRAVINOVÉ CHLADENIE - EXTERIÉR</t>
  </si>
  <si>
    <t>NAREZANIE A VYBÚRANIE BETÓNOVEJ PODLAHY ZADNÉHO DVORA POD KONTAJNEROVOU STROJOVŇOU VRÁTANE VÝSTUŽE (ROZM. 8,2x2,7x0,25M)</t>
  </si>
  <si>
    <t>VYREZANIE OTVOROV DO FASÁDY PRE NAVRHOVANÉ LAVIČKY/SYSTÉM POTRAVINÁRSKEHO CHLADENIA, ROZM. 1100 X 350 MM</t>
  </si>
  <si>
    <t>DEMONTÁŽ NEREZOVÉHO A CETRISOVÉHO OBLOŽENIA STLPOV</t>
  </si>
  <si>
    <t>TESCO - VŠEOBECNÉ</t>
  </si>
  <si>
    <t>TESCO - PODLAHA</t>
  </si>
  <si>
    <t>TESCO - STENY</t>
  </si>
  <si>
    <t>TESCO - PODHLAD</t>
  </si>
  <si>
    <t>OČISTENIE A ODSTRÁNENIE PAVUČINY ZO STROPU A STIEN</t>
  </si>
  <si>
    <t>NOVÉ REVIZNE DVIERKA</t>
  </si>
  <si>
    <t>JEDNOSTRANNÉ DOPLNENIE PROTIPOŽIAREJ SDK PRIEČKY  S IZOLÁCIOU HR. 80 MM, NA EXISTUJÚCI OCELOVÝ PROFIL, DOSKY 2X (RF) 12,5+12,5 - EI45</t>
  </si>
  <si>
    <t>TESCO - PRVKY, ...</t>
  </si>
  <si>
    <t>DEMONTÁŽ LIETACÍCH DVERÍ VRÁTANE OCELOVEJ KONŠTRUKCIE</t>
  </si>
  <si>
    <t>mb</t>
  </si>
  <si>
    <t>PREMALOVANIE DVERNÝCH KONŠTRUKCIÍ</t>
  </si>
  <si>
    <t>VYČISTENIE VZDUCHOTECHNICKÝCH POTRUBÍ POD STROPOM, SVETLÍKOV, STROPNÝCH SVIETIDIEL, POTRUBIA ZTI  (VŠETKÝCH POTRUBÝ) A NOSNÍKOV</t>
  </si>
  <si>
    <t>VYČISTENIE PODHĽADU/STROPU V LOBBY</t>
  </si>
  <si>
    <t>NÁTER STIEN A STĹPOV FARBAMI DULUX - FAREBNOSŤ PODĽA VÝKRESU 2X NÁTER, VRÁTANE PENETRÁCIE A VYSPRAVENIA PODKLADU PRED NÁTEROM (NAPR. SÁDROU, STIERKOU A POD.)</t>
  </si>
  <si>
    <t>NÁTER STIEN A STĹPOV FARBAMI DULUX UMÝVATEĽNÁ - FAREBNOSŤ PODĽA VÝKRESU 2X NÁTER, VRÁTANE PENETRÁCIE A VYSPRAVENIA PODKLADU PRED NÁTEROM (NAPR. SÁDROU, STIERKOU A POD.)</t>
  </si>
  <si>
    <t>VYHOTOVENIE DRÁŽKY DO SDK PRIEČKY PRE SCHOVANIE ELI+IT KÁBLOV PRE TURNIKETY PRI ZÁKAZNÍCKYCH TOALETÁCH</t>
  </si>
  <si>
    <t>VYSPRAVENIE A OPRAVA POVRCHU SDK STIEN PO INŠTALOVANÍ ELI+IT KÁBLOV</t>
  </si>
  <si>
    <t>UPRATOVACIE PRÁCE POČAS A PO VYHOTOVENÝCH PRÁCACH</t>
  </si>
  <si>
    <t>DODÁVKA A MONTÁŽ OCEĽOVÝCH L PROFILOV PO OBVODE KANÁLIKA V PODLAHE A UZAVRETIE ROZNÁŠACÍM PLECHOM</t>
  </si>
  <si>
    <t>OKAPOTOVANIE ROZVODOV PCHL A ZTI PROSTREDNÍCTVOM SDK KONŠTRUKCIÍ</t>
  </si>
  <si>
    <t>STAVEBNÁ ČASŤ - SO19 - SOCIÁLNE ZÁZEMIE NÁJOMNEJ JEDNOTKY</t>
  </si>
  <si>
    <t>STAVEBNÁ ČASŤ - SO20 - DISPLAY CENTRUM A ÚNIKOVÁ CHODBA</t>
  </si>
  <si>
    <t>STAVEBNÁ ČASŤ - SO09 - NÁJOMNÁ JEDNOTKA - HOLOPRIESTOR</t>
  </si>
  <si>
    <t>STAVEBNÁ ČASŤ - SO21 - EXTERIÉR / FASÁDA / ČERPACIA STANICA</t>
  </si>
  <si>
    <t>SO 19</t>
  </si>
  <si>
    <t>SO 20</t>
  </si>
  <si>
    <t>SO 21</t>
  </si>
  <si>
    <t>PREPOUŽITIE / PREMIESTNENIE ROLETOVEJ MREŽE DO NAVRH. STL VRÁTANE DOPOJENIA A POMOCNEJ OC KONŠTRUKCIE</t>
  </si>
  <si>
    <t>DODÁVKA A MONTÁŽ PEVNÉHO PROTIPOŽIARNEHO PODHLADU VRÁTANE KONŠTRUKCIE</t>
  </si>
  <si>
    <t>BEZPEČNOSTNÁ KARI ROHOŽ VRÁTANE POMOCNEJ KONŠTRUKCIE</t>
  </si>
  <si>
    <t>B06</t>
  </si>
  <si>
    <t>BE01</t>
  </si>
  <si>
    <t>BE02</t>
  </si>
  <si>
    <t>BE03</t>
  </si>
  <si>
    <t>BE04</t>
  </si>
  <si>
    <t>BF01</t>
  </si>
  <si>
    <t>BF02</t>
  </si>
  <si>
    <t>BF03</t>
  </si>
  <si>
    <t>BF04</t>
  </si>
  <si>
    <t>BF05</t>
  </si>
  <si>
    <t>BF06</t>
  </si>
  <si>
    <t>BF07</t>
  </si>
  <si>
    <t>BF08</t>
  </si>
  <si>
    <t>BF09</t>
  </si>
  <si>
    <t>BF10</t>
  </si>
  <si>
    <t>BF11</t>
  </si>
  <si>
    <t>BF12</t>
  </si>
  <si>
    <t>BF13</t>
  </si>
  <si>
    <t>BF14</t>
  </si>
  <si>
    <t>BF15</t>
  </si>
  <si>
    <t>BF16</t>
  </si>
  <si>
    <t>BF17</t>
  </si>
  <si>
    <t>BF18</t>
  </si>
  <si>
    <t>BC01</t>
  </si>
  <si>
    <t>BC02</t>
  </si>
  <si>
    <t>BP01</t>
  </si>
  <si>
    <t>BP02</t>
  </si>
  <si>
    <t>BP03</t>
  </si>
  <si>
    <t>BP04</t>
  </si>
  <si>
    <t>BP05</t>
  </si>
  <si>
    <t>BP06</t>
  </si>
  <si>
    <t>BV01</t>
  </si>
  <si>
    <t>BV02</t>
  </si>
  <si>
    <t>BV03</t>
  </si>
  <si>
    <t>BV04</t>
  </si>
  <si>
    <t>BV05</t>
  </si>
  <si>
    <t>BV06</t>
  </si>
  <si>
    <t>BV07</t>
  </si>
  <si>
    <t>BV08</t>
  </si>
  <si>
    <t>BV09</t>
  </si>
  <si>
    <t>BV10</t>
  </si>
  <si>
    <t>BT01</t>
  </si>
  <si>
    <t>BT02</t>
  </si>
  <si>
    <t>BT03</t>
  </si>
  <si>
    <t>BT04</t>
  </si>
  <si>
    <t>BT05</t>
  </si>
  <si>
    <t>BT06</t>
  </si>
  <si>
    <t>BP07</t>
  </si>
  <si>
    <t>BP08</t>
  </si>
  <si>
    <t>BP09</t>
  </si>
  <si>
    <t>BP10</t>
  </si>
  <si>
    <t>BP11</t>
  </si>
  <si>
    <t>BP12</t>
  </si>
  <si>
    <t>BP13</t>
  </si>
  <si>
    <t>BP14</t>
  </si>
  <si>
    <t>BP15</t>
  </si>
  <si>
    <t>BS01</t>
  </si>
  <si>
    <t>BS02</t>
  </si>
  <si>
    <t>BS03</t>
  </si>
  <si>
    <t>BS04</t>
  </si>
  <si>
    <t>BS05</t>
  </si>
  <si>
    <t>BS06</t>
  </si>
  <si>
    <t>BS07</t>
  </si>
  <si>
    <t>BS08</t>
  </si>
  <si>
    <t>BS09</t>
  </si>
  <si>
    <t>BS10</t>
  </si>
  <si>
    <t>BS11</t>
  </si>
  <si>
    <t>BS12</t>
  </si>
  <si>
    <t>BD01</t>
  </si>
  <si>
    <t>BD02</t>
  </si>
  <si>
    <t>BD03</t>
  </si>
  <si>
    <t>BD04</t>
  </si>
  <si>
    <t>BD05</t>
  </si>
  <si>
    <t>BD06</t>
  </si>
  <si>
    <t>BD07</t>
  </si>
  <si>
    <t>BD08</t>
  </si>
  <si>
    <t>UPRATOVACIE PRÁCE POČAS A PO BÚRACÍCH PRÁCACH - EXTERIÉR</t>
  </si>
  <si>
    <t>UPRATOVACIE PRÁCE POČAS A PO BÚRACÍCH PRÁCACH - INTERIÉR</t>
  </si>
  <si>
    <t>VYČISTENIE VSTUPNÝCH ROHOŽÍ</t>
  </si>
  <si>
    <t>HLBKOVÉ OČISTENIE KERAMICKEJ / TERAZZOVEJ DLAŽBY</t>
  </si>
  <si>
    <t>DEMONTÁŽ / PREKLÁDKA JEDNOTLIVÝCH TECHNOLOGICKÝCH ROZVODOV A ZARIADENÍ - INTERIÉR</t>
  </si>
  <si>
    <t>NEREZOVÝ OBKLAD STIEN A STLPOV D+M</t>
  </si>
  <si>
    <t>BT07</t>
  </si>
  <si>
    <t>VÝKOP ZHUT. ZEMINY PRE PODZEMNÚ KANALIZÁCIU S VODOROVNÝM PREMIESTNENÍM NA HROMADY, SO ZLOŽENÍM NA VZDIALENOSŤ DO 100 M</t>
  </si>
  <si>
    <t>HYDROIZOLAČNÁ VRSTVA SPODNEJ STAVBY - TEKUTÁ HYDROIZOLÁCIA ( POUŽIŤ PRI NARUŠENÍ SPODNEJ HYDROIZOLÁCIE )</t>
  </si>
  <si>
    <t>ZABETÓNOVANIE PODLAHY DRÁTKOBETÓNOM PO VYHOTOVENÍ PODZEMNÝCH KANALIZAĆNÝCH POTRUBÍ</t>
  </si>
  <si>
    <t>NAREZANIE A VYBÚRANIE BETÓNOVEJ PODLAHY VRÁTANE KERAMICKEJ DLAŽBY A CEMENTOVÉHO POTERU / VYHOTOVENIE KANÁLIKA V PODLAHE - PRIEREZ 250X250 MM</t>
  </si>
  <si>
    <t>VYHOTOVENIE OTVOROV PRE NOVÉ PCHL LAVIČKY DO SDK KONŠTRUKIÍ</t>
  </si>
  <si>
    <t xml:space="preserve">ZAIZOLOVANIE STREŠNÉHO PLÁŠŤA PO DEMONTÁŽI POTRUBÍ PCHL (TEPELNÉ A HYDROIZOLAČNÉ) </t>
  </si>
  <si>
    <t>ZATVORENIE STREŠNÉHO PLÁŠTA POMOCOU TRAPÉZ. PLECHU</t>
  </si>
  <si>
    <t>ÚPRAVA INTEGROVANEJ OCEĽOVEJ KONŠTRUKCIE SDK PRIEČOK</t>
  </si>
  <si>
    <t>ZHUTNENÉ DRVENÉ KAMENIVO A SPATNÝ ZÁSYP KANALIZAČNÝCH VEDENÍ</t>
  </si>
  <si>
    <t>ROZOBRATIE SDK KONŠTRUKCIÍ PRE INŠTALÁCIU KLESAJÚCICH POTRUBÍ CHLADENIA</t>
  </si>
  <si>
    <t>POŽIARNY TMEL 60MIN. ( VYPLNENIE FASÁDNYCH A STREŠNÝCH PRESTUPOV )</t>
  </si>
  <si>
    <t>LEMOVANIE OTVOROV V OBVODOVOM PLÁŠTI ( POMOCOU OPLECHOVANIA )</t>
  </si>
  <si>
    <t>VYČISTENIE EXISTUJÚCICH KANALIZAČNÝCH PODZEMNÝCH VEDENÍ ( PRI CHLADIACICH NÁBYTKOCH )</t>
  </si>
  <si>
    <t>PROTIPOŽIARNA SDK PRIEČKA  HR. 150 MM S IZOLÁCIOU HR. 80 MM, DVOJITÁ KCA OCEL PROFIL - EI45</t>
  </si>
  <si>
    <t>PROTIPOŽIARNA SDK PRIEČKA  HR. 150 MM S IZOLÁCIOU HR. 80 MM, DVOJITÁ KCA OCEL PROFIL - EI60</t>
  </si>
  <si>
    <t>NAREZANIE A VYBÚRANIE DRÁTKOBETÓNOVEJ PODLAHY POD MRAZIACI BOX PEKÁRNE VRÁTANE VÝSTUŽE</t>
  </si>
  <si>
    <t>VÝSTUŽ ZÁKLADOVÝCH DOSIEK (D+M)</t>
  </si>
  <si>
    <t>ŽB DOSKA V RH. 200MM + VÝSTRAŽNÝ NÁTER VONKAJŠÍCH HRÁN (D+M) - HLADENÝ BETÓN</t>
  </si>
  <si>
    <t>DEMONTÁŽ DREVENÉHO OBKLADU BANKOMATOV</t>
  </si>
  <si>
    <t>LOKÁLNA DEMONTÁŽ - VYTRHANIE BETÓNOVÝCH OBRUBNÍKOV PARKOVISKA ( vrátane vybratia nosného poldložia )</t>
  </si>
  <si>
    <t>LOKÁLNA DEMONTÁŽ - POŠKODENEJ ZÁMKOVEJ DLAŽBY ( vrátane vybratia nosného poldložia )</t>
  </si>
  <si>
    <t xml:space="preserve">PREMIESTNENIE TESCO MOBILE STÁNKU PODLA LAYOUTU </t>
  </si>
  <si>
    <t>STAVEBNÁ ČASŤ - SO07 - POTRAVINOVÉ CHLADENIE ( ČASŤ PREDAJNEJ PLOCHY HYPERMARKETU ) + OBSLUŽNÝ ÚSEK</t>
  </si>
  <si>
    <t>STAVEBNÁ ČASŤ - SO08 - PEKÁREŇ</t>
  </si>
  <si>
    <t>PRESUN EXISTUJUCICH NABYTKOV ZO STAREJ PEKARNE</t>
  </si>
  <si>
    <t>VYBRÚSENIE PYLÓNU A PRIPRAVENIE PODKLADU PRED MALOVANÍM / STRIEKANÍM ( bez demontáže jestvujúcich reklamných log)</t>
  </si>
  <si>
    <t>ZBRÚSENIE PÔVODNÉHO VODORVNÉHO ZNAČENIA ASFALTU PARKOVISKA ( šírka 12cm)</t>
  </si>
  <si>
    <t>KOMPLETNÁ DEMONTÁŽ DREVENÉHO OBLOŽENIA FASÁDY</t>
  </si>
  <si>
    <t>VYSPRAVENIE PODKLADU PO KORÓZIÍ A MECHANICOM POŠKODENÍ ( 5% z celkovej plochy fasády )</t>
  </si>
  <si>
    <t>DEMONTÁŽ POŠKODENÉHO SENDVIČ PANELU NA FASÁDE ( 5% z celkovej plochy fasády)</t>
  </si>
  <si>
    <t>DEMONTÁŽ POŠKODENÉHO OPLECHOVANIA SOKLA V ROZSAHU 50%</t>
  </si>
  <si>
    <t xml:space="preserve">DEMONTÁŽ FASÁDNEJ GRAFIKY NA DREVENÝCH OBLOŽENIACH / RÁMOCH </t>
  </si>
  <si>
    <t>ZAPRAVENIE DIER FASÁDY ( po demontáži pôvodných rekmlamných nosičov, fasádnych doplnkov, dreveného opláštenia, atď. ...)</t>
  </si>
  <si>
    <t>HĹBKOVÉ ČISTENIE ZÁMKOVEJ DLAŽBY PRED VSTUPOM DO HYPERMARKETU ( komplet zákaznícke vstupy - odstrániť žuvačky )</t>
  </si>
  <si>
    <t>VYČISTENIE A ODMASTENIE FASÁDNEHO SENDVIČ PANELU ( komolet fasáda )</t>
  </si>
  <si>
    <t xml:space="preserve">NOVÁ ZÁMKOVÁ DLAŽBA ( na základe pôvodnej zámkovej dlažby, vrátane osadenia, vyhotovenia zhutneného podložia, ohraničenia - na komplet ) D+M </t>
  </si>
  <si>
    <t>NE01</t>
  </si>
  <si>
    <t xml:space="preserve">OPRAVA EXISTUJÚCEJ ZÁKMOVEJ DLAŽBY - ( vrátane očistenia vybúraných dlažbových kociek, opätovného osadenia, vyhotovenia zhutneného podložia, ohraničenia - na komplet ) D+M </t>
  </si>
  <si>
    <t>NE02</t>
  </si>
  <si>
    <t>NE03</t>
  </si>
  <si>
    <t>NE04</t>
  </si>
  <si>
    <t>NE05</t>
  </si>
  <si>
    <t>NE06</t>
  </si>
  <si>
    <t>NE07</t>
  </si>
  <si>
    <t>NE08</t>
  </si>
  <si>
    <t>PREDZNAČENIE NÁSTREKU NA ASFALT - VODOROVNÉ ZNAČENIE</t>
  </si>
  <si>
    <t>VODOROVNÉ ZNAČNIE ASFALTU STRIKANOU VODOU RIADETILNOU FARBOU - šírka 12cm ( parkovacie miesta ) D+M</t>
  </si>
  <si>
    <t>VODOROVNÉ ZNAČENIE ASFALTU PARKOVISKA VRÁTANE VODOROVNÝCH PIKTOGRAMOV STRIEKANOU POPLASTOVANOU FARBOU - šírka 12cm  D+M</t>
  </si>
  <si>
    <t>DOČASNÉ DOPRAVNÉ ZNAČKY POČAS REKONŠTRUKCIE PRAKOVISKA ( dodávka + montáž + demontáž )</t>
  </si>
  <si>
    <t>NF01</t>
  </si>
  <si>
    <t>NF02</t>
  </si>
  <si>
    <t>NF03</t>
  </si>
  <si>
    <t>NF04</t>
  </si>
  <si>
    <t>NF05</t>
  </si>
  <si>
    <t>NF06</t>
  </si>
  <si>
    <t>NF07</t>
  </si>
  <si>
    <t>NF08</t>
  </si>
  <si>
    <t>NF09</t>
  </si>
  <si>
    <t>NF10</t>
  </si>
  <si>
    <t>NF11</t>
  </si>
  <si>
    <t>NF12</t>
  </si>
  <si>
    <t>NF13</t>
  </si>
  <si>
    <t>NF14</t>
  </si>
  <si>
    <t>NF15</t>
  </si>
  <si>
    <t>NF16</t>
  </si>
  <si>
    <t>NF17</t>
  </si>
  <si>
    <t>NF18</t>
  </si>
  <si>
    <t>NF19</t>
  </si>
  <si>
    <t>NF20</t>
  </si>
  <si>
    <t>NF21</t>
  </si>
  <si>
    <t>NF22</t>
  </si>
  <si>
    <t>NF23</t>
  </si>
  <si>
    <t>NOVÝ SENDVIČ PANEL FÁSÁDY - DODÁVKA A MONTÁŽ ( typ opláštenia na základe pôvodných panelov )</t>
  </si>
  <si>
    <t>OPLECHOVANIE SOLKA ( FARBA SVETLO SIVÁ - RAL 7005 ) D+M</t>
  </si>
  <si>
    <t>STRIEKANIE, PREMALOVANIE EXISTUJÚCICH MECHANICKÝCH ZÁBRAN NA BIELU FARBU ( nalepiť na zábrany žlto - čierne výstražné pásiky ) D+M</t>
  </si>
  <si>
    <t>NOVÉ PIKTGRAMI A NÁLEPKY TECHNICKÉHO CHARAKTERU ( nalepiť po realizovaní fasádneho malovania ) D+M</t>
  </si>
  <si>
    <t xml:space="preserve">NOVÉ DREVENÉ OBLŽENIE NA ZÁKLADE PÔVODNÉHO (DODÁVKA + MONTÁŽ) - ZÁKLADNÝ NÁTER (IMPREGNAČNÁ LAZÚRA) + DVOJFÁZOVÁ APLIKÁCIA SILNÉHO NÁTERU - 25% </t>
  </si>
  <si>
    <t>VYBRÚSENIE A NALAKOVANIE PÔVODNÉHO DREVENÉHO OBLOŽENIA - ZÁKLADNÝ NÁTER (IMPREGNAČNÁ LAZÚRA) + DVOJFÁZOVÁ APLIKÁCIA SILNÉHO NÁTERU + OPÄTOVNÁ MONTÁŽ</t>
  </si>
  <si>
    <t>POMOCNÁ OCELOVÁ KONŠTRUKICA PRE NOVÉ TESCO LOGÁ ( farba biela, základná + vrchná farba )</t>
  </si>
  <si>
    <t>ZÁVEREČNÉ GENERÁLNE ČISTENIE EXTERIÉRU PO VYKONANÍ STAVEBNÝCH PRÁC</t>
  </si>
  <si>
    <t>DEMONTÁŽ POŠKODENÝCH SOKLOV ( interiér čerpacej stanice )</t>
  </si>
  <si>
    <t>ODSTRÁNENIE STARÝCH NÁTEROV Z OMIETOK OŠKRABANÍM S OBRÚSENÍM STIEN ( interiér čerpacej stanice )</t>
  </si>
  <si>
    <t>NAVRHOVANÝ KERAMICKÝ SOKEL, VÝŠKA 100 MM ( na základe pôvodného sokla ) DODÁVKA + MONTÁŽ ( interiér čerpacej stanice )</t>
  </si>
  <si>
    <t>NC01</t>
  </si>
  <si>
    <t>NC02</t>
  </si>
  <si>
    <t>VYTÝČENIE INŽINIERSKYCH SIETÍ OKOLO NAVRHOVANÉHO ZÁKLADU ( kanalizácia, vodovod, elektro, slaboprúd, plyn, adť ... )</t>
  </si>
  <si>
    <t>GEODETICKÉ ZAMERANIE EXTERNEJ KAPOTOVANEJ ZDRUŽENEJ KOMPRESOROVEJ JEDNOTKY ( polohopis )</t>
  </si>
  <si>
    <t>ZABEZPEČENIE VÝKOPU ( ohraničenie výkpou zábradlím )</t>
  </si>
  <si>
    <t>VYREZANIE OTVOROV DO FASÁDY PRE NAVRHOVANÚ POMOCNÚ OCELOVÚ KONŠTRUKCIU LAVIČKY/SYSTÉMU POTRAVINÁRSKEHO CHLADENIA, ROZM. 300 X 300 MM</t>
  </si>
  <si>
    <t>NT01</t>
  </si>
  <si>
    <t>NT02</t>
  </si>
  <si>
    <t>NT03</t>
  </si>
  <si>
    <t>NT04</t>
  </si>
  <si>
    <t>NT05</t>
  </si>
  <si>
    <t>NT06</t>
  </si>
  <si>
    <t>NT07</t>
  </si>
  <si>
    <t>NT08</t>
  </si>
  <si>
    <t>NT09</t>
  </si>
  <si>
    <t>NT10</t>
  </si>
  <si>
    <t>NT11</t>
  </si>
  <si>
    <t>NT12</t>
  </si>
  <si>
    <t>NT13</t>
  </si>
  <si>
    <t>NT14</t>
  </si>
  <si>
    <t>NT15</t>
  </si>
  <si>
    <t>NT16</t>
  </si>
  <si>
    <t>ZHOTOVENIE ZVISLÉHO DREVENÉHO DEBNENIA PRE ZÁKLADOVÚ DOSKU (D+M)</t>
  </si>
  <si>
    <t>POŽIARNY TMEL 45 min. ( vyplnenie fasádnych prestupov ) D+M</t>
  </si>
  <si>
    <t>DEMONTÁŽ VEDENIA POTRUBNEJ POŠTY ( na komplet )</t>
  </si>
  <si>
    <t>ZRUŠENIE ELEKTROZVODOV, HDMI, ŠPECIÁLNYCH PRVKOV, ZABEZPEČOVACIEHO SYSTÉMU - STAVEBNO PRÍPOMOCNÉ PRÁCE</t>
  </si>
  <si>
    <t>LOKÁLNE VYBÚRANIE KERAMICKEJ / TERAZZOVEJ  DLAŽBY ( len poškodené dlaždice )</t>
  </si>
  <si>
    <t>LOKÁLNA DEMONTÁŽ KERAMICKÉHO SOKLA ( len poškodené kusy )</t>
  </si>
  <si>
    <t>CELOPLOŠNÉ VYBÚRANIE KERAMICKEJ / TERAZZOVEJ DLAŽBY VRÁTANE SOKLOV</t>
  </si>
  <si>
    <t>VYBÚRANIE VYBROLISOVÉHO POTERU hr. 40 mm</t>
  </si>
  <si>
    <t>B15</t>
  </si>
  <si>
    <t>B16</t>
  </si>
  <si>
    <t>DEMONTÁŽ NEREZOVÉHO OBKLADU / OBLOŽENIA STIEN A STLPOV</t>
  </si>
  <si>
    <t>DEMONTÁŽ KERAMICKÉHO OBKLADU STIEN A STLPOV</t>
  </si>
  <si>
    <t>DEMONTÁŽ SADROKARTÓNOVEJ PRIEČKY, DVOJITÉ OPLÁŠTENIE, VRÁTANE SDK KONŠTRUKCIE A POMOCNEJ STUŽUJÚCEJ OCELOVEJ KONŠTRUKCIE</t>
  </si>
  <si>
    <t>DEMONTÁŽ / STRHANIE PVC AMTICO PODLAHY S VYČISTENÍM TERAZZOVEJ DLAŽBY</t>
  </si>
  <si>
    <t>DEMONTÁŽ SANITÁRNYCH ZARIADENÍ VRÁTANE ZASLEPENIA ROZVODOV ( umývadlo, wc s geberitom, pisoár, drezy, technologické komponenty obslužného úseku, ... )</t>
  </si>
  <si>
    <t>VYBÚRANIE PODLAHY PRE NOVÉ KANALIZAČNÉ POTRUBIA ( narezanie betónovej podlahy, vybúranie podlahy do potrebnej hlbky kanalizácie )</t>
  </si>
  <si>
    <t>VÝKOP ZHUT. ZEMINY POD ZAPUSTENÝM BOXOM PEKÁRNE S VODOROVNÝM PREMIESTNENÍM NA HROMADY, SO ZLOŽENÍM NA VZDIALENOSŤ DO 100 M</t>
  </si>
  <si>
    <t>DEMONTÁŽ PRESKENÉHO VÝKLADU PEKÁRNE VRÁTANE KONŚTRUKCIE</t>
  </si>
  <si>
    <t>DEMONTÁŽ / SKRÁTENIE ZAVESENÉHO SDK ČELA OCEĽOVEJ KONŠTRUKICE</t>
  </si>
  <si>
    <t>JEDNOSTRANNÉ ROZOBRATIE EXISTUJÚCEJ SDK PRIEČKY ( demontáž dvojplášťového SDK obloženia )</t>
  </si>
  <si>
    <t>DEMONTÁŽ / STRHANIE PVC LEPENEJ PODLAHY S VYČISTENÍM A ODMASTENÍM PÔVODNÉHO POVRCHU</t>
  </si>
  <si>
    <t>DEMONTÁŽ PEVNÉHO SDK PODHĽADU VRÁTANE NOSNEJ KONŠTRUKCIE</t>
  </si>
  <si>
    <t>VYTÝČENIE NOVEJ POLOHY PREHLBENIA POD MRAZ. BOX PEKÁRNE</t>
  </si>
  <si>
    <t>DEMONTÁŽ BEZPEČNOSTNEJ OCEĽOVEJ MREŽE PODHLADU - STL</t>
  </si>
  <si>
    <t>SKRÁTENIE KOŠA VÝLEZU V SKLADE ( spodná hrana koša 3,0m od podlahy )</t>
  </si>
  <si>
    <t>DEMONTÁŽ PÔVODNÝCH POŠKODENÝCH KAZIET PODHLADU (600X600MM) - fajčiareň</t>
  </si>
  <si>
    <t>BS13</t>
  </si>
  <si>
    <t>BÚRANIE MURIVA Z TEHÁL PÁLENÝCH, VÁPENOPIESKOVÝCH, CEMENTOVÝCH NA MALTU - kanalizačné napojenie NJ</t>
  </si>
  <si>
    <t>ZAMUROVANIE OTVOROV VRÁTANE VYSPRAVENIA VYOMIETANIA DO POVODNÉHO STAVU</t>
  </si>
  <si>
    <t>STRIEKANIE PYLÓNU 2x - APLIKÁCIA VHODNEJ FARBY V ZÁVISLOSTI OD PODKLADU - FARBA TMAVO ŠEDÁ - RAL 7015 - ( plocha je uvedená 1x )</t>
  </si>
  <si>
    <t>STRIEKANIE ŽB SOKLA 2x - APLIKÁCIA VHODNEJ FARBY V ZÁVISLOSTI OD PODKLADU - FARBA SVETLO SIVÁ - RAL 7005 - ( plocha je uvedená 1x )</t>
  </si>
  <si>
    <t>STRIEKANIE FASÁDY 2x - APLIKÁCIA VHODNEJ FARBY V ZÁVISLOSTI OD PODKLADU - FARBA SVETLO SIVÁ - RAL 7005 - (plocha je uvedená 1x)</t>
  </si>
  <si>
    <t>STRIEKANIE FASÁDY 2x - APLIKÁCIA VHODNEJ FARBY V ZÁVISLOSTI OD PODKLADU - FARBA TMAVO SIVÁ - RAL 7015 - ( plocha je uvedená 1x )</t>
  </si>
  <si>
    <t>MODRÝ LÉM Z PREDNEJ ČASTI FASÁDY PODĽA DESIGN MANUÁLU 2x - FARBA MODRÁ - RAL 5005 - ( plocha je uvedená 1x )</t>
  </si>
  <si>
    <t>STRIEKANIE BOLARDOV - APLIKÁCIA VHODNEJ FARBY V ZÁVISLOSTI OD PODKLADU - FARBA SVETLO SIVÁ - RAL 7005</t>
  </si>
  <si>
    <t>DULUXOVÝ NÁTER STIEN 2X - APLIKÁCIA VHODNEJ FARBY V ZÁVISLOSTI OD PODKLADU - OD VRCHU REGÁLOVEJ ZOSTAVY PO STROP - farbu určí invetsor pred realizáciou ( interiér čerpacej stanice )</t>
  </si>
  <si>
    <t>OCELOVÁ PLATŇA NA DOČASNÉ PREKRYTIE KANÁLOV SO SKOSENÝMI NÁBEHMI</t>
  </si>
  <si>
    <t>DÁVKOVAČ TEKUTÉHO MYDLA - PLAST (D+M)</t>
  </si>
  <si>
    <t>WC KEFA - PLAST (D+M)</t>
  </si>
  <si>
    <t>ZÁSOBNÍK NA TOALETNÝ PAPIER - PLAST (D+M)</t>
  </si>
  <si>
    <t>ZÁSOBNÍK NA DÁMSKU HYGIENU - PLAST (D+M)</t>
  </si>
  <si>
    <t>NEREZOVÁ PRECHODOVÁ LIŠTA š. 100mm</t>
  </si>
  <si>
    <t>NAVRHOVANÝ KERAMICKÝ / TERAZZOVÝ SOKEL, VÝŠKA 100 MM</t>
  </si>
  <si>
    <t>STAVEBNÝ INTERIÉROVÝ PARAVAN (VÝŠKA +2,5 M) MANIPULÁCIA - BEZ DODÁVKY</t>
  </si>
  <si>
    <t>LOKÁLNE ROZOBRATIE EXISTUJUCEJ SKD (ZO STRANY STL) S ÚPRAVOU INTEGROVANEJ OCELOVEJ KONŠTRUKCIE</t>
  </si>
  <si>
    <t>BS14</t>
  </si>
  <si>
    <t>GUMENE LIETACKY NA NOVE DVERE ( plastové dvere kyvné - dvojkrídlové 2000x2400 - vrátane výstuž. trubky z pozinkovanej oceľe (D+M)</t>
  </si>
  <si>
    <t>ZABLENDOVANIE / SKRÁTENIE EXISTUJÚCICH ELI KÁBLOV, ZTI KANALIZAČNÝCH A VODOVODNÝCH POTRUBÍ ( skriť do SDK steny vrátane okapotovania resp. osadenia revíznych dvrierok)</t>
  </si>
  <si>
    <t>OSB OBLOŽENIE / DOČASNÉ UZAVRETIE FASÁDNEHO OTVORU, HR. 25mm (D+M)</t>
  </si>
  <si>
    <t>DREVENÝ HORNÝ PÁS NAD KERAMICKÝM OBKLADOM OBLUŽNÉHO ÚSEKU - Solid European oak - masivný dub T33 - lak potravinársky 10% lesk (D+M)</t>
  </si>
  <si>
    <t>OBKLADAČKY KERAMICKÉ  ZÁPULTIA OBSLUŹNÉHO ÚSEKU 200 X100 MM ( JOHNSON TILES - PRG24 STORM GRAY - PRG7 HAWK GREY - PRG114 ELEPHANT ) - vzorkovanie podľa návodu</t>
  </si>
  <si>
    <t>OBKLADAČKY KERAMICKÉ  ZÁPULTIA OBSLUŹNÉHO ÚSEKU 200 X100 MM ( JOHNSON TILES - PRG23 RICE - PRG108 MUSHROOM - PRG115 COFFEE ) - vzorkovanie podľa návodu</t>
  </si>
  <si>
    <t>SADROKARTÓNOVÁ PREDSADENÁ PRIEČKA HR. 100mm - D+M</t>
  </si>
  <si>
    <t>SADROKARTÓNOVÁ PREDSADENÁ PRIEČKA HR. 62,5mm - D+M</t>
  </si>
  <si>
    <t>DREVENÁ BLENDA - V CHLADENOM REGALOVOM VYBAVENÍ - FARBA ŠEDÁ D+M</t>
  </si>
  <si>
    <t>DREVENÁ BLENDA - V SUCHOM REGALOVOM VYBAVENÍ D+M</t>
  </si>
  <si>
    <t>DLAŽDICE KERAMICKÉ PROTIŠMYKOVÉ 300X300 MM - GD JE POVINNÝ PREDLOŽIŤ VZORKU NA ODSÚHLASENIE TYPU A FARBY</t>
  </si>
  <si>
    <t>SLZIČKOVÝ PLECH DO CHLADIACICH BOXOV D+M</t>
  </si>
  <si>
    <t>PREPOUZITIE GUMENYCH PASOV (SKRÁTENIE) - BÝVALÝ SKLAD MÚKY</t>
  </si>
  <si>
    <t>OKAPOTOVANIE VZT POTRUBÍ POMOCOU SDK KONŠTRUKCIE D+M</t>
  </si>
  <si>
    <t>OBKLADAČKY KERAMICKÉ  PEKÁRNE 200 X100 MM ( METRO TILES SUPPLIED BY JOHNSON TILES - WHITE )</t>
  </si>
  <si>
    <t>PREPOUŽIŽ OCHRANNÉ KONŠTRUKCIE REGÁLOV</t>
  </si>
  <si>
    <t>VYČISTENIE FASÁDNEHO OPLÁŠTENIA Z VNÚTORNEJ STRANY ( interiér v miestach kde je fasádny plášť )</t>
  </si>
  <si>
    <t>GUMENÉ ZÁVESENÉ PÁSY ZAVESENÉ NA VONKAJŠIU HRANU MARKÍZY D+M</t>
  </si>
  <si>
    <t>PRESUN NÁBYTKOV, PRESUN REGÁLOVEJ ZOSTAVY DOTCOMU</t>
  </si>
  <si>
    <t>PRESUN EXISTIJÚCEHO VYBAVENIA  HLAVNEJ POKLADNE / TREZOR</t>
  </si>
  <si>
    <t>SADROKARTÓNOVÁ DELIACA BEZPEČNOSTNÁ PRIEČKA, HR. 150MM - BEZ POŽIARNEJ ODOLNOSTI S MINERÁLNOU IZOLÁCIOU HR. 100MM, VRÁTANE OC. PLECHU HR 0,55MM (D+M)</t>
  </si>
  <si>
    <t>DODÁVKA A MONTÁŽ PVC PODLAHY VRÁTANE SOKLOV VÝŠKY 100 MM, GD PREDLOŽÍ VZORKU ( vrátane vyhotovenia penetrácie, adhézného mostíka, lepenia na pripravený podklad ) D+M</t>
  </si>
  <si>
    <t>DLAŽDICE KERAMICKÉ 400X400 MM - FARBA ŠEDÁ GD JE POVINNÝ PREDLOŽIŤ VZORKU NA ODSÚHLASENIE TYPU A FARBY</t>
  </si>
  <si>
    <t>NEREZOVÁ ROHOVÁ LIŠTA NA ROHY KERAMICKÝCH OBKLADOV OBSLUŽNÉHO ÚSEKU (D+M)</t>
  </si>
  <si>
    <t>MONTÁŽ PODLÁH Z DLAŽDÍC KERAM. / PROTIŠMYKOVÝCH KLADENÝCH DO LEPIDLA, VRÁTANE SOKLA A VYSPRAVENIA PODKLADOV</t>
  </si>
  <si>
    <t>SDK PRIEČKA  HR. 100 MM S IZOLÁCIOU DVOJITÁ KCA OCEL PROFIL, DVOJPLÁŠŤ DOSKY 2X GKB TL 12,5+12,5 MM</t>
  </si>
  <si>
    <t>NV01</t>
  </si>
  <si>
    <t>NV02</t>
  </si>
  <si>
    <t>NV03</t>
  </si>
  <si>
    <t>NV04</t>
  </si>
  <si>
    <t>NV05</t>
  </si>
  <si>
    <t>NV06</t>
  </si>
  <si>
    <t>NV07</t>
  </si>
  <si>
    <t>NV08</t>
  </si>
  <si>
    <t>NV09</t>
  </si>
  <si>
    <t>NV10</t>
  </si>
  <si>
    <t>NV11</t>
  </si>
  <si>
    <t>NV12</t>
  </si>
  <si>
    <t>NV13</t>
  </si>
  <si>
    <t>NV14</t>
  </si>
  <si>
    <t>NV15</t>
  </si>
  <si>
    <t>NV16</t>
  </si>
  <si>
    <t>NV17</t>
  </si>
  <si>
    <t>NV18</t>
  </si>
  <si>
    <t>NV19</t>
  </si>
  <si>
    <t>NV20</t>
  </si>
  <si>
    <t>NV21</t>
  </si>
  <si>
    <t>NV22</t>
  </si>
  <si>
    <t>NV23</t>
  </si>
  <si>
    <t>NV24</t>
  </si>
  <si>
    <t>NV25</t>
  </si>
  <si>
    <t>NV26</t>
  </si>
  <si>
    <t>NV27</t>
  </si>
  <si>
    <t>NV28</t>
  </si>
  <si>
    <t>NV29</t>
  </si>
  <si>
    <t>NP01</t>
  </si>
  <si>
    <t>NP02</t>
  </si>
  <si>
    <t>NP03</t>
  </si>
  <si>
    <t>NP04</t>
  </si>
  <si>
    <t>NP05</t>
  </si>
  <si>
    <t>NP06</t>
  </si>
  <si>
    <t>NP07</t>
  </si>
  <si>
    <t>NP08</t>
  </si>
  <si>
    <t>NP09</t>
  </si>
  <si>
    <t>NP10</t>
  </si>
  <si>
    <t>NP11</t>
  </si>
  <si>
    <t>NP12</t>
  </si>
  <si>
    <t>NP13</t>
  </si>
  <si>
    <t>NP14</t>
  </si>
  <si>
    <t>NP15</t>
  </si>
  <si>
    <t>NP16</t>
  </si>
  <si>
    <t>NP17</t>
  </si>
  <si>
    <t>NP18</t>
  </si>
  <si>
    <t>NP19</t>
  </si>
  <si>
    <t>NP21</t>
  </si>
  <si>
    <t>NP22</t>
  </si>
  <si>
    <t>NP23</t>
  </si>
  <si>
    <t>NS01</t>
  </si>
  <si>
    <t>NS02</t>
  </si>
  <si>
    <t>NS03</t>
  </si>
  <si>
    <t>NS04</t>
  </si>
  <si>
    <t>NS05</t>
  </si>
  <si>
    <t>NS06</t>
  </si>
  <si>
    <t>NS07</t>
  </si>
  <si>
    <t>NS08</t>
  </si>
  <si>
    <t>NS09</t>
  </si>
  <si>
    <t>NS10</t>
  </si>
  <si>
    <t>NS11</t>
  </si>
  <si>
    <t>NS12</t>
  </si>
  <si>
    <t>NS13</t>
  </si>
  <si>
    <t>NS14</t>
  </si>
  <si>
    <t>NS15</t>
  </si>
  <si>
    <t>NS16</t>
  </si>
  <si>
    <t>NS17</t>
  </si>
  <si>
    <t>NS18</t>
  </si>
  <si>
    <t>NS19</t>
  </si>
  <si>
    <t>NS20</t>
  </si>
  <si>
    <t>NS21</t>
  </si>
  <si>
    <t>NS22</t>
  </si>
  <si>
    <t>NS23</t>
  </si>
  <si>
    <t>NS24</t>
  </si>
  <si>
    <t>NS25</t>
  </si>
  <si>
    <t>NS26</t>
  </si>
  <si>
    <t>NS27</t>
  </si>
  <si>
    <t>NS28</t>
  </si>
  <si>
    <t>NS29</t>
  </si>
  <si>
    <t>NS30</t>
  </si>
  <si>
    <t>NS31</t>
  </si>
  <si>
    <t>NS32</t>
  </si>
  <si>
    <t>NS33</t>
  </si>
  <si>
    <t>NS34</t>
  </si>
  <si>
    <t>NS35</t>
  </si>
  <si>
    <t>NS36</t>
  </si>
  <si>
    <t>ND01</t>
  </si>
  <si>
    <t>ND02</t>
  </si>
  <si>
    <t>ND03</t>
  </si>
  <si>
    <t>ND04</t>
  </si>
  <si>
    <t>ND05</t>
  </si>
  <si>
    <t>ND06</t>
  </si>
  <si>
    <t>ND07</t>
  </si>
  <si>
    <t>ND08</t>
  </si>
  <si>
    <t>ND09</t>
  </si>
  <si>
    <t>ND10</t>
  </si>
  <si>
    <t>ND11</t>
  </si>
  <si>
    <t>ND12</t>
  </si>
  <si>
    <t>N06</t>
  </si>
  <si>
    <t>TESCO Zlaté Piesky</t>
  </si>
  <si>
    <t>05.05.2022</t>
  </si>
  <si>
    <t>DREVENÉ DVERE JEDNOKRÍDLOVÉ OTVÁRANÉ D01 ( D+M )</t>
  </si>
  <si>
    <t>D01</t>
  </si>
  <si>
    <t>DREVENÉ DVERE JEDNOKRÍDLOVÉ OTVÁRANÉ D02 ( D+M )</t>
  </si>
  <si>
    <t>D02</t>
  </si>
  <si>
    <t>DREVENÉ DVERE JEDNOKRÍDLOVÉ OTVÁRANÉ D03 ( D+M )</t>
  </si>
  <si>
    <t>D03</t>
  </si>
  <si>
    <t>DREVENÉ DVERE JEDNOKRÍDLOVÉ OTVÁRANÉ D04 ( D+M )</t>
  </si>
  <si>
    <t>D04</t>
  </si>
  <si>
    <t>DREVENÉ DVERE JEDNOKRÍDLOVÉ OTVÁRANÉ D05 ( D+M )</t>
  </si>
  <si>
    <t>D05</t>
  </si>
  <si>
    <t>DREVENÉ DVERE JEDNOKRÍDLOVÉ OTVÁRANÉ D06 ( D+M )</t>
  </si>
  <si>
    <t>DREVENÉ DVERE JEDNOKRÍDLOVÉ OTVÁRANÉ D07 ( D+M )</t>
  </si>
  <si>
    <t>DREVENÉ DVERE JEDNOKRÍDLOVÉ OTVÁRANÉ D08 ( D+M )</t>
  </si>
  <si>
    <t>D08</t>
  </si>
  <si>
    <t>DREVENÉ DVERE JEDNOKRÍDLOVÉ OTVÁRANÉ D09 ( D+M )</t>
  </si>
  <si>
    <t>DREVENÉ DVERE JEDNOKRÍDLOVÉ OTVÁRANÉ D10 ( D+M )</t>
  </si>
  <si>
    <t>D10</t>
  </si>
  <si>
    <t>DREVENÉ DVERE JEDNOKRÍDLOVÉ OTVÁRANÉ D11 ( D+M )</t>
  </si>
  <si>
    <t>D11</t>
  </si>
  <si>
    <t>DREVENÉ DVERE JEDNOKRÍDLOVÉ OTVÁRANÉ D12 ( D+M )</t>
  </si>
  <si>
    <t>D12</t>
  </si>
  <si>
    <t>BEZPEČNOSTNÉ OCEĽOVÉ DVERE JEDNOKRÍDLOVÉ OTVÁRANÉ D13 ( D+M )</t>
  </si>
  <si>
    <t>D13</t>
  </si>
  <si>
    <t>DREVENÉ DVERE DVOJKRÍDLOVÉ OTVÁRANÉ D14 ( D+M )</t>
  </si>
  <si>
    <t>D14</t>
  </si>
  <si>
    <t>DREVENÉ DVERE DVOJKRÍDLOVÉ OTVÁRANÉ D15 ( D+M )</t>
  </si>
  <si>
    <t>D15</t>
  </si>
  <si>
    <t>DREVENÉ DVERE DVOJKRÍDLOVÉ OTVÁRANÉ D16 ( D+M )</t>
  </si>
  <si>
    <t>D16</t>
  </si>
  <si>
    <t>BEZPEČNOSTNÉ OCEĽOVÉ DVERE JEDNOKRÍDLOVÉ OTVÁRANÉ D17 ( D+M )</t>
  </si>
  <si>
    <t>D17</t>
  </si>
  <si>
    <t>DREVENÉ DVERE JEDNOKRÍDLOVÉ OTVÁRANÉ - DOČASNÉ D18 ( D+M )</t>
  </si>
  <si>
    <t>D18</t>
  </si>
  <si>
    <t>PROTIPOŽIARNE DVERE JEDNOKRÍDLOVÉ OTVÁRANÉ PD01 ( D+M )</t>
  </si>
  <si>
    <t>PD01</t>
  </si>
  <si>
    <t>PROTIPOŽIARNE DVOJKRÍDLOVÉ OTVÁRANÉ DVERE PD02 ( D+M )</t>
  </si>
  <si>
    <t>PD02</t>
  </si>
  <si>
    <t>PROTIPOŽIARNE DVOJKRÍDLOVÉ OTVÁRANÉ DVERE + PLASTOVÉ KYVNÉ DVERE DVOJKRÍDLOVÉ PD03 ( D+M )</t>
  </si>
  <si>
    <t>PD03</t>
  </si>
  <si>
    <t>PROTIPOŽIARNE DVOJKRÍDLOVÉ OTVÁRANÉ DVERE + PLASTOVÉ KYVNÉ DVERE DVOJKRÍDLOVÉ PD04 ( D+M )</t>
  </si>
  <si>
    <t>PD04</t>
  </si>
  <si>
    <t>PROTIPOŽIARNE DVOJKRÍDLOVÉ OTVÁRANÉ DVERE PD05 ( D+M )</t>
  </si>
  <si>
    <t>PD05</t>
  </si>
  <si>
    <t>PROTIPOŽIARNE DVOJKRÍDLOVÉ OTVÁRANÉ DVERE PD06 ( D+M )</t>
  </si>
  <si>
    <t>PD06</t>
  </si>
  <si>
    <t>PROTIPOŽIARNE DVOJKRÍDLOVÉ OTVÁRANÉ DVERE PD07 ( D+M )</t>
  </si>
  <si>
    <t>PD07</t>
  </si>
  <si>
    <t>PROTIPOŽIARNE DVOJKRÍDLOVÉ OTVÁRANÉ DVERE PD08 ( D+M )</t>
  </si>
  <si>
    <t>PD08</t>
  </si>
  <si>
    <t>OCELOVÉ FASÁDNE DVERE JEDNOKRÍDLOVÉ OTVÁRANÉ, ZATEPLENÉ S VÝDAJNÝM OKIENKOM FD01 ( D+M )</t>
  </si>
  <si>
    <t>FD01</t>
  </si>
  <si>
    <t>OCELOVÉ FASÁDNE DVERE DVOJKRÍDLOVÉ OTVÁRANÉ, ZATEPLENÉ FD02 ( D+M )</t>
  </si>
  <si>
    <t>FD02</t>
  </si>
  <si>
    <t>POMOCNÁ OCEĽOVÁ KONŠTRUKCIA - OCEĽOVÝ RÁM PRE ZAVESENIE A UKOTVENIE ROLETOVEJ MREŽE A PRESKLENÉHO VÝKLADU OC1 ( D+M )</t>
  </si>
  <si>
    <t>POMOCNÁ OCEĽOVÁ KONŠTRUKCIA - OCEĽOVÝ RÁM PRE ZAVESENIE A UKOTVENIE ROLETOVEJ MREŽE OC2 ( D+M )</t>
  </si>
  <si>
    <t>POMOCNÁ OCEĽOVÁ KONŠTRUKCIA - PRE VYSTUŽENIE SDK PRIEČKY OC3 ( D+M )</t>
  </si>
  <si>
    <t>POMOCNÁ OCEĽOVÁ KONŠTRUKCIA - PRE VYSTUŽENIE SDK PRIEČKY A PRE ZAVESENIE PODHLADU OC4  ( D+M )</t>
  </si>
  <si>
    <t>OCEĽOVÁ KONŠTRUKCIA PRE ZAVESENIE DVERÍ A PRE VYSTUŽENIE SDK KONŠTRUKCIÍ OC5 ( D+M )</t>
  </si>
  <si>
    <t>OCEĽOVÁ KONŠTRUKCIA PRE ZAVESENIE DVERÍ A PRE VYSTUŽENIE SDK KONŠTRUKCIÍ OC6 ( D+M )</t>
  </si>
  <si>
    <t>OCEĽOVÁ KONŠTRUKCIA PRE ZAVESENIE DVERÍ A PRE VYSTUŽENIE SDK KONŠTRUKCIÍ OC7  ( D+M )</t>
  </si>
  <si>
    <t>OCEĽOVÁ KONŠTRUKCIA PRE ZAVESENIE DVERÍ A PRE VYSTUŽENIE SDK KONŠTRUKCIÍ OC8 ( D+M )</t>
  </si>
  <si>
    <t>OCEĽOVÁ KONŠTRUKCIA PRE ZAVESENIE DVERÍ A PRE VYSTUŽENIE SDK KONŠTRUKCIÍ OC9 ( D+M )</t>
  </si>
  <si>
    <t>OCEĽOVÁ KONŠTRUKCIA PRE ZAVESENIE DVERÍ A PRE VYSTUŽENIE SDK KONŠTRUKCIÍ OC10 ( D+M )</t>
  </si>
  <si>
    <t>OCEĽOVÁ KONŠTRUKCIA PRE ZAVESENIE DVERÍ A PRE LEMOVANIE FASÁDNÝCH PANELOV OC11 ( D+M )</t>
  </si>
  <si>
    <t>OCEĽOVÁ KONŠTRUKCIA PRE ZAVESENIE DVERÍ A PRE VYSTUŽENIE SDK KONŠTRUKCIÍ OC12 ( D+M )</t>
  </si>
  <si>
    <t>OC12</t>
  </si>
  <si>
    <t>OCEĽOVÁ KONŠTRUKCIA PRE ZAVESENIE DVERÍ A PRE VYSTUŽENIE SDK KONŠTRUKCIÍ OC13 ( D+M )</t>
  </si>
  <si>
    <t>OC13</t>
  </si>
  <si>
    <t>OCEĽOVÁ KONŠTRUKCIA PRE ZAVESENIE DVERÍ A PRE VYSTUŽENIE SDK KONŠTRUKCIÍ OC14 ( D+M )</t>
  </si>
  <si>
    <t>OC14</t>
  </si>
  <si>
    <t>OC15</t>
  </si>
  <si>
    <t>POMOCNÁ OCEĽOVÁ KONŠTRUKCIA - OCEĽOVÝ RÁM PRE ZAVESENIE A UKOTVENIE ROLETOVEJ MREŽE OC16( D+M )</t>
  </si>
  <si>
    <t>OC16</t>
  </si>
  <si>
    <t>POMOCNÁ OCEĽOVÁ KONŠTRUKCIA - OCEĽOVÝ RÁM PRE ZAVESENIE A UKOTVENIE ROLETOVEJ MREŽE OC17 ( D+M )</t>
  </si>
  <si>
    <t>OC17</t>
  </si>
  <si>
    <t>OCEĽOVÁ KONŠTRUKCIA PRE ZAVESENIE DVERÍ A PRE LEMOVANIE FASÁDNÝCH PANELOV OC18 ( D+M )</t>
  </si>
  <si>
    <t>OC18</t>
  </si>
  <si>
    <t>OCEĽOVÁ KONŠTRUKCIA PRE ZAVESENIE DVERÍ A PRE VYSTUŽENIE SDK KONŠTRUKCIÍ OC19 ( D+M )</t>
  </si>
  <si>
    <t>OC19</t>
  </si>
  <si>
    <t>OCEĽOVÁ KONZOLA (NOSNÁ KONŠTRUKCIA) PRE PRE KOTVENIE TRÁS PCHL V EXTERIÉRI OC20 ( D+M )</t>
  </si>
  <si>
    <t>OC20</t>
  </si>
  <si>
    <t>OCEĽOVÁ KONŠTRUKCIA PRE ZAVESENIE DVERÍ A PRE VYSTUŽENIE SDK KONŠTRUKCIÍ OC21 ( D+M )</t>
  </si>
  <si>
    <t>OC21</t>
  </si>
  <si>
    <t>POMOCNÁ OCEĽOVÁ KONŠTRUKCIA - OCEĽOVÝ RÁM PRE VZT JEDNOTKU OC22 ( D+M )</t>
  </si>
  <si>
    <t>OC22</t>
  </si>
  <si>
    <t>OCEĽOVÁ KONŠTRUKCIA PRE ZAVESENIE VZT JEDNOTKY OC23 ( D+M )</t>
  </si>
  <si>
    <t>OC23</t>
  </si>
  <si>
    <t>OCEĽOVÁ KONŠTRUKCIA PRE ZAVESENIE DVERÍ A PRE VYSTUŽENIE SDK KONŠTRUKCIÍ OC24 ( D+M )</t>
  </si>
  <si>
    <t>OC24</t>
  </si>
  <si>
    <t>POMOCNÁ OCEĽOVÁ KONŠTRUKCIA - OCEĽOVÝ RÁM PRE ZAVESENIE A UKOTVENIE  PRESKLENÉHO VÝKLADU OC25 ( D+M )</t>
  </si>
  <si>
    <t>OC25</t>
  </si>
  <si>
    <t>POMOCNÁ OCEĽOVÁ KONŠTRUKCIA - OCEĽOVÝ RÁM PRE VYSTUŽENIE SDK PRIEČKY  A ZAVESENIE A UKOTVENIE POŽIARNÉHO UZÁVERU OC26 ( D+M )</t>
  </si>
  <si>
    <t>OC26</t>
  </si>
  <si>
    <t>POMOCNÁ OCEĽOVÁ KONŠTRUKCIA - OCEĽOVÝ RÁM PRE ZAVESENIE A UKOTVENIE ROLETOVEJ MREŽE OC27 ( D+M )</t>
  </si>
  <si>
    <t>OC27</t>
  </si>
  <si>
    <t>OCHRANNÁ OCEĽOVÁ KONŠTRUKCIA PROTI POŠKODENIU DVERÍ OC28  ( D+M )</t>
  </si>
  <si>
    <t>OC28</t>
  </si>
  <si>
    <t>NEREZOVÁ KONŠTRUKCIA PRE OCHRANU VÝPARNÍKOV PCHL KOTVENÉ DO STROPU AJ ZO ZADU OC29 ( D+M )</t>
  </si>
  <si>
    <t>OC29</t>
  </si>
  <si>
    <t>OCHRANA STIEN PRI PODLAHE - ŽIARIVÝ POZINK OC30 ( D+M )</t>
  </si>
  <si>
    <t>OC30</t>
  </si>
  <si>
    <t>OCHRANA STIEN PRI PODLAHE - NEREZ OC31 ( D+M )</t>
  </si>
  <si>
    <t>OC31</t>
  </si>
  <si>
    <t>OCEĽOVÁ KONŠTRUKCIA - OCHRANA ROZVÁDZAČOV OC32 ( D+M )</t>
  </si>
  <si>
    <t>OC32</t>
  </si>
  <si>
    <t>OCEĽOVÁ KONŠTRUKCIA - OCHRANA EL. RACK OC33 ( D+M )</t>
  </si>
  <si>
    <t>OC33</t>
  </si>
  <si>
    <t>OCELOVÝ PRÍSTREŠOK PRE ODPADOVÉ KONTAJNERY OC34 ( D+M )</t>
  </si>
  <si>
    <t>OC34</t>
  </si>
  <si>
    <t>OCHRANNÁ OCEĽOVÁ KONŠTRUKCIA KC1 ( D+M )</t>
  </si>
  <si>
    <t>KC1</t>
  </si>
  <si>
    <t>OCHRANNÁ OCEĽOVÁ KONŠTRUKCIA KC2 ( D+M )</t>
  </si>
  <si>
    <t>KC2</t>
  </si>
  <si>
    <t>OCHRANNÁ OCEĽOVÁ KONŠTRUKCIA KC3 ( D+M )</t>
  </si>
  <si>
    <t>KC3</t>
  </si>
  <si>
    <t>POMOCNÁ OCEĽOVÁ KONŠTRUKCIA POD TECHNOLÓGIU PCHL KC4 ( D+M )</t>
  </si>
  <si>
    <t>KC4</t>
  </si>
  <si>
    <t>BEZPEČNOSTNÁ ROLETOVÁ MREŽA MR01 ( D+M )</t>
  </si>
  <si>
    <t>MR01</t>
  </si>
  <si>
    <t>BEZPEČNOSTNÁ ROLETOVÁ MREŽA MR02 ( D+M )</t>
  </si>
  <si>
    <t>MR02</t>
  </si>
  <si>
    <t>BEZPEČNOSTNÁ ROLETOVÁ MREŽA MR03 ( D+M )</t>
  </si>
  <si>
    <t>MR03</t>
  </si>
  <si>
    <t>BEZPEČNOSTNÁ ROLETOVÁ MREŽA MR04 ( D+M )</t>
  </si>
  <si>
    <t>MR04</t>
  </si>
  <si>
    <t>PREKLÁDKA EXISTUJÚCEJ ROLETOVEJ MREŽY MR-PR ( M )</t>
  </si>
  <si>
    <t>MR-PR</t>
  </si>
  <si>
    <t>TEXTILNÝ ROLETOVÝ POŽIARNY UZÁVER  MR05 ( D+M )</t>
  </si>
  <si>
    <t>MR05</t>
  </si>
  <si>
    <t>TEXTILNÝ ROLETOVÝ POŽIARNY UZÁVER  MR06 ( D+M )</t>
  </si>
  <si>
    <t>MR06</t>
  </si>
  <si>
    <t>OCEĽOVÁ KONŠTRUKCIA PRE ZAVESENIE DVERÍ A PRE VYSTUŽENIE SDK KONŠTRUKCIÍ OC15 ( D+M )</t>
  </si>
  <si>
    <t>PRESUN HMÔT STAVEBNÉHO MATERIÁLU NA STAVBU - exteriér</t>
  </si>
  <si>
    <t>VNÚTROSTAVENISKOVÁ DOPRAVA MATERIÁLU A PRESUN HMÔT - exteriér</t>
  </si>
  <si>
    <t>STAVEBNÁ PRIPRAVENOSŤ PRE TURNIKETY VRÁTANE SILNOPRÚDOVÉHO, SLABOPRÚDOVÉHO PRIVODNÉHO KÁBLA ( rieši profesia ELI )</t>
  </si>
  <si>
    <t>OCELOVÁ OCHRANNÁ KONŠTRUKCIA UMÝVADLA KU01 ( D+M )</t>
  </si>
  <si>
    <t>KU01</t>
  </si>
  <si>
    <t>hmotnosť kg</t>
  </si>
  <si>
    <t>Návod na vyplnenie:</t>
  </si>
  <si>
    <t>Dodávateľ vyplní všetky zelené bunky v jednotlivých záložkách!</t>
  </si>
  <si>
    <t>Všetky ceny sú vypĺňané v EUR bez DPH.</t>
  </si>
  <si>
    <t xml:space="preserve">Dodávateľ je zodpovedný za súlad rozpočtu a projektovej dokumentácie. </t>
  </si>
  <si>
    <t>Pokiaľ nie je nieco uvedené v rozpočte, dodávateľ upozorní investora.</t>
  </si>
  <si>
    <t>Dodávateľ nesmie upravovať riadky rozpočtu, iba upozorní investora, prípadne uvedie poznámku k položke.</t>
  </si>
  <si>
    <t xml:space="preserve">VÝSTUŽ ZÁKLADOVÝCH DOSIEK (D+M) </t>
  </si>
  <si>
    <t>ŽB DOSKA V RH. 400MM + VÝSTRAŽNÝ NÁTER VONKAJŠÍCH HRÁN (D+M) - HLADENÝ BETÓN - POVRCHOVÁ ÚPRAVA VRÁTANE OBVODOVÉHO DILATAČNÉHO TVRDENÉHO POLYSTYRÉNU</t>
  </si>
  <si>
    <t>HYDROIZOLAČNÁ VRSTVA SPODNEJ STAVBY - 2x NÁTER (D+M)</t>
  </si>
  <si>
    <t>DODÁVKA A MONTÁŽ FASÁDNEHO OPLÁŠTENIA ( OCELOVÁ ZATEPLENÁ SENDVIČOVÁ KONSTRUKCE C KAZETY (š=150mm) + SVISLÝ TRAPÉZOVÝ PLECH</t>
  </si>
  <si>
    <t>t</t>
  </si>
  <si>
    <t>OST-6</t>
  </si>
  <si>
    <t>OST-7</t>
  </si>
  <si>
    <t>Projekt skutočného vyhotovenia všetkých profesií (pre profesie PBR, EPS, ZODT zabezpečia nominovaný dodávateľia)</t>
  </si>
  <si>
    <t>Cena za plošiny a lešenia počas výstavby</t>
  </si>
  <si>
    <t xml:space="preserve">DODÁVKA A MONTÁŽ LIGHTBOXU PODĽA VEDLAJŠÍCH NÁJOMNÝCH JEDNOTIEK - šírka ako roletová mreža (PODĽA OBHLIADKA) </t>
  </si>
  <si>
    <t>B17</t>
  </si>
  <si>
    <t>DEMONTÁŽ MAKADAMU POD NAVRHOVANÝM OCELOVÝM PRÍSTREŠKOM PRE ODPADOVÉ KONTAJNERY DO HLBKY 400mm</t>
  </si>
  <si>
    <t>VYTÝČENIE NOVEJ POLOHY ZÁKLADU POD ODPADOVÉ KONTAJNERY</t>
  </si>
  <si>
    <t>B18</t>
  </si>
  <si>
    <t>N15</t>
  </si>
  <si>
    <t>N16</t>
  </si>
  <si>
    <t>N17</t>
  </si>
  <si>
    <t>N18</t>
  </si>
  <si>
    <t xml:space="preserve">ŽB DOSKA V HR. 200MM ( betón vyliať medzi cestné obrubníky, horná hrana v rovine okolitej betónovej plochy (D+M) - HLADENÝ BETÓN </t>
  </si>
  <si>
    <t>NOVÉ BETÓNOVÉ CESTNÉ OBRUBNÍKY ( vrátane osadenie, vyhotovenia zhutneného podložia, ohraničenia časti parkoviska - na komplet ) D+M - slúžia aj ako debnenie betónovej plochy</t>
  </si>
  <si>
    <t>VÝSTUŽ ZÁKLADOVÝCH DOSIEK (D+M) - kari sieť</t>
  </si>
  <si>
    <t>PROTIPOŽIARNE DREVENÉ DVERE DVOJKRÍDLOVÉ OTVÁRANÉ šírka 2000 x výška 2500 - ( panikové kovanie, koordinátor postupného zatvárania, samozatvárač ) D+M</t>
  </si>
  <si>
    <t>N19</t>
  </si>
  <si>
    <t xml:space="preserve">DEMONTÁŽ PROTIPOŽIARNYCH DVERNÝCHDVOJKRÝDLOVÝCH DVERÍ VRÁTANE ZÁRUBNÍ </t>
  </si>
  <si>
    <t>VYČISTENIE EXISTUJÚCICH DEKOPANOVÝCH OBLOŽENÍ A NEREZOVÝCH ROHOVÝCH L PROFILOV NOSNÝCH STLPOV (1 komplet stlp )</t>
  </si>
  <si>
    <t>NAVRHOVANÉ NEREZOVÉ ROHOVÉ LIŠTY - výška 2,0m L uholník 50/50  D+M</t>
  </si>
  <si>
    <t>BÚRANIE MURIVA Z TEHÁL PÁLENÝCH, VÁPENOPIESKOVÝCH, CEMENTOVÝCH NA MALTU - miestnosť pre RACK</t>
  </si>
  <si>
    <t>BS15</t>
  </si>
  <si>
    <t>BÚRANIE ŽELEZOBETÓNOVÉHO STROPU - miestnosť pre RACK</t>
  </si>
  <si>
    <t>BD09</t>
  </si>
  <si>
    <t>BT08</t>
  </si>
  <si>
    <t>ODVOZ SUTINY A VYBÚRANÝCH HMÔT A VNÚTROSTAVENISKOVÁ DOPRAVA SUTINY A PRESUN HMÔT - PCHL</t>
  </si>
  <si>
    <t>OC35</t>
  </si>
  <si>
    <t>UKOTVIACI OCELOVÝ PRVOK ( dilatácia priečky od hlavných žb nosníkov ) - OC35 D+M</t>
  </si>
  <si>
    <t>ZHUTNENÉ DRVENÉ KAMENIVO A POD ZÁKLADOVÚ PLATŇU - hr. 200 mm</t>
  </si>
  <si>
    <t>DEMONTÁŽ VÝŠKOVÝCH OCEĽOVÝCH ZÁVESNÝCH NOSNÝCH KONŠTRUKCIÍ</t>
  </si>
  <si>
    <t>STRIEKANIE MARKÍZY 2x - ( prestriekať z predu, zo zadu, z bokov a zo spodu )</t>
  </si>
  <si>
    <t>STRIEKANIE FASÁDNYCH DVERÍ - APLIKÁCIA VHODNEJ FARBY V ZÁVISLOSTI OD PODKLADU - FARBA BIELA - RAL 9010</t>
  </si>
  <si>
    <t>DODÁVKA A MONTÁŽ LEMUJÚCICH OPLECHOVANÍ FASÁDNYCH DREVENÝCH OBLOŽENÍ - ( rozvynutá šírka 250 mm )</t>
  </si>
  <si>
    <t xml:space="preserve"> ( dodávateľ je poviný dopredu informovať investora o uvažovanom technologickom procese a dať si odsúhlasiť typ nástreku minimálne 2 týždne pred samotnou realizáciou pre účel odsúhlasenia - platí pre všetky položky malovania a striekania všetkých stavebných objektov danej zákazky )</t>
  </si>
  <si>
    <t>Pokiaľ sú k realizácií niektoré položky, práce alebo meteriály nevyhnutné a nie sú uvedené v rámci výkazu výmer, platí to, že v cene takej položky sú zahrnuté i tieto práce, materiály a dodávky!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</si>
</sst>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"/>
    <numFmt numFmtId="196" formatCode="#,##0\_x0000_"/>
    <numFmt numFmtId="198" formatCode="#,##0.0000"/>
    <numFmt numFmtId="207" formatCode="_-&quot;€&quot;\ * #,##0.00_-;_-&quot;€&quot;\ * #,##0.00\-;_-&quot;€&quot;\ * &quot;-&quot;??_-;_-@_-"/>
  </numFmts>
  <fonts count="61">
    <font>
      <sz val="10"/>
      <name val="Arial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b/>
      <sz val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8"/>
      <name val="Arial CE"/>
      <charset val="238"/>
    </font>
    <font>
      <sz val="8"/>
      <color indexed="10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indexed="18"/>
      <name val="Tahoma"/>
      <family val="2"/>
      <charset val="238"/>
    </font>
    <font>
      <sz val="8"/>
      <name val="Tahoma"/>
      <family val="2"/>
    </font>
    <font>
      <b/>
      <sz val="9"/>
      <name val="Tahoma"/>
      <family val="2"/>
    </font>
    <font>
      <i/>
      <sz val="9"/>
      <color indexed="8"/>
      <name val="Arial"/>
      <family val="2"/>
      <charset val="238"/>
    </font>
    <font>
      <b/>
      <sz val="10"/>
      <name val="Arial"/>
      <family val="2"/>
    </font>
    <font>
      <b/>
      <sz val="9"/>
      <name val="Lucida Console"/>
      <family val="3"/>
      <charset val="238"/>
    </font>
    <font>
      <sz val="10"/>
      <name val="Arial CE"/>
      <charset val="238"/>
    </font>
    <font>
      <sz val="8"/>
      <color indexed="10"/>
      <name val="Arial CE"/>
      <family val="2"/>
      <charset val="238"/>
    </font>
    <font>
      <sz val="8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Helv"/>
    </font>
    <font>
      <sz val="8"/>
      <name val="MS Sans Serif"/>
      <charset val="1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T*Avalon"/>
    </font>
    <font>
      <b/>
      <sz val="8"/>
      <name val="Arial"/>
      <family val="2"/>
      <charset val="238"/>
    </font>
    <font>
      <u/>
      <sz val="8"/>
      <name val="Arial"/>
      <family val="2"/>
      <charset val="238"/>
    </font>
    <font>
      <sz val="12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color indexed="40"/>
      <name val="Arial"/>
      <family val="2"/>
      <charset val="238"/>
    </font>
    <font>
      <sz val="8"/>
      <color indexed="40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i/>
      <sz val="8"/>
      <color indexed="40"/>
      <name val="Arial"/>
      <family val="2"/>
      <charset val="238"/>
    </font>
    <font>
      <sz val="8"/>
      <color indexed="40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068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9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9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9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9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9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9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9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9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9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9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9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9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10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10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10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10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10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0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21" fillId="3" borderId="0" applyNumberFormat="0" applyBorder="0" applyAlignment="0" applyProtection="0"/>
    <xf numFmtId="0" fontId="18" fillId="20" borderId="1" applyNumberFormat="0" applyAlignment="0" applyProtection="0"/>
    <xf numFmtId="0" fontId="14" fillId="0" borderId="2" applyNumberFormat="0" applyFill="0" applyAlignment="0" applyProtection="0"/>
    <xf numFmtId="0" fontId="34" fillId="31" borderId="65">
      <alignment horizontal="center" vertical="center" wrapText="1"/>
    </xf>
    <xf numFmtId="0" fontId="11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07" fontId="38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5" fillId="0" borderId="0">
      <alignment horizontal="left"/>
    </xf>
    <xf numFmtId="0" fontId="44" fillId="0" borderId="0">
      <alignment horizontal="left"/>
    </xf>
    <xf numFmtId="0" fontId="24" fillId="32" borderId="0">
      <alignment horizontal="center"/>
    </xf>
    <xf numFmtId="0" fontId="43" fillId="32" borderId="0">
      <alignment horizontal="center"/>
    </xf>
    <xf numFmtId="0" fontId="24" fillId="0" borderId="0">
      <alignment horizontal="left"/>
    </xf>
    <xf numFmtId="0" fontId="43" fillId="0" borderId="0">
      <alignment horizontal="left"/>
    </xf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8" fillId="22" borderId="7" applyNumberFormat="0" applyAlignment="0" applyProtection="0"/>
    <xf numFmtId="0" fontId="21" fillId="3" borderId="0" applyNumberFormat="0" applyBorder="0" applyAlignment="0" applyProtection="0"/>
    <xf numFmtId="0" fontId="17" fillId="7" borderId="1" applyNumberFormat="0" applyAlignment="0" applyProtection="0"/>
    <xf numFmtId="0" fontId="25" fillId="0" borderId="8">
      <alignment horizontal="center"/>
    </xf>
    <xf numFmtId="0" fontId="44" fillId="0" borderId="8">
      <alignment horizontal="center"/>
    </xf>
    <xf numFmtId="0" fontId="12" fillId="22" borderId="7" applyNumberFormat="0" applyAlignment="0" applyProtection="0"/>
    <xf numFmtId="0" fontId="8" fillId="22" borderId="7" applyNumberFormat="0" applyAlignment="0" applyProtection="0"/>
    <xf numFmtId="0" fontId="8" fillId="22" borderId="7" applyNumberFormat="0" applyAlignment="0" applyProtection="0"/>
    <xf numFmtId="0" fontId="8" fillId="22" borderId="7" applyNumberFormat="0" applyAlignment="0" applyProtection="0"/>
    <xf numFmtId="0" fontId="8" fillId="22" borderId="7" applyNumberFormat="0" applyAlignment="0" applyProtection="0"/>
    <xf numFmtId="0" fontId="8" fillId="22" borderId="7" applyNumberFormat="0" applyAlignment="0" applyProtection="0"/>
    <xf numFmtId="0" fontId="13" fillId="0" borderId="9" applyNumberFormat="0" applyFill="0" applyAlignment="0" applyProtection="0"/>
    <xf numFmtId="0" fontId="27" fillId="0" borderId="0" applyBorder="0" applyAlignment="0"/>
    <xf numFmtId="0" fontId="46" fillId="0" borderId="0" applyBorder="0" applyAlignment="0"/>
    <xf numFmtId="0" fontId="23" fillId="23" borderId="10">
      <alignment vertical="center" wrapText="1"/>
    </xf>
    <xf numFmtId="0" fontId="28" fillId="0" borderId="0"/>
    <xf numFmtId="0" fontId="1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3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4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0"/>
    <xf numFmtId="0" fontId="29" fillId="24" borderId="0"/>
    <xf numFmtId="0" fontId="25" fillId="24" borderId="0"/>
    <xf numFmtId="0" fontId="16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15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9" fillId="0" borderId="0"/>
    <xf numFmtId="0" fontId="58" fillId="0" borderId="0"/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41" fillId="0" borderId="0" applyAlignment="0">
      <alignment vertical="top" wrapText="1"/>
      <protection locked="0"/>
    </xf>
    <xf numFmtId="0" fontId="1" fillId="0" borderId="0"/>
    <xf numFmtId="0" fontId="40" fillId="0" borderId="0" applyAlignment="0">
      <alignment vertical="top" wrapText="1"/>
      <protection locked="0"/>
    </xf>
    <xf numFmtId="0" fontId="3" fillId="0" borderId="0"/>
    <xf numFmtId="0" fontId="1" fillId="0" borderId="0"/>
    <xf numFmtId="0" fontId="40" fillId="0" borderId="0" applyAlignment="0">
      <alignment vertical="top" wrapText="1"/>
      <protection locked="0"/>
    </xf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9" fillId="0" borderId="0"/>
    <xf numFmtId="0" fontId="1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1" fillId="0" borderId="0"/>
    <xf numFmtId="0" fontId="59" fillId="0" borderId="0"/>
    <xf numFmtId="0" fontId="5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1" fillId="0" borderId="0" applyAlignment="0">
      <alignment vertical="top" wrapText="1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3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6" fillId="25" borderId="11" applyNumberFormat="0" applyFont="0" applyAlignment="0" applyProtection="0"/>
    <xf numFmtId="0" fontId="19" fillId="20" borderId="12" applyNumberFormat="0" applyAlignment="0" applyProtection="0"/>
    <xf numFmtId="0" fontId="17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26" fillId="0" borderId="65">
      <alignment vertical="top"/>
    </xf>
    <xf numFmtId="0" fontId="45" fillId="0" borderId="65">
      <alignment vertical="top"/>
    </xf>
    <xf numFmtId="0" fontId="18" fillId="0" borderId="2" applyNumberFormat="0" applyFill="0" applyAlignment="0" applyProtection="0"/>
    <xf numFmtId="0" fontId="14" fillId="0" borderId="2" applyNumberFormat="0" applyFill="0" applyAlignment="0" applyProtection="0"/>
    <xf numFmtId="0" fontId="14" fillId="0" borderId="2" applyNumberFormat="0" applyFill="0" applyAlignment="0" applyProtection="0"/>
    <xf numFmtId="0" fontId="14" fillId="0" borderId="2" applyNumberFormat="0" applyFill="0" applyAlignment="0" applyProtection="0"/>
    <xf numFmtId="0" fontId="14" fillId="0" borderId="2" applyNumberFormat="0" applyFill="0" applyAlignment="0" applyProtection="0"/>
    <xf numFmtId="0" fontId="7" fillId="4" borderId="0" applyNumberFormat="0" applyBorder="0" applyAlignment="0" applyProtection="0"/>
    <xf numFmtId="0" fontId="26" fillId="0" borderId="13">
      <alignment vertical="top"/>
    </xf>
    <xf numFmtId="0" fontId="45" fillId="0" borderId="13">
      <alignment vertical="top"/>
    </xf>
    <xf numFmtId="0" fontId="39" fillId="0" borderId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3" applyAlignment="0"/>
    <xf numFmtId="0" fontId="26" fillId="0" borderId="3" applyAlignment="0"/>
    <xf numFmtId="0" fontId="31" fillId="0" borderId="0"/>
    <xf numFmtId="0" fontId="27" fillId="0" borderId="0"/>
    <xf numFmtId="0" fontId="16" fillId="0" borderId="0" applyNumberFormat="0" applyFill="0" applyBorder="0" applyAlignment="0" applyProtection="0"/>
    <xf numFmtId="0" fontId="14" fillId="0" borderId="2" applyNumberFormat="0" applyFill="0" applyAlignment="0" applyProtection="0"/>
    <xf numFmtId="49" fontId="32" fillId="0" borderId="14">
      <alignment horizontal="left" vertical="center"/>
    </xf>
    <xf numFmtId="0" fontId="21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2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6" fillId="20" borderId="12" applyNumberFormat="0" applyAlignment="0" applyProtection="0"/>
    <xf numFmtId="0" fontId="19" fillId="20" borderId="12" applyNumberFormat="0" applyAlignment="0" applyProtection="0"/>
    <xf numFmtId="0" fontId="19" fillId="20" borderId="12" applyNumberFormat="0" applyAlignment="0" applyProtection="0"/>
    <xf numFmtId="0" fontId="19" fillId="20" borderId="12" applyNumberFormat="0" applyAlignment="0" applyProtection="0"/>
    <xf numFmtId="0" fontId="19" fillId="20" borderId="12" applyNumberFormat="0" applyAlignment="0" applyProtection="0"/>
    <xf numFmtId="0" fontId="2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14">
      <alignment horizontal="center" vertical="center"/>
    </xf>
    <xf numFmtId="0" fontId="22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10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0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0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10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10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10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</cellStyleXfs>
  <cellXfs count="304">
    <xf numFmtId="0" fontId="1" fillId="0" borderId="0" xfId="0" applyFont="1"/>
    <xf numFmtId="49" fontId="35" fillId="25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vertical="center"/>
    </xf>
    <xf numFmtId="0" fontId="35" fillId="0" borderId="15" xfId="0" applyNumberFormat="1" applyFont="1" applyFill="1" applyBorder="1" applyAlignment="1" applyProtection="1">
      <alignment vertical="center"/>
    </xf>
    <xf numFmtId="0" fontId="35" fillId="0" borderId="16" xfId="0" applyNumberFormat="1" applyFont="1" applyFill="1" applyBorder="1" applyAlignment="1" applyProtection="1"/>
    <xf numFmtId="0" fontId="35" fillId="0" borderId="17" xfId="0" applyNumberFormat="1" applyFont="1" applyFill="1" applyBorder="1" applyAlignment="1" applyProtection="1"/>
    <xf numFmtId="0" fontId="35" fillId="0" borderId="18" xfId="0" applyNumberFormat="1" applyFont="1" applyFill="1" applyBorder="1" applyAlignment="1" applyProtection="1"/>
    <xf numFmtId="0" fontId="35" fillId="0" borderId="0" xfId="0" applyFont="1" applyProtection="1"/>
    <xf numFmtId="0" fontId="35" fillId="0" borderId="19" xfId="0" applyNumberFormat="1" applyFont="1" applyFill="1" applyBorder="1" applyAlignment="1" applyProtection="1"/>
    <xf numFmtId="0" fontId="35" fillId="0" borderId="20" xfId="0" applyNumberFormat="1" applyFont="1" applyFill="1" applyBorder="1" applyAlignment="1" applyProtection="1"/>
    <xf numFmtId="0" fontId="35" fillId="0" borderId="21" xfId="0" applyNumberFormat="1" applyFont="1" applyFill="1" applyBorder="1" applyAlignment="1" applyProtection="1"/>
    <xf numFmtId="0" fontId="35" fillId="0" borderId="16" xfId="0" applyNumberFormat="1" applyFont="1" applyFill="1" applyBorder="1" applyAlignment="1" applyProtection="1">
      <alignment vertical="center"/>
    </xf>
    <xf numFmtId="0" fontId="35" fillId="0" borderId="17" xfId="0" applyNumberFormat="1" applyFont="1" applyFill="1" applyBorder="1" applyAlignment="1" applyProtection="1">
      <alignment vertical="center"/>
    </xf>
    <xf numFmtId="0" fontId="35" fillId="0" borderId="18" xfId="0" applyNumberFormat="1" applyFont="1" applyFill="1" applyBorder="1" applyAlignment="1" applyProtection="1">
      <alignment vertical="center"/>
    </xf>
    <xf numFmtId="0" fontId="35" fillId="0" borderId="22" xfId="0" applyNumberFormat="1" applyFont="1" applyFill="1" applyBorder="1" applyAlignment="1" applyProtection="1">
      <alignment vertical="center"/>
    </xf>
    <xf numFmtId="192" fontId="35" fillId="0" borderId="23" xfId="0" applyNumberFormat="1" applyFont="1" applyFill="1" applyBorder="1" applyAlignment="1" applyProtection="1">
      <alignment vertical="center"/>
    </xf>
    <xf numFmtId="192" fontId="35" fillId="0" borderId="24" xfId="0" applyNumberFormat="1" applyFont="1" applyFill="1" applyBorder="1" applyAlignment="1" applyProtection="1">
      <alignment vertical="center"/>
    </xf>
    <xf numFmtId="0" fontId="35" fillId="0" borderId="25" xfId="0" applyNumberFormat="1" applyFont="1" applyFill="1" applyBorder="1" applyAlignment="1" applyProtection="1">
      <alignment vertical="center"/>
    </xf>
    <xf numFmtId="0" fontId="35" fillId="0" borderId="26" xfId="0" applyNumberFormat="1" applyFont="1" applyFill="1" applyBorder="1" applyAlignment="1" applyProtection="1">
      <alignment vertical="center"/>
    </xf>
    <xf numFmtId="0" fontId="35" fillId="0" borderId="27" xfId="0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vertical="center"/>
    </xf>
    <xf numFmtId="0" fontId="35" fillId="0" borderId="28" xfId="0" applyNumberFormat="1" applyFont="1" applyFill="1" applyBorder="1" applyAlignment="1" applyProtection="1">
      <alignment vertical="center"/>
    </xf>
    <xf numFmtId="192" fontId="35" fillId="0" borderId="27" xfId="0" applyNumberFormat="1" applyFont="1" applyFill="1" applyBorder="1" applyAlignment="1" applyProtection="1">
      <alignment vertical="center"/>
    </xf>
    <xf numFmtId="192" fontId="35" fillId="0" borderId="0" xfId="0" applyNumberFormat="1" applyFont="1" applyFill="1" applyBorder="1" applyAlignment="1" applyProtection="1">
      <alignment vertical="center"/>
    </xf>
    <xf numFmtId="192" fontId="35" fillId="0" borderId="13" xfId="0" applyNumberFormat="1" applyFont="1" applyFill="1" applyBorder="1" applyAlignment="1" applyProtection="1">
      <alignment horizontal="left" vertical="center"/>
    </xf>
    <xf numFmtId="192" fontId="35" fillId="0" borderId="15" xfId="0" applyNumberFormat="1" applyFont="1" applyFill="1" applyBorder="1" applyAlignment="1" applyProtection="1">
      <alignment vertical="center"/>
    </xf>
    <xf numFmtId="192" fontId="35" fillId="0" borderId="29" xfId="0" applyNumberFormat="1" applyFont="1" applyFill="1" applyBorder="1" applyAlignment="1" applyProtection="1">
      <alignment vertical="center"/>
    </xf>
    <xf numFmtId="0" fontId="35" fillId="0" borderId="30" xfId="0" applyNumberFormat="1" applyFont="1" applyFill="1" applyBorder="1" applyAlignment="1" applyProtection="1">
      <alignment vertical="center"/>
    </xf>
    <xf numFmtId="192" fontId="35" fillId="0" borderId="0" xfId="0" applyNumberFormat="1" applyFont="1" applyFill="1" applyAlignment="1" applyProtection="1">
      <alignment vertical="center"/>
    </xf>
    <xf numFmtId="192" fontId="35" fillId="0" borderId="13" xfId="0" applyNumberFormat="1" applyFont="1" applyFill="1" applyBorder="1" applyAlignment="1" applyProtection="1">
      <alignment vertical="center"/>
    </xf>
    <xf numFmtId="0" fontId="35" fillId="0" borderId="29" xfId="0" applyNumberFormat="1" applyFont="1" applyFill="1" applyBorder="1" applyAlignment="1" applyProtection="1">
      <alignment vertical="center"/>
    </xf>
    <xf numFmtId="192" fontId="35" fillId="0" borderId="30" xfId="0" applyNumberFormat="1" applyFont="1" applyFill="1" applyBorder="1" applyAlignment="1" applyProtection="1">
      <alignment vertical="center"/>
    </xf>
    <xf numFmtId="0" fontId="35" fillId="0" borderId="19" xfId="0" applyNumberFormat="1" applyFont="1" applyFill="1" applyBorder="1" applyAlignment="1" applyProtection="1">
      <alignment vertical="center"/>
    </xf>
    <xf numFmtId="0" fontId="35" fillId="0" borderId="20" xfId="0" applyNumberFormat="1" applyFont="1" applyFill="1" applyBorder="1" applyAlignment="1" applyProtection="1">
      <alignment vertical="center"/>
    </xf>
    <xf numFmtId="0" fontId="35" fillId="0" borderId="21" xfId="0" applyNumberFormat="1" applyFont="1" applyFill="1" applyBorder="1" applyAlignment="1" applyProtection="1">
      <alignment vertical="center"/>
    </xf>
    <xf numFmtId="0" fontId="35" fillId="0" borderId="31" xfId="0" applyNumberFormat="1" applyFont="1" applyFill="1" applyBorder="1" applyAlignment="1" applyProtection="1">
      <alignment vertical="center"/>
    </xf>
    <xf numFmtId="0" fontId="35" fillId="0" borderId="32" xfId="0" applyNumberFormat="1" applyFont="1" applyFill="1" applyBorder="1" applyAlignment="1" applyProtection="1">
      <alignment vertical="center"/>
    </xf>
    <xf numFmtId="0" fontId="35" fillId="0" borderId="33" xfId="0" applyNumberFormat="1" applyFont="1" applyFill="1" applyBorder="1" applyAlignment="1" applyProtection="1">
      <alignment vertical="center"/>
    </xf>
    <xf numFmtId="0" fontId="35" fillId="0" borderId="34" xfId="0" applyNumberFormat="1" applyFont="1" applyFill="1" applyBorder="1" applyAlignment="1" applyProtection="1">
      <alignment vertical="center"/>
    </xf>
    <xf numFmtId="0" fontId="35" fillId="0" borderId="35" xfId="0" applyNumberFormat="1" applyFont="1" applyFill="1" applyBorder="1" applyAlignment="1" applyProtection="1">
      <alignment vertical="center"/>
    </xf>
    <xf numFmtId="0" fontId="35" fillId="0" borderId="36" xfId="0" applyNumberFormat="1" applyFont="1" applyFill="1" applyBorder="1" applyAlignment="1" applyProtection="1">
      <alignment vertical="center"/>
    </xf>
    <xf numFmtId="0" fontId="35" fillId="0" borderId="37" xfId="0" applyNumberFormat="1" applyFont="1" applyFill="1" applyBorder="1" applyAlignment="1" applyProtection="1">
      <alignment vertical="center"/>
    </xf>
    <xf numFmtId="0" fontId="35" fillId="0" borderId="38" xfId="0" applyNumberFormat="1" applyFont="1" applyFill="1" applyBorder="1" applyAlignment="1" applyProtection="1">
      <alignment vertical="center"/>
    </xf>
    <xf numFmtId="3" fontId="35" fillId="0" borderId="39" xfId="0" applyNumberFormat="1" applyFont="1" applyFill="1" applyBorder="1" applyAlignment="1" applyProtection="1">
      <alignment vertical="center"/>
    </xf>
    <xf numFmtId="3" fontId="35" fillId="0" borderId="40" xfId="0" applyNumberFormat="1" applyFont="1" applyFill="1" applyBorder="1" applyAlignment="1" applyProtection="1">
      <alignment vertical="center"/>
    </xf>
    <xf numFmtId="196" fontId="35" fillId="0" borderId="41" xfId="0" applyNumberFormat="1" applyFont="1" applyFill="1" applyBorder="1" applyAlignment="1" applyProtection="1">
      <alignment horizontal="right" vertical="center" wrapText="1"/>
    </xf>
    <xf numFmtId="4" fontId="35" fillId="0" borderId="42" xfId="0" applyNumberFormat="1" applyFont="1" applyFill="1" applyBorder="1" applyAlignment="1" applyProtection="1">
      <alignment horizontal="right" vertical="center" wrapText="1"/>
    </xf>
    <xf numFmtId="3" fontId="35" fillId="0" borderId="41" xfId="0" applyNumberFormat="1" applyFont="1" applyFill="1" applyBorder="1" applyAlignment="1" applyProtection="1">
      <alignment vertical="center"/>
    </xf>
    <xf numFmtId="3" fontId="35" fillId="0" borderId="42" xfId="0" applyNumberFormat="1" applyFont="1" applyFill="1" applyBorder="1" applyAlignment="1" applyProtection="1">
      <alignment vertical="center"/>
    </xf>
    <xf numFmtId="3" fontId="35" fillId="0" borderId="40" xfId="0" applyNumberFormat="1" applyFont="1" applyFill="1" applyBorder="1" applyAlignment="1" applyProtection="1">
      <alignment vertical="center" wrapText="1"/>
    </xf>
    <xf numFmtId="4" fontId="35" fillId="0" borderId="40" xfId="0" applyNumberFormat="1" applyFont="1" applyFill="1" applyBorder="1" applyAlignment="1" applyProtection="1">
      <alignment horizontal="right" vertical="center" wrapText="1"/>
    </xf>
    <xf numFmtId="3" fontId="35" fillId="0" borderId="43" xfId="0" applyNumberFormat="1" applyFont="1" applyFill="1" applyBorder="1" applyAlignment="1" applyProtection="1">
      <alignment vertical="center"/>
    </xf>
    <xf numFmtId="1" fontId="35" fillId="0" borderId="44" xfId="0" applyNumberFormat="1" applyFont="1" applyFill="1" applyBorder="1" applyAlignment="1" applyProtection="1">
      <alignment horizontal="center" vertical="center"/>
    </xf>
    <xf numFmtId="0" fontId="35" fillId="0" borderId="13" xfId="0" applyNumberFormat="1" applyFont="1" applyFill="1" applyBorder="1" applyAlignment="1" applyProtection="1">
      <alignment vertical="center"/>
    </xf>
    <xf numFmtId="49" fontId="35" fillId="0" borderId="45" xfId="0" applyNumberFormat="1" applyFont="1" applyFill="1" applyBorder="1" applyAlignment="1" applyProtection="1">
      <alignment vertical="center"/>
    </xf>
    <xf numFmtId="4" fontId="35" fillId="0" borderId="15" xfId="0" applyNumberFormat="1" applyFont="1" applyFill="1" applyBorder="1" applyAlignment="1" applyProtection="1">
      <alignment horizontal="right" vertical="center"/>
    </xf>
    <xf numFmtId="3" fontId="35" fillId="0" borderId="29" xfId="0" applyNumberFormat="1" applyFont="1" applyFill="1" applyBorder="1" applyAlignment="1" applyProtection="1">
      <alignment vertical="center"/>
    </xf>
    <xf numFmtId="4" fontId="35" fillId="0" borderId="15" xfId="0" applyNumberFormat="1" applyFont="1" applyFill="1" applyBorder="1" applyAlignment="1" applyProtection="1">
      <alignment horizontal="right" vertical="center" wrapText="1"/>
    </xf>
    <xf numFmtId="0" fontId="35" fillId="0" borderId="45" xfId="0" applyNumberFormat="1" applyFont="1" applyFill="1" applyBorder="1" applyAlignment="1" applyProtection="1">
      <alignment vertical="center"/>
    </xf>
    <xf numFmtId="4" fontId="35" fillId="0" borderId="46" xfId="0" applyNumberFormat="1" applyFont="1" applyFill="1" applyBorder="1" applyAlignment="1" applyProtection="1">
      <alignment horizontal="right" vertical="center" wrapText="1"/>
    </xf>
    <xf numFmtId="1" fontId="35" fillId="0" borderId="47" xfId="0" applyNumberFormat="1" applyFont="1" applyFill="1" applyBorder="1" applyAlignment="1" applyProtection="1">
      <alignment horizontal="center" vertical="center"/>
    </xf>
    <xf numFmtId="3" fontId="35" fillId="0" borderId="15" xfId="0" applyNumberFormat="1" applyFont="1" applyFill="1" applyBorder="1" applyAlignment="1" applyProtection="1">
      <alignment vertical="center"/>
    </xf>
    <xf numFmtId="4" fontId="35" fillId="0" borderId="48" xfId="0" applyNumberFormat="1" applyFont="1" applyFill="1" applyBorder="1" applyAlignment="1" applyProtection="1">
      <alignment horizontal="right" vertical="center" wrapText="1"/>
    </xf>
    <xf numFmtId="4" fontId="35" fillId="0" borderId="31" xfId="0" applyNumberFormat="1" applyFont="1" applyFill="1" applyBorder="1" applyAlignment="1" applyProtection="1">
      <alignment horizontal="right" vertical="center" wrapText="1"/>
    </xf>
    <xf numFmtId="49" fontId="35" fillId="0" borderId="33" xfId="0" applyNumberFormat="1" applyFont="1" applyFill="1" applyBorder="1" applyAlignment="1" applyProtection="1">
      <alignment vertical="center"/>
    </xf>
    <xf numFmtId="4" fontId="35" fillId="0" borderId="31" xfId="0" applyNumberFormat="1" applyFont="1" applyFill="1" applyBorder="1" applyAlignment="1" applyProtection="1">
      <alignment horizontal="right" vertical="center"/>
    </xf>
    <xf numFmtId="3" fontId="35" fillId="0" borderId="33" xfId="0" applyNumberFormat="1" applyFont="1" applyFill="1" applyBorder="1" applyAlignment="1" applyProtection="1">
      <alignment vertical="center"/>
    </xf>
    <xf numFmtId="1" fontId="35" fillId="0" borderId="49" xfId="0" applyNumberFormat="1" applyFont="1" applyFill="1" applyBorder="1" applyAlignment="1" applyProtection="1">
      <alignment horizontal="center" vertical="center"/>
    </xf>
    <xf numFmtId="0" fontId="35" fillId="0" borderId="42" xfId="0" applyNumberFormat="1" applyFont="1" applyFill="1" applyBorder="1" applyAlignment="1" applyProtection="1">
      <alignment vertical="center"/>
    </xf>
    <xf numFmtId="0" fontId="35" fillId="0" borderId="40" xfId="0" applyNumberFormat="1" applyFont="1" applyFill="1" applyBorder="1" applyAlignment="1" applyProtection="1">
      <alignment vertical="center"/>
    </xf>
    <xf numFmtId="0" fontId="35" fillId="0" borderId="41" xfId="0" applyNumberFormat="1" applyFont="1" applyFill="1" applyBorder="1" applyAlignment="1" applyProtection="1">
      <alignment vertical="center"/>
    </xf>
    <xf numFmtId="49" fontId="35" fillId="0" borderId="21" xfId="0" applyNumberFormat="1" applyFont="1" applyFill="1" applyBorder="1" applyAlignment="1" applyProtection="1">
      <alignment vertical="center"/>
    </xf>
    <xf numFmtId="4" fontId="35" fillId="0" borderId="32" xfId="0" applyNumberFormat="1" applyFont="1" applyFill="1" applyBorder="1" applyAlignment="1" applyProtection="1">
      <alignment horizontal="right" vertical="center" wrapText="1"/>
    </xf>
    <xf numFmtId="3" fontId="35" fillId="0" borderId="20" xfId="0" applyNumberFormat="1" applyFont="1" applyFill="1" applyBorder="1" applyAlignment="1" applyProtection="1">
      <alignment vertical="center" wrapText="1"/>
    </xf>
    <xf numFmtId="0" fontId="35" fillId="0" borderId="50" xfId="0" applyNumberFormat="1" applyFont="1" applyFill="1" applyBorder="1" applyAlignment="1" applyProtection="1">
      <alignment vertical="center"/>
    </xf>
    <xf numFmtId="0" fontId="35" fillId="0" borderId="51" xfId="0" applyNumberFormat="1" applyFont="1" applyFill="1" applyBorder="1" applyAlignment="1" applyProtection="1">
      <alignment vertical="center"/>
    </xf>
    <xf numFmtId="198" fontId="35" fillId="0" borderId="33" xfId="0" applyNumberFormat="1" applyFont="1" applyFill="1" applyBorder="1" applyAlignment="1" applyProtection="1">
      <alignment horizontal="right" vertical="center"/>
    </xf>
    <xf numFmtId="0" fontId="35" fillId="0" borderId="52" xfId="0" applyNumberFormat="1" applyFont="1" applyFill="1" applyBorder="1" applyAlignment="1" applyProtection="1"/>
    <xf numFmtId="0" fontId="35" fillId="0" borderId="53" xfId="0" applyNumberFormat="1" applyFont="1" applyFill="1" applyBorder="1" applyAlignment="1" applyProtection="1">
      <alignment vertical="center"/>
    </xf>
    <xf numFmtId="0" fontId="35" fillId="0" borderId="54" xfId="0" applyNumberFormat="1" applyFont="1" applyFill="1" applyBorder="1" applyAlignment="1" applyProtection="1">
      <alignment vertical="center"/>
    </xf>
    <xf numFmtId="0" fontId="35" fillId="0" borderId="46" xfId="0" applyNumberFormat="1" applyFont="1" applyFill="1" applyBorder="1" applyAlignment="1" applyProtection="1"/>
    <xf numFmtId="3" fontId="35" fillId="0" borderId="15" xfId="0" applyNumberFormat="1" applyFont="1" applyFill="1" applyBorder="1" applyAlignment="1" applyProtection="1">
      <alignment horizontal="right" vertical="center" wrapText="1"/>
    </xf>
    <xf numFmtId="4" fontId="35" fillId="0" borderId="29" xfId="0" applyNumberFormat="1" applyFont="1" applyFill="1" applyBorder="1" applyAlignment="1" applyProtection="1">
      <alignment horizontal="right" vertical="center" wrapText="1"/>
    </xf>
    <xf numFmtId="198" fontId="35" fillId="0" borderId="55" xfId="0" applyNumberFormat="1" applyFont="1" applyFill="1" applyBorder="1" applyAlignment="1" applyProtection="1">
      <alignment horizontal="right" vertical="center"/>
    </xf>
    <xf numFmtId="0" fontId="35" fillId="0" borderId="24" xfId="0" applyNumberFormat="1" applyFont="1" applyFill="1" applyBorder="1" applyAlignment="1" applyProtection="1">
      <alignment vertical="center"/>
    </xf>
    <xf numFmtId="0" fontId="35" fillId="0" borderId="23" xfId="0" applyNumberFormat="1" applyFont="1" applyFill="1" applyBorder="1" applyAlignment="1" applyProtection="1">
      <alignment vertical="center"/>
    </xf>
    <xf numFmtId="198" fontId="35" fillId="0" borderId="45" xfId="0" applyNumberFormat="1" applyFont="1" applyFill="1" applyBorder="1" applyAlignment="1" applyProtection="1">
      <alignment horizontal="right" vertical="center"/>
    </xf>
    <xf numFmtId="0" fontId="35" fillId="0" borderId="56" xfId="0" applyNumberFormat="1" applyFont="1" applyFill="1" applyBorder="1" applyAlignment="1" applyProtection="1">
      <alignment vertical="center"/>
    </xf>
    <xf numFmtId="0" fontId="35" fillId="0" borderId="57" xfId="0" applyNumberFormat="1" applyFont="1" applyFill="1" applyBorder="1" applyAlignment="1" applyProtection="1">
      <alignment vertical="center"/>
    </xf>
    <xf numFmtId="0" fontId="35" fillId="0" borderId="48" xfId="0" applyNumberFormat="1" applyFont="1" applyFill="1" applyBorder="1" applyAlignment="1" applyProtection="1"/>
    <xf numFmtId="0" fontId="35" fillId="0" borderId="43" xfId="0" applyNumberFormat="1" applyFont="1" applyFill="1" applyBorder="1" applyAlignment="1" applyProtection="1">
      <alignment vertical="center"/>
    </xf>
    <xf numFmtId="2" fontId="35" fillId="0" borderId="0" xfId="0" applyNumberFormat="1" applyFont="1" applyProtection="1"/>
    <xf numFmtId="0" fontId="35" fillId="24" borderId="0" xfId="0" applyNumberFormat="1" applyFont="1" applyFill="1" applyAlignment="1" applyProtection="1">
      <alignment horizontal="left" vertical="center"/>
    </xf>
    <xf numFmtId="49" fontId="35" fillId="25" borderId="0" xfId="0" applyNumberFormat="1" applyFont="1" applyFill="1" applyAlignment="1" applyProtection="1">
      <alignment vertical="center"/>
    </xf>
    <xf numFmtId="49" fontId="35" fillId="25" borderId="0" xfId="0" applyNumberFormat="1" applyFont="1" applyFill="1" applyAlignment="1" applyProtection="1">
      <alignment horizontal="left" vertical="center"/>
    </xf>
    <xf numFmtId="49" fontId="35" fillId="24" borderId="0" xfId="0" applyNumberFormat="1" applyFont="1" applyFill="1" applyAlignment="1" applyProtection="1">
      <alignment horizontal="left" vertical="center"/>
    </xf>
    <xf numFmtId="49" fontId="35" fillId="26" borderId="58" xfId="0" applyNumberFormat="1" applyFont="1" applyFill="1" applyBorder="1" applyAlignment="1" applyProtection="1">
      <alignment horizontal="center" vertical="center" wrapText="1"/>
    </xf>
    <xf numFmtId="49" fontId="35" fillId="26" borderId="59" xfId="0" applyNumberFormat="1" applyFont="1" applyFill="1" applyBorder="1" applyAlignment="1" applyProtection="1">
      <alignment horizontal="center" vertical="center" wrapText="1"/>
    </xf>
    <xf numFmtId="1" fontId="35" fillId="26" borderId="49" xfId="0" applyNumberFormat="1" applyFont="1" applyFill="1" applyBorder="1" applyAlignment="1" applyProtection="1">
      <alignment horizontal="center" vertical="center" wrapText="1"/>
    </xf>
    <xf numFmtId="1" fontId="35" fillId="26" borderId="60" xfId="0" applyNumberFormat="1" applyFont="1" applyFill="1" applyBorder="1" applyAlignment="1" applyProtection="1">
      <alignment horizontal="center" vertical="center" wrapText="1"/>
    </xf>
    <xf numFmtId="1" fontId="35" fillId="27" borderId="0" xfId="0" applyNumberFormat="1" applyFont="1" applyFill="1" applyBorder="1" applyAlignment="1" applyProtection="1">
      <alignment horizontal="center" vertical="center" wrapText="1"/>
    </xf>
    <xf numFmtId="1" fontId="35" fillId="24" borderId="0" xfId="0" applyNumberFormat="1" applyFont="1" applyFill="1" applyProtection="1"/>
    <xf numFmtId="0" fontId="35" fillId="0" borderId="0" xfId="0" applyFont="1" applyFill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1" fontId="35" fillId="0" borderId="0" xfId="0" applyNumberFormat="1" applyFont="1" applyProtection="1"/>
    <xf numFmtId="0" fontId="35" fillId="24" borderId="0" xfId="0" applyFont="1" applyFill="1" applyProtection="1"/>
    <xf numFmtId="0" fontId="35" fillId="0" borderId="0" xfId="0" applyFont="1" applyFill="1" applyProtection="1"/>
    <xf numFmtId="2" fontId="35" fillId="24" borderId="0" xfId="0" applyNumberFormat="1" applyFont="1" applyFill="1" applyProtection="1"/>
    <xf numFmtId="2" fontId="35" fillId="0" borderId="0" xfId="0" applyNumberFormat="1" applyFont="1" applyFill="1" applyProtection="1"/>
    <xf numFmtId="1" fontId="35" fillId="27" borderId="0" xfId="0" applyNumberFormat="1" applyFont="1" applyFill="1" applyBorder="1" applyAlignment="1" applyProtection="1">
      <alignment horizontal="left" vertical="center" wrapText="1"/>
    </xf>
    <xf numFmtId="49" fontId="35" fillId="24" borderId="0" xfId="0" applyNumberFormat="1" applyFont="1" applyFill="1" applyAlignment="1" applyProtection="1">
      <alignment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/>
    <xf numFmtId="0" fontId="35" fillId="0" borderId="0" xfId="0" applyFont="1" applyAlignment="1" applyProtection="1">
      <alignment horizontal="left" vertical="center"/>
    </xf>
    <xf numFmtId="0" fontId="35" fillId="0" borderId="0" xfId="0" applyFont="1"/>
    <xf numFmtId="0" fontId="35" fillId="28" borderId="0" xfId="0" applyFont="1" applyFill="1" applyAlignment="1">
      <alignment horizontal="left" vertical="top" wrapText="1"/>
    </xf>
    <xf numFmtId="0" fontId="35" fillId="0" borderId="0" xfId="0" applyFont="1" applyAlignment="1">
      <alignment horizontal="left" vertical="top"/>
    </xf>
    <xf numFmtId="0" fontId="35" fillId="0" borderId="0" xfId="0" applyFont="1" applyFill="1" applyAlignment="1">
      <alignment horizontal="left" vertical="top"/>
    </xf>
    <xf numFmtId="0" fontId="35" fillId="0" borderId="0" xfId="0" applyFont="1" applyAlignment="1">
      <alignment wrapText="1"/>
    </xf>
    <xf numFmtId="49" fontId="35" fillId="26" borderId="58" xfId="0" applyNumberFormat="1" applyFont="1" applyFill="1" applyBorder="1" applyAlignment="1" applyProtection="1">
      <alignment horizontal="center" vertical="center"/>
    </xf>
    <xf numFmtId="1" fontId="35" fillId="26" borderId="49" xfId="0" applyNumberFormat="1" applyFont="1" applyFill="1" applyBorder="1" applyAlignment="1" applyProtection="1">
      <alignment horizontal="center" vertical="center"/>
    </xf>
    <xf numFmtId="1" fontId="35" fillId="27" borderId="0" xfId="0" applyNumberFormat="1" applyFont="1" applyFill="1" applyBorder="1" applyAlignment="1" applyProtection="1">
      <alignment horizontal="center" vertical="center"/>
    </xf>
    <xf numFmtId="9" fontId="35" fillId="0" borderId="0" xfId="0" applyNumberFormat="1" applyFont="1" applyFill="1" applyProtection="1"/>
    <xf numFmtId="0" fontId="35" fillId="28" borderId="0" xfId="0" applyFont="1" applyFill="1" applyAlignment="1">
      <alignment horizontal="center" vertical="center" wrapText="1"/>
    </xf>
    <xf numFmtId="0" fontId="35" fillId="28" borderId="0" xfId="0" applyFont="1" applyFill="1" applyAlignment="1">
      <alignment horizontal="center" vertical="top" wrapText="1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29" borderId="0" xfId="0" applyFont="1" applyFill="1" applyAlignment="1">
      <alignment horizontal="left" vertical="top" wrapText="1"/>
    </xf>
    <xf numFmtId="0" fontId="35" fillId="29" borderId="0" xfId="0" applyFont="1" applyFill="1" applyAlignment="1">
      <alignment wrapText="1"/>
    </xf>
    <xf numFmtId="0" fontId="35" fillId="29" borderId="0" xfId="0" applyFont="1" applyFill="1" applyBorder="1" applyAlignment="1" applyProtection="1">
      <alignment horizontal="left" vertical="top" wrapText="1"/>
      <protection locked="0"/>
    </xf>
    <xf numFmtId="0" fontId="35" fillId="29" borderId="0" xfId="0" applyFont="1" applyFill="1" applyBorder="1" applyAlignment="1" applyProtection="1">
      <alignment horizontal="left" vertical="center" wrapText="1"/>
      <protection locked="0"/>
    </xf>
    <xf numFmtId="0" fontId="35" fillId="29" borderId="0" xfId="0" applyFont="1" applyFill="1" applyAlignment="1" applyProtection="1">
      <alignment wrapText="1"/>
    </xf>
    <xf numFmtId="0" fontId="35" fillId="29" borderId="0" xfId="0" applyNumberFormat="1" applyFont="1" applyFill="1" applyAlignment="1">
      <alignment horizontal="left" vertical="top" wrapText="1"/>
    </xf>
    <xf numFmtId="0" fontId="35" fillId="29" borderId="0" xfId="0" applyFont="1" applyFill="1" applyAlignment="1" applyProtection="1">
      <alignment horizontal="left" vertical="top" wrapText="1"/>
    </xf>
    <xf numFmtId="0" fontId="35" fillId="29" borderId="0" xfId="0" applyFont="1" applyFill="1" applyAlignment="1" applyProtection="1">
      <alignment horizontal="left" vertical="center" wrapText="1"/>
    </xf>
    <xf numFmtId="0" fontId="35" fillId="29" borderId="0" xfId="0" applyFont="1" applyFill="1" applyAlignment="1">
      <alignment horizontal="center" vertical="center" wrapText="1"/>
    </xf>
    <xf numFmtId="0" fontId="35" fillId="29" borderId="0" xfId="0" applyFont="1" applyFill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192" fontId="35" fillId="0" borderId="32" xfId="0" applyNumberFormat="1" applyFont="1" applyFill="1" applyBorder="1" applyAlignment="1" applyProtection="1">
      <alignment vertical="center" wrapText="1"/>
    </xf>
    <xf numFmtId="0" fontId="48" fillId="0" borderId="29" xfId="0" applyNumberFormat="1" applyFont="1" applyFill="1" applyBorder="1" applyAlignment="1" applyProtection="1">
      <alignment horizontal="right" vertical="center"/>
    </xf>
    <xf numFmtId="10" fontId="48" fillId="0" borderId="30" xfId="0" applyNumberFormat="1" applyFont="1" applyFill="1" applyBorder="1" applyAlignment="1" applyProtection="1">
      <alignment horizontal="left" vertical="center" wrapText="1"/>
    </xf>
    <xf numFmtId="0" fontId="35" fillId="0" borderId="16" xfId="0" applyNumberFormat="1" applyFont="1" applyFill="1" applyBorder="1" applyAlignment="1" applyProtection="1">
      <alignment vertical="top"/>
    </xf>
    <xf numFmtId="1" fontId="35" fillId="0" borderId="34" xfId="0" applyNumberFormat="1" applyFont="1" applyFill="1" applyBorder="1" applyAlignment="1" applyProtection="1">
      <alignment vertical="center"/>
    </xf>
    <xf numFmtId="0" fontId="35" fillId="0" borderId="61" xfId="0" applyNumberFormat="1" applyFont="1" applyFill="1" applyBorder="1" applyAlignment="1" applyProtection="1">
      <alignment vertical="top"/>
    </xf>
    <xf numFmtId="4" fontId="48" fillId="0" borderId="62" xfId="0" applyNumberFormat="1" applyFont="1" applyFill="1" applyBorder="1" applyAlignment="1" applyProtection="1">
      <alignment horizontal="right" vertical="center" wrapText="1"/>
    </xf>
    <xf numFmtId="1" fontId="47" fillId="27" borderId="0" xfId="0" applyNumberFormat="1" applyFont="1" applyFill="1" applyBorder="1" applyAlignment="1" applyProtection="1">
      <alignment horizontal="center" vertical="center" wrapText="1"/>
    </xf>
    <xf numFmtId="1" fontId="47" fillId="27" borderId="0" xfId="0" applyNumberFormat="1" applyFont="1" applyFill="1" applyBorder="1" applyAlignment="1" applyProtection="1">
      <alignment horizontal="left" vertical="center" wrapText="1"/>
    </xf>
    <xf numFmtId="0" fontId="35" fillId="30" borderId="0" xfId="0" applyFont="1" applyFill="1"/>
    <xf numFmtId="0" fontId="35" fillId="30" borderId="0" xfId="0" applyFont="1" applyFill="1" applyAlignment="1">
      <alignment horizontal="center" vertical="center"/>
    </xf>
    <xf numFmtId="0" fontId="50" fillId="0" borderId="0" xfId="0" applyFont="1" applyAlignment="1" applyProtection="1">
      <alignment horizontal="left" vertical="center"/>
    </xf>
    <xf numFmtId="0" fontId="51" fillId="0" borderId="0" xfId="2768" applyFont="1" applyFill="1" applyAlignment="1">
      <alignment horizontal="left" vertical="center" wrapText="1"/>
    </xf>
    <xf numFmtId="0" fontId="47" fillId="0" borderId="0" xfId="0" applyFont="1" applyProtection="1"/>
    <xf numFmtId="0" fontId="51" fillId="0" borderId="0" xfId="2807" applyFont="1" applyFill="1" applyAlignment="1">
      <alignment horizontal="left" vertical="center" wrapText="1"/>
    </xf>
    <xf numFmtId="0" fontId="51" fillId="0" borderId="0" xfId="2827" applyFont="1" applyFill="1" applyAlignment="1">
      <alignment horizontal="left" vertical="center" wrapText="1"/>
    </xf>
    <xf numFmtId="0" fontId="51" fillId="0" borderId="0" xfId="2847" applyFont="1" applyFill="1" applyAlignment="1">
      <alignment horizontal="left" vertical="center" wrapText="1"/>
    </xf>
    <xf numFmtId="0" fontId="51" fillId="0" borderId="0" xfId="2867" applyFont="1" applyFill="1" applyAlignment="1">
      <alignment horizontal="left" vertical="center" wrapText="1"/>
    </xf>
    <xf numFmtId="0" fontId="51" fillId="0" borderId="0" xfId="2887" applyFont="1" applyFill="1" applyAlignment="1">
      <alignment horizontal="left" vertical="center" wrapText="1"/>
    </xf>
    <xf numFmtId="0" fontId="51" fillId="0" borderId="0" xfId="682" applyFont="1" applyFill="1" applyAlignment="1">
      <alignment horizontal="left" vertical="center" wrapText="1"/>
    </xf>
    <xf numFmtId="0" fontId="51" fillId="0" borderId="0" xfId="702" applyFont="1" applyFill="1" applyAlignment="1">
      <alignment horizontal="left" vertical="center" wrapText="1"/>
    </xf>
    <xf numFmtId="0" fontId="51" fillId="0" borderId="0" xfId="722" applyFont="1" applyFill="1" applyAlignment="1">
      <alignment horizontal="left" vertical="center" wrapText="1"/>
    </xf>
    <xf numFmtId="0" fontId="51" fillId="0" borderId="0" xfId="742" applyFont="1" applyFill="1" applyAlignment="1">
      <alignment horizontal="left" vertical="center" wrapText="1"/>
    </xf>
    <xf numFmtId="0" fontId="51" fillId="0" borderId="0" xfId="762" applyFont="1" applyFill="1" applyAlignment="1">
      <alignment horizontal="left" vertical="center" wrapText="1"/>
    </xf>
    <xf numFmtId="0" fontId="51" fillId="0" borderId="0" xfId="782" applyFont="1" applyFill="1" applyAlignment="1">
      <alignment horizontal="left" vertical="center" wrapText="1"/>
    </xf>
    <xf numFmtId="0" fontId="51" fillId="0" borderId="0" xfId="802" applyFont="1" applyFill="1" applyAlignment="1">
      <alignment horizontal="left" vertical="center" wrapText="1"/>
    </xf>
    <xf numFmtId="0" fontId="0" fillId="0" borderId="0" xfId="0" applyFont="1"/>
    <xf numFmtId="0" fontId="35" fillId="29" borderId="0" xfId="0" applyFont="1" applyFill="1"/>
    <xf numFmtId="0" fontId="35" fillId="29" borderId="0" xfId="0" applyFont="1" applyFill="1" applyAlignment="1">
      <alignment horizontal="center" vertical="center"/>
    </xf>
    <xf numFmtId="0" fontId="35" fillId="29" borderId="0" xfId="0" applyFont="1" applyFill="1" applyProtection="1"/>
    <xf numFmtId="0" fontId="35" fillId="29" borderId="0" xfId="0" applyFont="1" applyFill="1" applyAlignment="1">
      <alignment horizontal="left" vertical="top"/>
    </xf>
    <xf numFmtId="0" fontId="35" fillId="29" borderId="0" xfId="0" applyFont="1" applyFill="1" applyAlignment="1">
      <alignment horizontal="left" vertical="center"/>
    </xf>
    <xf numFmtId="0" fontId="35" fillId="29" borderId="0" xfId="0" applyFont="1" applyFill="1" applyBorder="1" applyAlignment="1">
      <alignment horizontal="left" vertical="top"/>
    </xf>
    <xf numFmtId="0" fontId="51" fillId="0" borderId="0" xfId="2808" applyFont="1" applyFill="1" applyAlignment="1">
      <alignment horizontal="left" vertical="center" wrapText="1"/>
    </xf>
    <xf numFmtId="0" fontId="51" fillId="0" borderId="0" xfId="705" applyFont="1" applyFill="1" applyAlignment="1">
      <alignment horizontal="left" vertical="center" wrapText="1"/>
    </xf>
    <xf numFmtId="0" fontId="35" fillId="0" borderId="0" xfId="0" applyNumberFormat="1" applyFont="1" applyFill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55" fillId="0" borderId="0" xfId="0" applyFont="1" applyFill="1"/>
    <xf numFmtId="0" fontId="35" fillId="0" borderId="0" xfId="0" applyFont="1" applyFill="1" applyAlignment="1">
      <alignment horizontal="left" vertical="center" wrapText="1"/>
    </xf>
    <xf numFmtId="0" fontId="35" fillId="0" borderId="0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left" vertical="top" wrapText="1"/>
      <protection locked="0"/>
    </xf>
    <xf numFmtId="0" fontId="52" fillId="0" borderId="0" xfId="0" applyFont="1" applyFill="1" applyAlignment="1">
      <alignment wrapText="1"/>
    </xf>
    <xf numFmtId="0" fontId="47" fillId="0" borderId="0" xfId="0" applyFont="1" applyAlignment="1" applyProtection="1">
      <alignment wrapText="1"/>
    </xf>
    <xf numFmtId="11" fontId="35" fillId="0" borderId="0" xfId="0" applyNumberFormat="1" applyFont="1" applyAlignment="1" applyProtection="1">
      <alignment wrapText="1"/>
    </xf>
    <xf numFmtId="0" fontId="35" fillId="0" borderId="0" xfId="0" applyFont="1" applyAlignment="1">
      <alignment horizontal="left" vertical="top" wrapText="1"/>
    </xf>
    <xf numFmtId="0" fontId="50" fillId="0" borderId="0" xfId="0" applyFont="1" applyAlignment="1" applyProtection="1">
      <alignment horizontal="left" vertical="center" wrapText="1"/>
    </xf>
    <xf numFmtId="0" fontId="35" fillId="0" borderId="0" xfId="0" applyFont="1" applyAlignment="1" applyProtection="1">
      <alignment wrapText="1"/>
    </xf>
    <xf numFmtId="0" fontId="35" fillId="0" borderId="0" xfId="0" applyFont="1" applyFill="1" applyAlignment="1" applyProtection="1">
      <alignment wrapText="1"/>
    </xf>
    <xf numFmtId="49" fontId="35" fillId="25" borderId="0" xfId="0" applyNumberFormat="1" applyFont="1" applyFill="1" applyAlignment="1" applyProtection="1">
      <alignment wrapText="1"/>
    </xf>
    <xf numFmtId="49" fontId="35" fillId="24" borderId="0" xfId="0" applyNumberFormat="1" applyFont="1" applyFill="1" applyAlignment="1" applyProtection="1">
      <alignment vertical="center" wrapText="1"/>
    </xf>
    <xf numFmtId="0" fontId="35" fillId="0" borderId="0" xfId="0" applyFont="1" applyFill="1" applyAlignment="1">
      <alignment wrapText="1"/>
    </xf>
    <xf numFmtId="1" fontId="35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Alignment="1">
      <alignment horizontal="left" vertical="top" wrapText="1"/>
    </xf>
    <xf numFmtId="1" fontId="35" fillId="0" borderId="0" xfId="0" applyNumberFormat="1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horizontal="left" vertical="center" wrapText="1"/>
    </xf>
    <xf numFmtId="0" fontId="35" fillId="0" borderId="0" xfId="0" applyFont="1" applyFill="1" applyAlignment="1" applyProtection="1">
      <alignment horizontal="left" vertical="top" wrapText="1"/>
    </xf>
    <xf numFmtId="0" fontId="54" fillId="0" borderId="0" xfId="0" applyFont="1" applyFill="1" applyAlignment="1">
      <alignment horizontal="left" vertical="center"/>
    </xf>
    <xf numFmtId="0" fontId="54" fillId="0" borderId="0" xfId="0" applyFont="1" applyFill="1" applyAlignment="1">
      <alignment horizontal="left" vertical="center" wrapText="1"/>
    </xf>
    <xf numFmtId="0" fontId="1" fillId="0" borderId="0" xfId="0" applyFont="1" applyAlignment="1"/>
    <xf numFmtId="0" fontId="60" fillId="0" borderId="0" xfId="0" applyFont="1"/>
    <xf numFmtId="1" fontId="35" fillId="0" borderId="0" xfId="0" applyNumberFormat="1" applyFont="1" applyFill="1" applyBorder="1" applyAlignment="1" applyProtection="1">
      <alignment horizontal="left" vertical="center" wrapText="1"/>
    </xf>
    <xf numFmtId="192" fontId="35" fillId="33" borderId="27" xfId="0" applyNumberFormat="1" applyFont="1" applyFill="1" applyBorder="1" applyAlignment="1" applyProtection="1">
      <alignment vertical="center"/>
      <protection locked="0"/>
    </xf>
    <xf numFmtId="0" fontId="35" fillId="33" borderId="0" xfId="0" applyNumberFormat="1" applyFont="1" applyFill="1" applyAlignment="1" applyProtection="1">
      <alignment vertical="center"/>
      <protection locked="0"/>
    </xf>
    <xf numFmtId="0" fontId="35" fillId="33" borderId="28" xfId="0" applyNumberFormat="1" applyFont="1" applyFill="1" applyBorder="1" applyAlignment="1" applyProtection="1">
      <alignment vertical="center"/>
      <protection locked="0"/>
    </xf>
    <xf numFmtId="192" fontId="35" fillId="33" borderId="46" xfId="0" applyNumberFormat="1" applyFont="1" applyFill="1" applyBorder="1" applyAlignment="1" applyProtection="1">
      <alignment vertical="center"/>
      <protection locked="0"/>
    </xf>
    <xf numFmtId="0" fontId="35" fillId="33" borderId="53" xfId="0" applyNumberFormat="1" applyFont="1" applyFill="1" applyBorder="1" applyAlignment="1" applyProtection="1">
      <alignment vertical="center"/>
      <protection locked="0"/>
    </xf>
    <xf numFmtId="0" fontId="35" fillId="33" borderId="54" xfId="0" applyNumberFormat="1" applyFont="1" applyFill="1" applyBorder="1" applyAlignment="1" applyProtection="1">
      <alignment vertical="center"/>
      <protection locked="0"/>
    </xf>
    <xf numFmtId="192" fontId="35" fillId="33" borderId="13" xfId="0" applyNumberFormat="1" applyFont="1" applyFill="1" applyBorder="1" applyAlignment="1" applyProtection="1">
      <alignment vertical="center"/>
      <protection locked="0"/>
    </xf>
    <xf numFmtId="192" fontId="35" fillId="33" borderId="15" xfId="0" applyNumberFormat="1" applyFont="1" applyFill="1" applyBorder="1" applyAlignment="1" applyProtection="1">
      <alignment vertical="center"/>
      <protection locked="0"/>
    </xf>
    <xf numFmtId="192" fontId="35" fillId="33" borderId="29" xfId="0" applyNumberFormat="1" applyFont="1" applyFill="1" applyBorder="1" applyAlignment="1" applyProtection="1">
      <alignment vertical="center"/>
      <protection locked="0"/>
    </xf>
    <xf numFmtId="0" fontId="35" fillId="33" borderId="30" xfId="0" applyNumberFormat="1" applyFont="1" applyFill="1" applyBorder="1" applyAlignment="1" applyProtection="1">
      <alignment vertical="center"/>
      <protection locked="0"/>
    </xf>
    <xf numFmtId="49" fontId="35" fillId="33" borderId="13" xfId="0" applyNumberFormat="1" applyFont="1" applyFill="1" applyBorder="1" applyAlignment="1" applyProtection="1">
      <alignment horizontal="center" vertical="center"/>
      <protection locked="0"/>
    </xf>
    <xf numFmtId="49" fontId="35" fillId="25" borderId="0" xfId="0" applyNumberFormat="1" applyFont="1" applyFill="1" applyAlignment="1" applyProtection="1">
      <alignment horizontal="right" vertical="center"/>
    </xf>
    <xf numFmtId="0" fontId="35" fillId="24" borderId="0" xfId="0" applyNumberFormat="1" applyFont="1" applyFill="1" applyAlignment="1" applyProtection="1">
      <alignment horizontal="right" vertical="center"/>
    </xf>
    <xf numFmtId="49" fontId="35" fillId="24" borderId="0" xfId="0" applyNumberFormat="1" applyFont="1" applyFill="1" applyAlignment="1" applyProtection="1">
      <alignment horizontal="right" vertical="center"/>
    </xf>
    <xf numFmtId="49" fontId="35" fillId="25" borderId="0" xfId="0" applyNumberFormat="1" applyFont="1" applyFill="1" applyAlignment="1" applyProtection="1">
      <alignment horizontal="right"/>
    </xf>
    <xf numFmtId="49" fontId="35" fillId="26" borderId="59" xfId="0" applyNumberFormat="1" applyFont="1" applyFill="1" applyBorder="1" applyAlignment="1" applyProtection="1">
      <alignment horizontal="right" vertical="center" wrapText="1"/>
    </xf>
    <xf numFmtId="1" fontId="35" fillId="26" borderId="60" xfId="0" applyNumberFormat="1" applyFont="1" applyFill="1" applyBorder="1" applyAlignment="1" applyProtection="1">
      <alignment horizontal="right" vertical="center" wrapText="1"/>
    </xf>
    <xf numFmtId="2" fontId="47" fillId="27" borderId="0" xfId="0" applyNumberFormat="1" applyFont="1" applyFill="1" applyBorder="1" applyAlignment="1" applyProtection="1">
      <alignment horizontal="right" vertical="center" wrapText="1"/>
    </xf>
    <xf numFmtId="2" fontId="35" fillId="0" borderId="0" xfId="0" applyNumberFormat="1" applyFont="1" applyAlignment="1" applyProtection="1">
      <alignment horizontal="right" vertical="center"/>
    </xf>
    <xf numFmtId="2" fontId="35" fillId="33" borderId="0" xfId="0" applyNumberFormat="1" applyFont="1" applyFill="1" applyAlignment="1" applyProtection="1">
      <alignment horizontal="right" vertical="center"/>
    </xf>
    <xf numFmtId="0" fontId="35" fillId="0" borderId="0" xfId="0" applyFont="1" applyAlignment="1" applyProtection="1">
      <alignment horizontal="right" vertical="center"/>
    </xf>
    <xf numFmtId="2" fontId="50" fillId="0" borderId="0" xfId="0" applyNumberFormat="1" applyFont="1" applyAlignment="1" applyProtection="1">
      <alignment horizontal="right" vertical="center"/>
    </xf>
    <xf numFmtId="0" fontId="35" fillId="0" borderId="0" xfId="0" applyFont="1" applyAlignment="1" applyProtection="1">
      <alignment horizontal="right"/>
    </xf>
    <xf numFmtId="49" fontId="35" fillId="26" borderId="63" xfId="0" applyNumberFormat="1" applyFont="1" applyFill="1" applyBorder="1" applyAlignment="1" applyProtection="1">
      <alignment horizontal="right" vertical="center" wrapText="1"/>
    </xf>
    <xf numFmtId="1" fontId="35" fillId="26" borderId="64" xfId="0" applyNumberFormat="1" applyFont="1" applyFill="1" applyBorder="1" applyAlignment="1" applyProtection="1">
      <alignment horizontal="right" vertical="center" wrapText="1"/>
    </xf>
    <xf numFmtId="2" fontId="35" fillId="27" borderId="0" xfId="0" applyNumberFormat="1" applyFont="1" applyFill="1" applyBorder="1" applyAlignment="1" applyProtection="1">
      <alignment horizontal="right" vertical="center" wrapText="1"/>
    </xf>
    <xf numFmtId="2" fontId="35" fillId="24" borderId="0" xfId="0" applyNumberFormat="1" applyFont="1" applyFill="1" applyAlignment="1" applyProtection="1">
      <alignment horizontal="right" vertical="center"/>
    </xf>
    <xf numFmtId="2" fontId="35" fillId="0" borderId="0" xfId="0" applyNumberFormat="1" applyFont="1" applyFill="1" applyAlignment="1" applyProtection="1">
      <alignment horizontal="right" vertical="center"/>
    </xf>
    <xf numFmtId="2" fontId="35" fillId="33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5" fillId="0" borderId="0" xfId="0" applyFont="1" applyFill="1" applyAlignment="1" applyProtection="1">
      <alignment horizontal="right" vertical="center"/>
    </xf>
    <xf numFmtId="49" fontId="35" fillId="25" borderId="0" xfId="0" applyNumberFormat="1" applyFont="1" applyFill="1" applyAlignment="1" applyProtection="1">
      <alignment horizontal="left"/>
    </xf>
    <xf numFmtId="49" fontId="35" fillId="26" borderId="59" xfId="0" applyNumberFormat="1" applyFont="1" applyFill="1" applyBorder="1" applyAlignment="1" applyProtection="1">
      <alignment horizontal="left" vertical="center" wrapText="1"/>
    </xf>
    <xf numFmtId="1" fontId="35" fillId="26" borderId="60" xfId="0" applyNumberFormat="1" applyFont="1" applyFill="1" applyBorder="1" applyAlignment="1" applyProtection="1">
      <alignment horizontal="left" vertical="center" wrapText="1"/>
    </xf>
    <xf numFmtId="0" fontId="35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/>
    </xf>
    <xf numFmtId="0" fontId="35" fillId="24" borderId="0" xfId="0" applyNumberFormat="1" applyFont="1" applyFill="1" applyAlignment="1" applyProtection="1">
      <alignment vertical="center"/>
    </xf>
    <xf numFmtId="49" fontId="35" fillId="26" borderId="59" xfId="0" applyNumberFormat="1" applyFont="1" applyFill="1" applyBorder="1" applyAlignment="1" applyProtection="1">
      <alignment vertical="center" wrapText="1"/>
    </xf>
    <xf numFmtId="1" fontId="35" fillId="26" borderId="60" xfId="0" applyNumberFormat="1" applyFont="1" applyFill="1" applyBorder="1" applyAlignment="1" applyProtection="1">
      <alignment vertical="center" wrapText="1"/>
    </xf>
    <xf numFmtId="1" fontId="35" fillId="27" borderId="0" xfId="0" applyNumberFormat="1" applyFont="1" applyFill="1" applyBorder="1" applyAlignment="1" applyProtection="1">
      <alignment vertical="center" wrapText="1"/>
    </xf>
    <xf numFmtId="0" fontId="35" fillId="0" borderId="0" xfId="0" applyFont="1" applyFill="1" applyAlignment="1">
      <alignment vertical="center"/>
    </xf>
    <xf numFmtId="0" fontId="35" fillId="0" borderId="0" xfId="0" applyFont="1" applyAlignment="1" applyProtection="1"/>
    <xf numFmtId="0" fontId="35" fillId="0" borderId="0" xfId="0" applyFont="1" applyFill="1" applyAlignment="1" applyProtection="1">
      <alignment vertical="center"/>
    </xf>
    <xf numFmtId="0" fontId="60" fillId="0" borderId="0" xfId="0" applyFont="1" applyAlignment="1"/>
    <xf numFmtId="49" fontId="35" fillId="26" borderId="59" xfId="0" applyNumberFormat="1" applyFont="1" applyFill="1" applyBorder="1" applyAlignment="1" applyProtection="1">
      <alignment vertical="center"/>
    </xf>
    <xf numFmtId="1" fontId="35" fillId="26" borderId="60" xfId="0" applyNumberFormat="1" applyFont="1" applyFill="1" applyBorder="1" applyAlignment="1" applyProtection="1">
      <alignment vertical="center"/>
    </xf>
    <xf numFmtId="1" fontId="35" fillId="27" borderId="0" xfId="0" applyNumberFormat="1" applyFont="1" applyFill="1" applyBorder="1" applyAlignment="1" applyProtection="1">
      <alignment vertical="center"/>
    </xf>
    <xf numFmtId="49" fontId="35" fillId="26" borderId="59" xfId="0" applyNumberFormat="1" applyFont="1" applyFill="1" applyBorder="1" applyAlignment="1" applyProtection="1">
      <alignment horizontal="left" vertical="center"/>
    </xf>
    <xf numFmtId="1" fontId="35" fillId="26" borderId="60" xfId="0" applyNumberFormat="1" applyFont="1" applyFill="1" applyBorder="1" applyAlignment="1" applyProtection="1">
      <alignment horizontal="left" vertical="center"/>
    </xf>
    <xf numFmtId="1" fontId="35" fillId="27" borderId="0" xfId="0" applyNumberFormat="1" applyFont="1" applyFill="1" applyBorder="1" applyAlignment="1" applyProtection="1">
      <alignment horizontal="left" vertical="center"/>
    </xf>
    <xf numFmtId="49" fontId="35" fillId="26" borderId="59" xfId="0" applyNumberFormat="1" applyFont="1" applyFill="1" applyBorder="1" applyAlignment="1" applyProtection="1">
      <alignment horizontal="right" vertical="center"/>
    </xf>
    <xf numFmtId="1" fontId="35" fillId="26" borderId="60" xfId="0" applyNumberFormat="1" applyFont="1" applyFill="1" applyBorder="1" applyAlignment="1" applyProtection="1">
      <alignment horizontal="right" vertical="center"/>
    </xf>
    <xf numFmtId="2" fontId="35" fillId="27" borderId="0" xfId="0" applyNumberFormat="1" applyFont="1" applyFill="1" applyBorder="1" applyAlignment="1" applyProtection="1">
      <alignment horizontal="right" vertical="center"/>
    </xf>
    <xf numFmtId="2" fontId="47" fillId="27" borderId="0" xfId="0" applyNumberFormat="1" applyFont="1" applyFill="1" applyBorder="1" applyAlignment="1" applyProtection="1">
      <alignment horizontal="right" vertical="center"/>
    </xf>
    <xf numFmtId="1" fontId="47" fillId="27" borderId="0" xfId="0" applyNumberFormat="1" applyFont="1" applyFill="1" applyBorder="1" applyAlignment="1" applyProtection="1">
      <alignment vertical="center" wrapText="1"/>
    </xf>
    <xf numFmtId="0" fontId="35" fillId="0" borderId="0" xfId="0" applyFont="1" applyAlignment="1" applyProtection="1">
      <alignment vertical="center"/>
    </xf>
    <xf numFmtId="0" fontId="35" fillId="0" borderId="0" xfId="0" applyFont="1" applyFill="1" applyAlignment="1" applyProtection="1"/>
    <xf numFmtId="49" fontId="35" fillId="25" borderId="0" xfId="0" applyNumberFormat="1" applyFont="1" applyFill="1" applyAlignment="1" applyProtection="1">
      <alignment horizontal="left" vertical="center" indent="1"/>
    </xf>
    <xf numFmtId="49" fontId="35" fillId="26" borderId="58" xfId="0" applyNumberFormat="1" applyFont="1" applyFill="1" applyBorder="1" applyAlignment="1" applyProtection="1">
      <alignment horizontal="left" vertical="center" wrapText="1" indent="1"/>
    </xf>
    <xf numFmtId="1" fontId="35" fillId="26" borderId="49" xfId="0" applyNumberFormat="1" applyFont="1" applyFill="1" applyBorder="1" applyAlignment="1" applyProtection="1">
      <alignment horizontal="left" vertical="center" wrapText="1" indent="1"/>
    </xf>
    <xf numFmtId="1" fontId="35" fillId="27" borderId="0" xfId="0" applyNumberFormat="1" applyFont="1" applyFill="1" applyBorder="1" applyAlignment="1" applyProtection="1">
      <alignment horizontal="left" vertical="center" wrapText="1" indent="1"/>
    </xf>
    <xf numFmtId="0" fontId="35" fillId="24" borderId="0" xfId="0" applyFont="1" applyFill="1" applyAlignment="1" applyProtection="1">
      <alignment horizontal="left" vertical="center" indent="1"/>
    </xf>
    <xf numFmtId="0" fontId="35" fillId="0" borderId="0" xfId="0" applyFont="1" applyAlignment="1" applyProtection="1">
      <alignment horizontal="left" vertical="center" indent="1"/>
    </xf>
    <xf numFmtId="0" fontId="35" fillId="0" borderId="0" xfId="0" applyFont="1" applyFill="1" applyAlignment="1" applyProtection="1">
      <alignment horizontal="left" vertical="center" indent="1"/>
    </xf>
    <xf numFmtId="1" fontId="35" fillId="0" borderId="0" xfId="0" applyNumberFormat="1" applyFont="1" applyFill="1" applyBorder="1" applyAlignment="1" applyProtection="1">
      <alignment horizontal="left" vertical="center" wrapText="1" indent="1"/>
    </xf>
    <xf numFmtId="0" fontId="60" fillId="0" borderId="0" xfId="0" applyFont="1" applyAlignment="1">
      <alignment horizontal="left" vertical="center" indent="1"/>
    </xf>
    <xf numFmtId="0" fontId="53" fillId="0" borderId="22" xfId="0" applyFont="1" applyBorder="1" applyAlignment="1" applyProtection="1">
      <alignment horizontal="left" vertical="center" wrapText="1" indent="1"/>
    </xf>
    <xf numFmtId="4" fontId="35" fillId="0" borderId="23" xfId="0" applyNumberFormat="1" applyFont="1" applyFill="1" applyBorder="1" applyAlignment="1" applyProtection="1">
      <alignment horizontal="right" vertical="center" wrapText="1"/>
    </xf>
    <xf numFmtId="4" fontId="35" fillId="0" borderId="48" xfId="0" applyNumberFormat="1" applyFont="1" applyFill="1" applyBorder="1" applyAlignment="1" applyProtection="1">
      <alignment horizontal="right" vertical="center" wrapText="1"/>
    </xf>
    <xf numFmtId="0" fontId="35" fillId="0" borderId="23" xfId="0" applyNumberFormat="1" applyFont="1" applyFill="1" applyBorder="1" applyAlignment="1" applyProtection="1">
      <alignment horizontal="center" vertical="center" wrapText="1"/>
    </xf>
    <xf numFmtId="0" fontId="35" fillId="0" borderId="25" xfId="0" applyNumberFormat="1" applyFont="1" applyFill="1" applyBorder="1" applyAlignment="1" applyProtection="1">
      <alignment horizontal="center" vertical="center" wrapText="1"/>
    </xf>
    <xf numFmtId="0" fontId="35" fillId="0" borderId="46" xfId="0" applyNumberFormat="1" applyFont="1" applyFill="1" applyBorder="1" applyAlignment="1" applyProtection="1">
      <alignment horizontal="center" vertical="center" wrapText="1"/>
    </xf>
    <xf numFmtId="0" fontId="35" fillId="0" borderId="54" xfId="0" applyNumberFormat="1" applyFont="1" applyFill="1" applyBorder="1" applyAlignment="1" applyProtection="1">
      <alignment horizontal="center" vertical="center" wrapText="1"/>
    </xf>
    <xf numFmtId="0" fontId="35" fillId="0" borderId="27" xfId="0" applyNumberFormat="1" applyFont="1" applyFill="1" applyBorder="1" applyAlignment="1" applyProtection="1">
      <alignment horizontal="center" vertical="center" wrapText="1"/>
    </xf>
    <xf numFmtId="0" fontId="35" fillId="0" borderId="28" xfId="0" applyNumberFormat="1" applyFont="1" applyFill="1" applyBorder="1" applyAlignment="1" applyProtection="1">
      <alignment horizontal="center" vertical="center" wrapText="1"/>
    </xf>
    <xf numFmtId="4" fontId="35" fillId="0" borderId="27" xfId="0" applyNumberFormat="1" applyFont="1" applyFill="1" applyBorder="1" applyAlignment="1" applyProtection="1">
      <alignment horizontal="right" vertical="center" wrapText="1"/>
    </xf>
    <xf numFmtId="4" fontId="35" fillId="0" borderId="46" xfId="0" applyNumberFormat="1" applyFont="1" applyFill="1" applyBorder="1" applyAlignment="1" applyProtection="1">
      <alignment horizontal="right" vertical="center" wrapText="1"/>
    </xf>
    <xf numFmtId="0" fontId="56" fillId="0" borderId="16" xfId="0" applyNumberFormat="1" applyFont="1" applyFill="1" applyBorder="1" applyAlignment="1" applyProtection="1">
      <alignment horizontal="center" vertical="center"/>
    </xf>
    <xf numFmtId="0" fontId="56" fillId="0" borderId="17" xfId="0" applyNumberFormat="1" applyFont="1" applyFill="1" applyBorder="1" applyAlignment="1" applyProtection="1">
      <alignment horizontal="center" vertical="center"/>
    </xf>
    <xf numFmtId="0" fontId="56" fillId="0" borderId="18" xfId="0" applyNumberFormat="1" applyFont="1" applyFill="1" applyBorder="1" applyAlignment="1" applyProtection="1">
      <alignment horizontal="center" vertical="center"/>
    </xf>
    <xf numFmtId="192" fontId="35" fillId="0" borderId="27" xfId="0" applyNumberFormat="1" applyFont="1" applyFill="1" applyBorder="1" applyAlignment="1" applyProtection="1">
      <alignment horizontal="left" vertical="center"/>
    </xf>
    <xf numFmtId="192" fontId="35" fillId="0" borderId="0" xfId="0" applyNumberFormat="1" applyFont="1" applyFill="1" applyBorder="1" applyAlignment="1" applyProtection="1">
      <alignment horizontal="left" vertical="center"/>
    </xf>
    <xf numFmtId="192" fontId="35" fillId="0" borderId="28" xfId="0" applyNumberFormat="1" applyFont="1" applyFill="1" applyBorder="1" applyAlignment="1" applyProtection="1">
      <alignment horizontal="left" vertical="center"/>
    </xf>
    <xf numFmtId="0" fontId="35" fillId="0" borderId="23" xfId="0" applyNumberFormat="1" applyFont="1" applyFill="1" applyBorder="1" applyAlignment="1" applyProtection="1">
      <alignment horizontal="left" vertical="center" wrapText="1"/>
    </xf>
    <xf numFmtId="0" fontId="35" fillId="0" borderId="24" xfId="0" applyNumberFormat="1" applyFont="1" applyFill="1" applyBorder="1" applyAlignment="1" applyProtection="1">
      <alignment horizontal="left" vertical="center" wrapText="1"/>
    </xf>
    <xf numFmtId="0" fontId="35" fillId="0" borderId="25" xfId="0" applyNumberFormat="1" applyFont="1" applyFill="1" applyBorder="1" applyAlignment="1" applyProtection="1">
      <alignment horizontal="left" vertical="center" wrapText="1"/>
    </xf>
    <xf numFmtId="0" fontId="35" fillId="0" borderId="27" xfId="0" applyNumberFormat="1" applyFont="1" applyFill="1" applyBorder="1" applyAlignment="1" applyProtection="1">
      <alignment horizontal="left" vertical="center" wrapText="1"/>
    </xf>
    <xf numFmtId="0" fontId="35" fillId="0" borderId="0" xfId="0" applyNumberFormat="1" applyFont="1" applyFill="1" applyBorder="1" applyAlignment="1" applyProtection="1">
      <alignment horizontal="left" vertical="center" wrapText="1"/>
    </xf>
    <xf numFmtId="0" fontId="35" fillId="0" borderId="28" xfId="0" applyNumberFormat="1" applyFont="1" applyFill="1" applyBorder="1" applyAlignment="1" applyProtection="1">
      <alignment horizontal="left" vertical="center" wrapText="1"/>
    </xf>
    <xf numFmtId="0" fontId="35" fillId="0" borderId="46" xfId="0" applyNumberFormat="1" applyFont="1" applyFill="1" applyBorder="1" applyAlignment="1" applyProtection="1">
      <alignment horizontal="left" vertical="center" wrapText="1"/>
    </xf>
    <xf numFmtId="0" fontId="35" fillId="0" borderId="53" xfId="0" applyNumberFormat="1" applyFont="1" applyFill="1" applyBorder="1" applyAlignment="1" applyProtection="1">
      <alignment horizontal="left" vertical="center" wrapText="1"/>
    </xf>
    <xf numFmtId="0" fontId="35" fillId="0" borderId="54" xfId="0" applyNumberFormat="1" applyFont="1" applyFill="1" applyBorder="1" applyAlignment="1" applyProtection="1">
      <alignment horizontal="left" vertical="center" wrapText="1"/>
    </xf>
    <xf numFmtId="192" fontId="35" fillId="0" borderId="46" xfId="0" applyNumberFormat="1" applyFont="1" applyFill="1" applyBorder="1" applyAlignment="1" applyProtection="1">
      <alignment horizontal="left" vertical="center" wrapText="1"/>
    </xf>
    <xf numFmtId="192" fontId="35" fillId="0" borderId="53" xfId="0" applyNumberFormat="1" applyFont="1" applyFill="1" applyBorder="1" applyAlignment="1" applyProtection="1">
      <alignment horizontal="left" vertical="center" wrapText="1"/>
    </xf>
    <xf numFmtId="192" fontId="35" fillId="0" borderId="54" xfId="0" applyNumberFormat="1" applyFont="1" applyFill="1" applyBorder="1" applyAlignment="1" applyProtection="1">
      <alignment horizontal="left" vertical="center" wrapText="1"/>
    </xf>
    <xf numFmtId="192" fontId="35" fillId="0" borderId="23" xfId="0" applyNumberFormat="1" applyFont="1" applyFill="1" applyBorder="1" applyAlignment="1" applyProtection="1">
      <alignment horizontal="left" vertical="center" wrapText="1"/>
    </xf>
    <xf numFmtId="192" fontId="35" fillId="0" borderId="24" xfId="0" applyNumberFormat="1" applyFont="1" applyFill="1" applyBorder="1" applyAlignment="1" applyProtection="1">
      <alignment horizontal="left" vertical="center" wrapText="1"/>
    </xf>
    <xf numFmtId="192" fontId="35" fillId="0" borderId="25" xfId="0" applyNumberFormat="1" applyFont="1" applyFill="1" applyBorder="1" applyAlignment="1" applyProtection="1">
      <alignment horizontal="left" vertical="center" wrapText="1"/>
    </xf>
    <xf numFmtId="49" fontId="49" fillId="25" borderId="0" xfId="0" applyNumberFormat="1" applyFont="1" applyFill="1" applyAlignment="1" applyProtection="1">
      <alignment horizontal="left" vertical="top"/>
    </xf>
    <xf numFmtId="0" fontId="35" fillId="28" borderId="0" xfId="0" applyFont="1" applyFill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 wrapText="1"/>
    </xf>
    <xf numFmtId="0" fontId="60" fillId="0" borderId="0" xfId="0" applyFont="1" applyAlignment="1">
      <alignment wrapText="1"/>
    </xf>
    <xf numFmtId="49" fontId="49" fillId="25" borderId="0" xfId="0" applyNumberFormat="1" applyFont="1" applyFill="1" applyAlignment="1" applyProtection="1">
      <alignment horizontal="left"/>
    </xf>
    <xf numFmtId="0" fontId="35" fillId="0" borderId="0" xfId="0" applyNumberFormat="1" applyFont="1" applyAlignment="1" applyProtection="1">
      <alignment horizontal="left" vertical="center" wrapText="1"/>
    </xf>
  </cellXfs>
  <cellStyles count="3068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1 2" xfId="8"/>
    <cellStyle name="20 % - zvýraznenie1 3" xfId="9"/>
    <cellStyle name="20 % - zvýraznenie1 4" xfId="10"/>
    <cellStyle name="20 % - zvýraznenie1 5" xfId="11"/>
    <cellStyle name="20 % - zvýraznenie2" xfId="12"/>
    <cellStyle name="20 % - zvýraznenie2 2" xfId="13"/>
    <cellStyle name="20 % - zvýraznenie2 3" xfId="14"/>
    <cellStyle name="20 % - zvýraznenie2 4" xfId="15"/>
    <cellStyle name="20 % - zvýraznenie2 5" xfId="16"/>
    <cellStyle name="20 % - zvýraznenie3" xfId="17"/>
    <cellStyle name="20 % - zvýraznenie3 2" xfId="18"/>
    <cellStyle name="20 % - zvýraznenie3 3" xfId="19"/>
    <cellStyle name="20 % - zvýraznenie3 4" xfId="20"/>
    <cellStyle name="20 % - zvýraznenie3 5" xfId="21"/>
    <cellStyle name="20 % - zvýraznenie4" xfId="22"/>
    <cellStyle name="20 % - zvýraznenie4 2" xfId="23"/>
    <cellStyle name="20 % - zvýraznenie4 3" xfId="24"/>
    <cellStyle name="20 % - zvýraznenie4 4" xfId="25"/>
    <cellStyle name="20 % - zvýraznenie4 5" xfId="26"/>
    <cellStyle name="20 % - zvýraznenie5" xfId="27"/>
    <cellStyle name="20 % - zvýraznenie5 2" xfId="28"/>
    <cellStyle name="20 % - zvýraznenie5 3" xfId="29"/>
    <cellStyle name="20 % - zvýraznenie5 4" xfId="30"/>
    <cellStyle name="20 % - zvýraznenie5 5" xfId="31"/>
    <cellStyle name="20 % - zvýraznenie6" xfId="32"/>
    <cellStyle name="20 % - zvýraznenie6 2" xfId="33"/>
    <cellStyle name="20 % - zvýraznenie6 3" xfId="34"/>
    <cellStyle name="20 % - zvýraznenie6 4" xfId="35"/>
    <cellStyle name="20 % - zvýraznenie6 5" xfId="36"/>
    <cellStyle name="20% - Accent1" xfId="37"/>
    <cellStyle name="20% - Accent2" xfId="38"/>
    <cellStyle name="20% - Accent3" xfId="39"/>
    <cellStyle name="20% - Accent4" xfId="40"/>
    <cellStyle name="20% - Accent5" xfId="41"/>
    <cellStyle name="20% - Accent6" xfId="42"/>
    <cellStyle name="40 % – Zvýraznění1" xfId="43"/>
    <cellStyle name="40 % – Zvýraznění2" xfId="44"/>
    <cellStyle name="40 % – Zvýraznění3" xfId="45"/>
    <cellStyle name="40 % – Zvýraznění4" xfId="46"/>
    <cellStyle name="40 % – Zvýraznění5" xfId="47"/>
    <cellStyle name="40 % – Zvýraznění6" xfId="48"/>
    <cellStyle name="40 % - zvýraznenie1" xfId="49"/>
    <cellStyle name="40 % - zvýraznenie1 2" xfId="50"/>
    <cellStyle name="40 % - zvýraznenie1 3" xfId="51"/>
    <cellStyle name="40 % - zvýraznenie1 4" xfId="52"/>
    <cellStyle name="40 % - zvýraznenie1 5" xfId="53"/>
    <cellStyle name="40 % - zvýraznenie2" xfId="54"/>
    <cellStyle name="40 % - zvýraznenie2 2" xfId="55"/>
    <cellStyle name="40 % - zvýraznenie2 3" xfId="56"/>
    <cellStyle name="40 % - zvýraznenie2 4" xfId="57"/>
    <cellStyle name="40 % - zvýraznenie2 5" xfId="58"/>
    <cellStyle name="40 % - zvýraznenie3" xfId="59"/>
    <cellStyle name="40 % - zvýraznenie3 2" xfId="60"/>
    <cellStyle name="40 % - zvýraznenie3 3" xfId="61"/>
    <cellStyle name="40 % - zvýraznenie3 4" xfId="62"/>
    <cellStyle name="40 % - zvýraznenie3 5" xfId="63"/>
    <cellStyle name="40 % - zvýraznenie4" xfId="64"/>
    <cellStyle name="40 % - zvýraznenie4 2" xfId="65"/>
    <cellStyle name="40 % - zvýraznenie4 3" xfId="66"/>
    <cellStyle name="40 % - zvýraznenie4 4" xfId="67"/>
    <cellStyle name="40 % - zvýraznenie4 5" xfId="68"/>
    <cellStyle name="40 % - zvýraznenie5" xfId="69"/>
    <cellStyle name="40 % - zvýraznenie5 2" xfId="70"/>
    <cellStyle name="40 % - zvýraznenie5 3" xfId="71"/>
    <cellStyle name="40 % - zvýraznenie5 4" xfId="72"/>
    <cellStyle name="40 % - zvýraznenie5 5" xfId="73"/>
    <cellStyle name="40 % - zvýraznenie6" xfId="74"/>
    <cellStyle name="40 % - zvýraznenie6 2" xfId="75"/>
    <cellStyle name="40 % - zvýraznenie6 3" xfId="76"/>
    <cellStyle name="40 % - zvýraznenie6 4" xfId="77"/>
    <cellStyle name="40 % - zvýraznenie6 5" xfId="78"/>
    <cellStyle name="40% - Accent1" xfId="79"/>
    <cellStyle name="40% - Accent2" xfId="80"/>
    <cellStyle name="40% - Accent3" xfId="81"/>
    <cellStyle name="40% - Accent4" xfId="82"/>
    <cellStyle name="40% - Accent5" xfId="83"/>
    <cellStyle name="40% - Accent6" xfId="84"/>
    <cellStyle name="60 % – Zvýraznění1" xfId="85"/>
    <cellStyle name="60 % – Zvýraznění2" xfId="86"/>
    <cellStyle name="60 % – Zvýraznění3" xfId="87"/>
    <cellStyle name="60 % – Zvýraznění4" xfId="88"/>
    <cellStyle name="60 % – Zvýraznění5" xfId="89"/>
    <cellStyle name="60 % – Zvýraznění6" xfId="90"/>
    <cellStyle name="60 % - zvýraznenie1" xfId="91"/>
    <cellStyle name="60 % - zvýraznenie1 2" xfId="92"/>
    <cellStyle name="60 % - zvýraznenie1 3" xfId="93"/>
    <cellStyle name="60 % - zvýraznenie1 4" xfId="94"/>
    <cellStyle name="60 % - zvýraznenie1 5" xfId="95"/>
    <cellStyle name="60 % - zvýraznenie2" xfId="96"/>
    <cellStyle name="60 % - zvýraznenie2 2" xfId="97"/>
    <cellStyle name="60 % - zvýraznenie2 3" xfId="98"/>
    <cellStyle name="60 % - zvýraznenie2 4" xfId="99"/>
    <cellStyle name="60 % - zvýraznenie2 5" xfId="100"/>
    <cellStyle name="60 % - zvýraznenie3" xfId="101"/>
    <cellStyle name="60 % - zvýraznenie3 2" xfId="102"/>
    <cellStyle name="60 % - zvýraznenie3 3" xfId="103"/>
    <cellStyle name="60 % - zvýraznenie3 4" xfId="104"/>
    <cellStyle name="60 % - zvýraznenie3 5" xfId="105"/>
    <cellStyle name="60 % - zvýraznenie4" xfId="106"/>
    <cellStyle name="60 % - zvýraznenie4 2" xfId="107"/>
    <cellStyle name="60 % - zvýraznenie4 3" xfId="108"/>
    <cellStyle name="60 % - zvýraznenie4 4" xfId="109"/>
    <cellStyle name="60 % - zvýraznenie4 5" xfId="110"/>
    <cellStyle name="60 % - zvýraznenie5" xfId="111"/>
    <cellStyle name="60 % - zvýraznenie5 2" xfId="112"/>
    <cellStyle name="60 % - zvýraznenie5 3" xfId="113"/>
    <cellStyle name="60 % - zvýraznenie5 4" xfId="114"/>
    <cellStyle name="60 % - zvýraznenie5 5" xfId="115"/>
    <cellStyle name="60 % - zvýraznenie6" xfId="116"/>
    <cellStyle name="60 % - zvýraznenie6 2" xfId="117"/>
    <cellStyle name="60 % - zvýraznenie6 3" xfId="118"/>
    <cellStyle name="60 % - zvýraznenie6 4" xfId="119"/>
    <cellStyle name="60 % - zvýraznenie6 5" xfId="120"/>
    <cellStyle name="60% - Accent1" xfId="121"/>
    <cellStyle name="60% - Accent2" xfId="122"/>
    <cellStyle name="60% - Accent3" xfId="123"/>
    <cellStyle name="60% - Accent4" xfId="124"/>
    <cellStyle name="60% - Accent5" xfId="125"/>
    <cellStyle name="60% - Accent6" xfId="126"/>
    <cellStyle name="Accent1" xfId="127"/>
    <cellStyle name="Accent2" xfId="128"/>
    <cellStyle name="Accent3" xfId="129"/>
    <cellStyle name="Accent4" xfId="130"/>
    <cellStyle name="Accent5" xfId="131"/>
    <cellStyle name="Accent6" xfId="132"/>
    <cellStyle name="Bad" xfId="133"/>
    <cellStyle name="Calculation" xfId="134"/>
    <cellStyle name="Celkem" xfId="135"/>
    <cellStyle name="data_cimke" xfId="136"/>
    <cellStyle name="Dobrá" xfId="137"/>
    <cellStyle name="Dobrá 2" xfId="138"/>
    <cellStyle name="Dobrá 3" xfId="139"/>
    <cellStyle name="Dobrá 4" xfId="140"/>
    <cellStyle name="Dobrá 5" xfId="141"/>
    <cellStyle name="Euro" xfId="142"/>
    <cellStyle name="Explanatory Text" xfId="143"/>
    <cellStyle name="fbold" xfId="144"/>
    <cellStyle name="fbold 2" xfId="145"/>
    <cellStyle name="fejlec" xfId="146"/>
    <cellStyle name="fejlec 2" xfId="147"/>
    <cellStyle name="fejlec1" xfId="148"/>
    <cellStyle name="fejlec1 2" xfId="149"/>
    <cellStyle name="Good" xfId="150"/>
    <cellStyle name="Heading 1" xfId="151"/>
    <cellStyle name="Heading 2" xfId="152"/>
    <cellStyle name="Heading 3" xfId="153"/>
    <cellStyle name="Heading 4" xfId="154"/>
    <cellStyle name="Check Cell" xfId="155"/>
    <cellStyle name="Chybně" xfId="156"/>
    <cellStyle name="Input" xfId="157"/>
    <cellStyle name="kerfejlec" xfId="158"/>
    <cellStyle name="kerfejlec 2" xfId="159"/>
    <cellStyle name="Kontrolná bunka" xfId="160"/>
    <cellStyle name="Kontrolná bunka 2" xfId="161"/>
    <cellStyle name="Kontrolná bunka 3" xfId="162"/>
    <cellStyle name="Kontrolná bunka 4" xfId="163"/>
    <cellStyle name="Kontrolná bunka 5" xfId="164"/>
    <cellStyle name="Kontrolní buňka" xfId="165"/>
    <cellStyle name="Linked Cell" xfId="166"/>
    <cellStyle name="N1" xfId="167"/>
    <cellStyle name="N1 2" xfId="168"/>
    <cellStyle name="nad_poz" xfId="169"/>
    <cellStyle name="Nadpis" xfId="170"/>
    <cellStyle name="Nadpis 1" xfId="171"/>
    <cellStyle name="Nadpis 1 2" xfId="172"/>
    <cellStyle name="Nadpis 1 3" xfId="173"/>
    <cellStyle name="Nadpis 1 4" xfId="174"/>
    <cellStyle name="Nadpis 1 5" xfId="175"/>
    <cellStyle name="Nadpis 2" xfId="176"/>
    <cellStyle name="Nadpis 2 2" xfId="177"/>
    <cellStyle name="Nadpis 2 3" xfId="178"/>
    <cellStyle name="Nadpis 2 4" xfId="179"/>
    <cellStyle name="Nadpis 2 5" xfId="180"/>
    <cellStyle name="Nadpis 3" xfId="181"/>
    <cellStyle name="Nadpis 3 2" xfId="182"/>
    <cellStyle name="Nadpis 3 3" xfId="183"/>
    <cellStyle name="Nadpis 3 4" xfId="184"/>
    <cellStyle name="Nadpis 3 5" xfId="185"/>
    <cellStyle name="Nadpis 4" xfId="186"/>
    <cellStyle name="Nadpis 4 2" xfId="187"/>
    <cellStyle name="Nadpis 4 3" xfId="188"/>
    <cellStyle name="Nadpis 4 4" xfId="189"/>
    <cellStyle name="Nadpis 4 5" xfId="190"/>
    <cellStyle name="Nadpis 5" xfId="191"/>
    <cellStyle name="nadpis1" xfId="192"/>
    <cellStyle name="nadpis1 2" xfId="193"/>
    <cellStyle name="Název" xfId="194"/>
    <cellStyle name="Neutral" xfId="195"/>
    <cellStyle name="Neutrálna" xfId="196"/>
    <cellStyle name="Neutrálna 2" xfId="197"/>
    <cellStyle name="Neutrálna 3" xfId="198"/>
    <cellStyle name="Neutrálna 4" xfId="199"/>
    <cellStyle name="Neutrálna 5" xfId="200"/>
    <cellStyle name="Neutrální" xfId="201"/>
    <cellStyle name="Normál 10" xfId="202"/>
    <cellStyle name="Normál 10 2" xfId="203"/>
    <cellStyle name="Normal 2" xfId="204"/>
    <cellStyle name="Normál 2" xfId="205"/>
    <cellStyle name="Normál 2 10" xfId="206"/>
    <cellStyle name="Normál 2 10 10" xfId="207"/>
    <cellStyle name="Normál 2 10 11" xfId="208"/>
    <cellStyle name="Normál 2 10 12" xfId="209"/>
    <cellStyle name="Normál 2 10 13" xfId="210"/>
    <cellStyle name="Normál 2 10 14" xfId="211"/>
    <cellStyle name="Normál 2 10 15" xfId="212"/>
    <cellStyle name="Normál 2 10 16" xfId="213"/>
    <cellStyle name="Normál 2 10 17" xfId="214"/>
    <cellStyle name="Normál 2 10 18" xfId="215"/>
    <cellStyle name="Normál 2 10 19" xfId="216"/>
    <cellStyle name="Normál 2 10 2" xfId="217"/>
    <cellStyle name="Normál 2 10 20" xfId="218"/>
    <cellStyle name="Normál 2 10 21" xfId="219"/>
    <cellStyle name="Normál 2 10 22" xfId="220"/>
    <cellStyle name="Normál 2 10 23" xfId="221"/>
    <cellStyle name="Normál 2 10 24" xfId="222"/>
    <cellStyle name="Normál 2 10 25" xfId="223"/>
    <cellStyle name="Normál 2 10 26" xfId="224"/>
    <cellStyle name="Normál 2 10 27" xfId="225"/>
    <cellStyle name="Normál 2 10 28" xfId="226"/>
    <cellStyle name="Normál 2 10 29" xfId="227"/>
    <cellStyle name="Normál 2 10 3" xfId="228"/>
    <cellStyle name="Normál 2 10 30" xfId="229"/>
    <cellStyle name="Normál 2 10 31" xfId="230"/>
    <cellStyle name="Normál 2 10 32" xfId="231"/>
    <cellStyle name="Normál 2 10 33" xfId="232"/>
    <cellStyle name="Normál 2 10 34" xfId="233"/>
    <cellStyle name="Normál 2 10 35" xfId="234"/>
    <cellStyle name="Normál 2 10 36" xfId="235"/>
    <cellStyle name="Normál 2 10 4" xfId="236"/>
    <cellStyle name="Normál 2 10 5" xfId="237"/>
    <cellStyle name="Normál 2 10 6" xfId="238"/>
    <cellStyle name="Normál 2 10 7" xfId="239"/>
    <cellStyle name="Normál 2 10 8" xfId="240"/>
    <cellStyle name="Normál 2 10 9" xfId="241"/>
    <cellStyle name="Normál 2 11" xfId="242"/>
    <cellStyle name="Normál 2 11 10" xfId="243"/>
    <cellStyle name="Normál 2 11 11" xfId="244"/>
    <cellStyle name="Normál 2 11 12" xfId="245"/>
    <cellStyle name="Normál 2 11 13" xfId="246"/>
    <cellStyle name="Normál 2 11 14" xfId="247"/>
    <cellStyle name="Normál 2 11 15" xfId="248"/>
    <cellStyle name="Normál 2 11 16" xfId="249"/>
    <cellStyle name="Normál 2 11 17" xfId="250"/>
    <cellStyle name="Normál 2 11 18" xfId="251"/>
    <cellStyle name="Normál 2 11 19" xfId="252"/>
    <cellStyle name="Normál 2 11 2" xfId="253"/>
    <cellStyle name="Normál 2 11 20" xfId="254"/>
    <cellStyle name="Normál 2 11 21" xfId="255"/>
    <cellStyle name="Normál 2 11 22" xfId="256"/>
    <cellStyle name="Normál 2 11 23" xfId="257"/>
    <cellStyle name="Normál 2 11 24" xfId="258"/>
    <cellStyle name="Normál 2 11 25" xfId="259"/>
    <cellStyle name="Normál 2 11 26" xfId="260"/>
    <cellStyle name="Normál 2 11 27" xfId="261"/>
    <cellStyle name="Normál 2 11 28" xfId="262"/>
    <cellStyle name="Normál 2 11 29" xfId="263"/>
    <cellStyle name="Normál 2 11 3" xfId="264"/>
    <cellStyle name="Normál 2 11 30" xfId="265"/>
    <cellStyle name="Normál 2 11 31" xfId="266"/>
    <cellStyle name="Normál 2 11 32" xfId="267"/>
    <cellStyle name="Normál 2 11 33" xfId="268"/>
    <cellStyle name="Normál 2 11 34" xfId="269"/>
    <cellStyle name="Normál 2 11 35" xfId="270"/>
    <cellStyle name="Normál 2 11 36" xfId="271"/>
    <cellStyle name="Normál 2 11 4" xfId="272"/>
    <cellStyle name="Normál 2 11 5" xfId="273"/>
    <cellStyle name="Normál 2 11 6" xfId="274"/>
    <cellStyle name="Normál 2 11 7" xfId="275"/>
    <cellStyle name="Normál 2 11 8" xfId="276"/>
    <cellStyle name="Normál 2 11 9" xfId="277"/>
    <cellStyle name="Normál 2 12" xfId="278"/>
    <cellStyle name="Normál 2 12 10" xfId="279"/>
    <cellStyle name="Normál 2 12 11" xfId="280"/>
    <cellStyle name="Normál 2 12 12" xfId="281"/>
    <cellStyle name="Normál 2 12 13" xfId="282"/>
    <cellStyle name="Normál 2 12 14" xfId="283"/>
    <cellStyle name="Normál 2 12 15" xfId="284"/>
    <cellStyle name="Normál 2 12 16" xfId="285"/>
    <cellStyle name="Normál 2 12 17" xfId="286"/>
    <cellStyle name="Normál 2 12 18" xfId="287"/>
    <cellStyle name="Normál 2 12 19" xfId="288"/>
    <cellStyle name="Normál 2 12 2" xfId="289"/>
    <cellStyle name="Normál 2 12 20" xfId="290"/>
    <cellStyle name="Normál 2 12 21" xfId="291"/>
    <cellStyle name="Normál 2 12 22" xfId="292"/>
    <cellStyle name="Normál 2 12 23" xfId="293"/>
    <cellStyle name="Normál 2 12 24" xfId="294"/>
    <cellStyle name="Normál 2 12 25" xfId="295"/>
    <cellStyle name="Normál 2 12 26" xfId="296"/>
    <cellStyle name="Normál 2 12 27" xfId="297"/>
    <cellStyle name="Normál 2 12 28" xfId="298"/>
    <cellStyle name="Normál 2 12 29" xfId="299"/>
    <cellStyle name="Normál 2 12 3" xfId="300"/>
    <cellStyle name="Normál 2 12 30" xfId="301"/>
    <cellStyle name="Normál 2 12 31" xfId="302"/>
    <cellStyle name="Normál 2 12 32" xfId="303"/>
    <cellStyle name="Normál 2 12 33" xfId="304"/>
    <cellStyle name="Normál 2 12 34" xfId="305"/>
    <cellStyle name="Normál 2 12 35" xfId="306"/>
    <cellStyle name="Normál 2 12 36" xfId="307"/>
    <cellStyle name="Normál 2 12 4" xfId="308"/>
    <cellStyle name="Normál 2 12 5" xfId="309"/>
    <cellStyle name="Normál 2 12 6" xfId="310"/>
    <cellStyle name="Normál 2 12 7" xfId="311"/>
    <cellStyle name="Normál 2 12 8" xfId="312"/>
    <cellStyle name="Normál 2 12 9" xfId="313"/>
    <cellStyle name="Normál 2 13" xfId="314"/>
    <cellStyle name="Normál 2 13 10" xfId="315"/>
    <cellStyle name="Normál 2 13 11" xfId="316"/>
    <cellStyle name="Normál 2 13 12" xfId="317"/>
    <cellStyle name="Normál 2 13 13" xfId="318"/>
    <cellStyle name="Normál 2 13 14" xfId="319"/>
    <cellStyle name="Normál 2 13 15" xfId="320"/>
    <cellStyle name="Normál 2 13 16" xfId="321"/>
    <cellStyle name="Normál 2 13 17" xfId="322"/>
    <cellStyle name="Normál 2 13 18" xfId="323"/>
    <cellStyle name="Normál 2 13 19" xfId="324"/>
    <cellStyle name="Normál 2 13 2" xfId="325"/>
    <cellStyle name="Normál 2 13 20" xfId="326"/>
    <cellStyle name="Normál 2 13 21" xfId="327"/>
    <cellStyle name="Normál 2 13 22" xfId="328"/>
    <cellStyle name="Normál 2 13 23" xfId="329"/>
    <cellStyle name="Normál 2 13 24" xfId="330"/>
    <cellStyle name="Normál 2 13 25" xfId="331"/>
    <cellStyle name="Normál 2 13 26" xfId="332"/>
    <cellStyle name="Normál 2 13 27" xfId="333"/>
    <cellStyle name="Normál 2 13 28" xfId="334"/>
    <cellStyle name="Normál 2 13 29" xfId="335"/>
    <cellStyle name="Normál 2 13 3" xfId="336"/>
    <cellStyle name="Normál 2 13 30" xfId="337"/>
    <cellStyle name="Normál 2 13 31" xfId="338"/>
    <cellStyle name="Normál 2 13 32" xfId="339"/>
    <cellStyle name="Normál 2 13 33" xfId="340"/>
    <cellStyle name="Normál 2 13 34" xfId="341"/>
    <cellStyle name="Normál 2 13 35" xfId="342"/>
    <cellStyle name="Normál 2 13 36" xfId="343"/>
    <cellStyle name="Normál 2 13 4" xfId="344"/>
    <cellStyle name="Normál 2 13 5" xfId="345"/>
    <cellStyle name="Normál 2 13 6" xfId="346"/>
    <cellStyle name="Normál 2 13 7" xfId="347"/>
    <cellStyle name="Normál 2 13 8" xfId="348"/>
    <cellStyle name="Normál 2 13 9" xfId="349"/>
    <cellStyle name="Normál 2 14" xfId="350"/>
    <cellStyle name="Normal 2 2" xfId="351"/>
    <cellStyle name="Normál 2 2" xfId="352"/>
    <cellStyle name="Normál 2 2 10" xfId="353"/>
    <cellStyle name="Normál 2 2 11" xfId="354"/>
    <cellStyle name="Normál 2 2 12" xfId="355"/>
    <cellStyle name="Normál 2 2 13" xfId="356"/>
    <cellStyle name="Normál 2 2 14" xfId="357"/>
    <cellStyle name="Normál 2 2 15" xfId="358"/>
    <cellStyle name="Normál 2 2 16" xfId="359"/>
    <cellStyle name="Normál 2 2 17" xfId="360"/>
    <cellStyle name="Normál 2 2 18" xfId="361"/>
    <cellStyle name="Normál 2 2 19" xfId="362"/>
    <cellStyle name="Normál 2 2 2" xfId="363"/>
    <cellStyle name="Normál 2 2 20" xfId="364"/>
    <cellStyle name="Normál 2 2 21" xfId="365"/>
    <cellStyle name="Normál 2 2 22" xfId="366"/>
    <cellStyle name="Normál 2 2 23" xfId="367"/>
    <cellStyle name="Normál 2 2 24" xfId="368"/>
    <cellStyle name="Normál 2 2 25" xfId="369"/>
    <cellStyle name="Normál 2 2 26" xfId="370"/>
    <cellStyle name="Normál 2 2 27" xfId="371"/>
    <cellStyle name="Normál 2 2 28" xfId="372"/>
    <cellStyle name="Normál 2 2 29" xfId="373"/>
    <cellStyle name="Normál 2 2 3" xfId="374"/>
    <cellStyle name="Normál 2 2 30" xfId="375"/>
    <cellStyle name="Normál 2 2 31" xfId="376"/>
    <cellStyle name="Normál 2 2 32" xfId="377"/>
    <cellStyle name="Normál 2 2 33" xfId="378"/>
    <cellStyle name="Normál 2 2 34" xfId="379"/>
    <cellStyle name="Normál 2 2 35" xfId="380"/>
    <cellStyle name="Normál 2 2 36" xfId="381"/>
    <cellStyle name="Normál 2 2 4" xfId="382"/>
    <cellStyle name="Normál 2 2 5" xfId="383"/>
    <cellStyle name="Normál 2 2 6" xfId="384"/>
    <cellStyle name="Normál 2 2 7" xfId="385"/>
    <cellStyle name="Normál 2 2 8" xfId="386"/>
    <cellStyle name="Normál 2 2 9" xfId="387"/>
    <cellStyle name="Normal 2 3" xfId="388"/>
    <cellStyle name="Normál 2 3" xfId="389"/>
    <cellStyle name="Normál 2 3 10" xfId="390"/>
    <cellStyle name="Normál 2 3 11" xfId="391"/>
    <cellStyle name="Normál 2 3 12" xfId="392"/>
    <cellStyle name="Normál 2 3 13" xfId="393"/>
    <cellStyle name="Normál 2 3 14" xfId="394"/>
    <cellStyle name="Normál 2 3 15" xfId="395"/>
    <cellStyle name="Normál 2 3 16" xfId="396"/>
    <cellStyle name="Normál 2 3 17" xfId="397"/>
    <cellStyle name="Normál 2 3 18" xfId="398"/>
    <cellStyle name="Normál 2 3 19" xfId="399"/>
    <cellStyle name="Normál 2 3 2" xfId="400"/>
    <cellStyle name="Normál 2 3 20" xfId="401"/>
    <cellStyle name="Normál 2 3 21" xfId="402"/>
    <cellStyle name="Normál 2 3 22" xfId="403"/>
    <cellStyle name="Normál 2 3 23" xfId="404"/>
    <cellStyle name="Normál 2 3 24" xfId="405"/>
    <cellStyle name="Normál 2 3 25" xfId="406"/>
    <cellStyle name="Normál 2 3 26" xfId="407"/>
    <cellStyle name="Normál 2 3 27" xfId="408"/>
    <cellStyle name="Normál 2 3 28" xfId="409"/>
    <cellStyle name="Normál 2 3 29" xfId="410"/>
    <cellStyle name="Normál 2 3 3" xfId="411"/>
    <cellStyle name="Normál 2 3 30" xfId="412"/>
    <cellStyle name="Normál 2 3 31" xfId="413"/>
    <cellStyle name="Normál 2 3 32" xfId="414"/>
    <cellStyle name="Normál 2 3 33" xfId="415"/>
    <cellStyle name="Normál 2 3 34" xfId="416"/>
    <cellStyle name="Normál 2 3 35" xfId="417"/>
    <cellStyle name="Normál 2 3 36" xfId="418"/>
    <cellStyle name="Normál 2 3 4" xfId="419"/>
    <cellStyle name="Normál 2 3 5" xfId="420"/>
    <cellStyle name="Normál 2 3 6" xfId="421"/>
    <cellStyle name="Normál 2 3 7" xfId="422"/>
    <cellStyle name="Normál 2 3 8" xfId="423"/>
    <cellStyle name="Normál 2 3 9" xfId="424"/>
    <cellStyle name="Normal 2 4" xfId="425"/>
    <cellStyle name="Normál 2 4" xfId="426"/>
    <cellStyle name="Normál 2 4 10" xfId="427"/>
    <cellStyle name="Normál 2 4 11" xfId="428"/>
    <cellStyle name="Normál 2 4 12" xfId="429"/>
    <cellStyle name="Normál 2 4 13" xfId="430"/>
    <cellStyle name="Normál 2 4 14" xfId="431"/>
    <cellStyle name="Normál 2 4 15" xfId="432"/>
    <cellStyle name="Normál 2 4 16" xfId="433"/>
    <cellStyle name="Normál 2 4 17" xfId="434"/>
    <cellStyle name="Normál 2 4 18" xfId="435"/>
    <cellStyle name="Normál 2 4 19" xfId="436"/>
    <cellStyle name="Normál 2 4 2" xfId="437"/>
    <cellStyle name="Normál 2 4 20" xfId="438"/>
    <cellStyle name="Normál 2 4 21" xfId="439"/>
    <cellStyle name="Normál 2 4 22" xfId="440"/>
    <cellStyle name="Normál 2 4 23" xfId="441"/>
    <cellStyle name="Normál 2 4 24" xfId="442"/>
    <cellStyle name="Normál 2 4 25" xfId="443"/>
    <cellStyle name="Normál 2 4 26" xfId="444"/>
    <cellStyle name="Normál 2 4 27" xfId="445"/>
    <cellStyle name="Normál 2 4 28" xfId="446"/>
    <cellStyle name="Normál 2 4 29" xfId="447"/>
    <cellStyle name="Normál 2 4 3" xfId="448"/>
    <cellStyle name="Normál 2 4 30" xfId="449"/>
    <cellStyle name="Normál 2 4 31" xfId="450"/>
    <cellStyle name="Normál 2 4 32" xfId="451"/>
    <cellStyle name="Normál 2 4 33" xfId="452"/>
    <cellStyle name="Normál 2 4 34" xfId="453"/>
    <cellStyle name="Normál 2 4 35" xfId="454"/>
    <cellStyle name="Normál 2 4 36" xfId="455"/>
    <cellStyle name="Normál 2 4 4" xfId="456"/>
    <cellStyle name="Normál 2 4 5" xfId="457"/>
    <cellStyle name="Normál 2 4 6" xfId="458"/>
    <cellStyle name="Normál 2 4 7" xfId="459"/>
    <cellStyle name="Normál 2 4 8" xfId="460"/>
    <cellStyle name="Normál 2 4 9" xfId="461"/>
    <cellStyle name="Normal 2 5" xfId="462"/>
    <cellStyle name="Normál 2 5" xfId="463"/>
    <cellStyle name="Normál 2 5 10" xfId="464"/>
    <cellStyle name="Normál 2 5 11" xfId="465"/>
    <cellStyle name="Normál 2 5 12" xfId="466"/>
    <cellStyle name="Normál 2 5 13" xfId="467"/>
    <cellStyle name="Normál 2 5 14" xfId="468"/>
    <cellStyle name="Normál 2 5 15" xfId="469"/>
    <cellStyle name="Normál 2 5 16" xfId="470"/>
    <cellStyle name="Normál 2 5 17" xfId="471"/>
    <cellStyle name="Normál 2 5 18" xfId="472"/>
    <cellStyle name="Normál 2 5 19" xfId="473"/>
    <cellStyle name="Normál 2 5 2" xfId="474"/>
    <cellStyle name="Normál 2 5 20" xfId="475"/>
    <cellStyle name="Normál 2 5 21" xfId="476"/>
    <cellStyle name="Normál 2 5 22" xfId="477"/>
    <cellStyle name="Normál 2 5 23" xfId="478"/>
    <cellStyle name="Normál 2 5 24" xfId="479"/>
    <cellStyle name="Normál 2 5 25" xfId="480"/>
    <cellStyle name="Normál 2 5 26" xfId="481"/>
    <cellStyle name="Normál 2 5 27" xfId="482"/>
    <cellStyle name="Normál 2 5 28" xfId="483"/>
    <cellStyle name="Normál 2 5 29" xfId="484"/>
    <cellStyle name="Normál 2 5 3" xfId="485"/>
    <cellStyle name="Normál 2 5 30" xfId="486"/>
    <cellStyle name="Normál 2 5 31" xfId="487"/>
    <cellStyle name="Normál 2 5 32" xfId="488"/>
    <cellStyle name="Normál 2 5 33" xfId="489"/>
    <cellStyle name="Normál 2 5 34" xfId="490"/>
    <cellStyle name="Normál 2 5 35" xfId="491"/>
    <cellStyle name="Normál 2 5 36" xfId="492"/>
    <cellStyle name="Normál 2 5 4" xfId="493"/>
    <cellStyle name="Normál 2 5 5" xfId="494"/>
    <cellStyle name="Normál 2 5 6" xfId="495"/>
    <cellStyle name="Normál 2 5 7" xfId="496"/>
    <cellStyle name="Normál 2 5 8" xfId="497"/>
    <cellStyle name="Normál 2 5 9" xfId="498"/>
    <cellStyle name="Normál 2 6" xfId="499"/>
    <cellStyle name="Normál 2 6 10" xfId="500"/>
    <cellStyle name="Normál 2 6 11" xfId="501"/>
    <cellStyle name="Normál 2 6 12" xfId="502"/>
    <cellStyle name="Normál 2 6 13" xfId="503"/>
    <cellStyle name="Normál 2 6 14" xfId="504"/>
    <cellStyle name="Normál 2 6 15" xfId="505"/>
    <cellStyle name="Normál 2 6 16" xfId="506"/>
    <cellStyle name="Normál 2 6 17" xfId="507"/>
    <cellStyle name="Normál 2 6 18" xfId="508"/>
    <cellStyle name="Normál 2 6 19" xfId="509"/>
    <cellStyle name="Normál 2 6 2" xfId="510"/>
    <cellStyle name="Normál 2 6 20" xfId="511"/>
    <cellStyle name="Normál 2 6 21" xfId="512"/>
    <cellStyle name="Normál 2 6 22" xfId="513"/>
    <cellStyle name="Normál 2 6 23" xfId="514"/>
    <cellStyle name="Normál 2 6 24" xfId="515"/>
    <cellStyle name="Normál 2 6 25" xfId="516"/>
    <cellStyle name="Normál 2 6 26" xfId="517"/>
    <cellStyle name="Normál 2 6 27" xfId="518"/>
    <cellStyle name="Normál 2 6 28" xfId="519"/>
    <cellStyle name="Normál 2 6 29" xfId="520"/>
    <cellStyle name="Normál 2 6 3" xfId="521"/>
    <cellStyle name="Normál 2 6 30" xfId="522"/>
    <cellStyle name="Normál 2 6 31" xfId="523"/>
    <cellStyle name="Normál 2 6 32" xfId="524"/>
    <cellStyle name="Normál 2 6 33" xfId="525"/>
    <cellStyle name="Normál 2 6 34" xfId="526"/>
    <cellStyle name="Normál 2 6 35" xfId="527"/>
    <cellStyle name="Normál 2 6 36" xfId="528"/>
    <cellStyle name="Normál 2 6 4" xfId="529"/>
    <cellStyle name="Normál 2 6 5" xfId="530"/>
    <cellStyle name="Normál 2 6 6" xfId="531"/>
    <cellStyle name="Normál 2 6 7" xfId="532"/>
    <cellStyle name="Normál 2 6 8" xfId="533"/>
    <cellStyle name="Normál 2 6 9" xfId="534"/>
    <cellStyle name="Normál 2 7" xfId="535"/>
    <cellStyle name="Normál 2 7 10" xfId="536"/>
    <cellStyle name="Normál 2 7 11" xfId="537"/>
    <cellStyle name="Normál 2 7 12" xfId="538"/>
    <cellStyle name="Normál 2 7 13" xfId="539"/>
    <cellStyle name="Normál 2 7 14" xfId="540"/>
    <cellStyle name="Normál 2 7 15" xfId="541"/>
    <cellStyle name="Normál 2 7 16" xfId="542"/>
    <cellStyle name="Normál 2 7 17" xfId="543"/>
    <cellStyle name="Normál 2 7 18" xfId="544"/>
    <cellStyle name="Normál 2 7 19" xfId="545"/>
    <cellStyle name="Normál 2 7 2" xfId="546"/>
    <cellStyle name="Normál 2 7 20" xfId="547"/>
    <cellStyle name="Normál 2 7 21" xfId="548"/>
    <cellStyle name="Normál 2 7 22" xfId="549"/>
    <cellStyle name="Normál 2 7 23" xfId="550"/>
    <cellStyle name="Normál 2 7 24" xfId="551"/>
    <cellStyle name="Normál 2 7 25" xfId="552"/>
    <cellStyle name="Normál 2 7 26" xfId="553"/>
    <cellStyle name="Normál 2 7 27" xfId="554"/>
    <cellStyle name="Normál 2 7 28" xfId="555"/>
    <cellStyle name="Normál 2 7 29" xfId="556"/>
    <cellStyle name="Normál 2 7 3" xfId="557"/>
    <cellStyle name="Normál 2 7 30" xfId="558"/>
    <cellStyle name="Normál 2 7 31" xfId="559"/>
    <cellStyle name="Normál 2 7 32" xfId="560"/>
    <cellStyle name="Normál 2 7 33" xfId="561"/>
    <cellStyle name="Normál 2 7 34" xfId="562"/>
    <cellStyle name="Normál 2 7 35" xfId="563"/>
    <cellStyle name="Normál 2 7 36" xfId="564"/>
    <cellStyle name="Normál 2 7 4" xfId="565"/>
    <cellStyle name="Normál 2 7 5" xfId="566"/>
    <cellStyle name="Normál 2 7 6" xfId="567"/>
    <cellStyle name="Normál 2 7 7" xfId="568"/>
    <cellStyle name="Normál 2 7 8" xfId="569"/>
    <cellStyle name="Normál 2 7 9" xfId="570"/>
    <cellStyle name="Normál 2 8" xfId="571"/>
    <cellStyle name="Normál 2 8 10" xfId="572"/>
    <cellStyle name="Normál 2 8 11" xfId="573"/>
    <cellStyle name="Normál 2 8 12" xfId="574"/>
    <cellStyle name="Normál 2 8 13" xfId="575"/>
    <cellStyle name="Normál 2 8 14" xfId="576"/>
    <cellStyle name="Normál 2 8 15" xfId="577"/>
    <cellStyle name="Normál 2 8 16" xfId="578"/>
    <cellStyle name="Normál 2 8 17" xfId="579"/>
    <cellStyle name="Normál 2 8 18" xfId="580"/>
    <cellStyle name="Normál 2 8 19" xfId="581"/>
    <cellStyle name="Normál 2 8 2" xfId="582"/>
    <cellStyle name="Normál 2 8 20" xfId="583"/>
    <cellStyle name="Normál 2 8 21" xfId="584"/>
    <cellStyle name="Normál 2 8 22" xfId="585"/>
    <cellStyle name="Normál 2 8 23" xfId="586"/>
    <cellStyle name="Normál 2 8 24" xfId="587"/>
    <cellStyle name="Normál 2 8 25" xfId="588"/>
    <cellStyle name="Normál 2 8 26" xfId="589"/>
    <cellStyle name="Normál 2 8 27" xfId="590"/>
    <cellStyle name="Normál 2 8 28" xfId="591"/>
    <cellStyle name="Normál 2 8 29" xfId="592"/>
    <cellStyle name="Normál 2 8 3" xfId="593"/>
    <cellStyle name="Normál 2 8 30" xfId="594"/>
    <cellStyle name="Normál 2 8 31" xfId="595"/>
    <cellStyle name="Normál 2 8 32" xfId="596"/>
    <cellStyle name="Normál 2 8 33" xfId="597"/>
    <cellStyle name="Normál 2 8 34" xfId="598"/>
    <cellStyle name="Normál 2 8 35" xfId="599"/>
    <cellStyle name="Normál 2 8 36" xfId="600"/>
    <cellStyle name="Normál 2 8 4" xfId="601"/>
    <cellStyle name="Normál 2 8 5" xfId="602"/>
    <cellStyle name="Normál 2 8 6" xfId="603"/>
    <cellStyle name="Normál 2 8 7" xfId="604"/>
    <cellStyle name="Normál 2 8 8" xfId="605"/>
    <cellStyle name="Normál 2 8 9" xfId="606"/>
    <cellStyle name="Normál 2 9" xfId="607"/>
    <cellStyle name="Normál 2 9 10" xfId="608"/>
    <cellStyle name="Normál 2 9 11" xfId="609"/>
    <cellStyle name="Normál 2 9 12" xfId="610"/>
    <cellStyle name="Normál 2 9 13" xfId="611"/>
    <cellStyle name="Normál 2 9 14" xfId="612"/>
    <cellStyle name="Normál 2 9 15" xfId="613"/>
    <cellStyle name="Normál 2 9 16" xfId="614"/>
    <cellStyle name="Normál 2 9 17" xfId="615"/>
    <cellStyle name="Normál 2 9 18" xfId="616"/>
    <cellStyle name="Normál 2 9 19" xfId="617"/>
    <cellStyle name="Normál 2 9 2" xfId="618"/>
    <cellStyle name="Normál 2 9 20" xfId="619"/>
    <cellStyle name="Normál 2 9 21" xfId="620"/>
    <cellStyle name="Normál 2 9 22" xfId="621"/>
    <cellStyle name="Normál 2 9 23" xfId="622"/>
    <cellStyle name="Normál 2 9 24" xfId="623"/>
    <cellStyle name="Normál 2 9 25" xfId="624"/>
    <cellStyle name="Normál 2 9 26" xfId="625"/>
    <cellStyle name="Normál 2 9 27" xfId="626"/>
    <cellStyle name="Normál 2 9 28" xfId="627"/>
    <cellStyle name="Normál 2 9 29" xfId="628"/>
    <cellStyle name="Normál 2 9 3" xfId="629"/>
    <cellStyle name="Normál 2 9 30" xfId="630"/>
    <cellStyle name="Normál 2 9 31" xfId="631"/>
    <cellStyle name="Normál 2 9 32" xfId="632"/>
    <cellStyle name="Normál 2 9 33" xfId="633"/>
    <cellStyle name="Normál 2 9 34" xfId="634"/>
    <cellStyle name="Normál 2 9 35" xfId="635"/>
    <cellStyle name="Normál 2 9 36" xfId="636"/>
    <cellStyle name="Normál 2 9 4" xfId="637"/>
    <cellStyle name="Normál 2 9 5" xfId="638"/>
    <cellStyle name="Normál 2 9 6" xfId="639"/>
    <cellStyle name="Normál 2 9 7" xfId="640"/>
    <cellStyle name="Normál 2 9 8" xfId="641"/>
    <cellStyle name="Normál 2 9 9" xfId="642"/>
    <cellStyle name="Normál 3" xfId="643"/>
    <cellStyle name="Normál 3 2" xfId="644"/>
    <cellStyle name="Normál 4" xfId="645"/>
    <cellStyle name="Normál 4 2" xfId="646"/>
    <cellStyle name="Normál 5" xfId="647"/>
    <cellStyle name="Normál 5 2" xfId="648"/>
    <cellStyle name="Normál 6" xfId="649"/>
    <cellStyle name="Normál 6 2" xfId="650"/>
    <cellStyle name="Normál 7" xfId="651"/>
    <cellStyle name="Normál 7 2" xfId="652"/>
    <cellStyle name="Normál 8" xfId="653"/>
    <cellStyle name="Normál 8 2" xfId="654"/>
    <cellStyle name="Normál 9" xfId="655"/>
    <cellStyle name="Normál 9 2" xfId="656"/>
    <cellStyle name="Normal_InternyCennikONLINE" xfId="657"/>
    <cellStyle name="Normálna" xfId="0" builtinId="0"/>
    <cellStyle name="Normálna 2" xfId="658"/>
    <cellStyle name="Normálna 2 2" xfId="659"/>
    <cellStyle name="Normálna 2 3" xfId="660"/>
    <cellStyle name="normálne 10 10" xfId="661"/>
    <cellStyle name="normálne 10 11" xfId="662"/>
    <cellStyle name="normálne 10 12" xfId="663"/>
    <cellStyle name="normálne 10 13" xfId="664"/>
    <cellStyle name="normálne 10 14" xfId="665"/>
    <cellStyle name="normálne 10 15" xfId="666"/>
    <cellStyle name="normálne 10 16" xfId="667"/>
    <cellStyle name="normálne 10 17" xfId="668"/>
    <cellStyle name="normálne 10 2" xfId="669"/>
    <cellStyle name="normálne 10 2 2" xfId="670"/>
    <cellStyle name="normálne 10 3" xfId="671"/>
    <cellStyle name="normálne 10 3 2" xfId="672"/>
    <cellStyle name="normálne 10 4" xfId="673"/>
    <cellStyle name="normálne 10 4 2" xfId="674"/>
    <cellStyle name="normálne 10 5" xfId="675"/>
    <cellStyle name="normálne 10 5 2" xfId="676"/>
    <cellStyle name="normálne 10 6" xfId="677"/>
    <cellStyle name="normálne 10 6 2" xfId="678"/>
    <cellStyle name="normálne 10 7" xfId="679"/>
    <cellStyle name="normálne 10 8" xfId="680"/>
    <cellStyle name="normálne 10 9" xfId="681"/>
    <cellStyle name="normálne 100" xfId="682"/>
    <cellStyle name="normálne 100 10" xfId="683"/>
    <cellStyle name="normálne 100 11" xfId="684"/>
    <cellStyle name="normálne 100 12" xfId="685"/>
    <cellStyle name="normálne 100 13" xfId="686"/>
    <cellStyle name="normálne 100 14" xfId="687"/>
    <cellStyle name="normálne 100 15" xfId="688"/>
    <cellStyle name="normálne 100 16" xfId="689"/>
    <cellStyle name="normálne 100 17" xfId="690"/>
    <cellStyle name="normálne 100 18" xfId="691"/>
    <cellStyle name="normálne 100 19" xfId="692"/>
    <cellStyle name="normálne 100 2" xfId="693"/>
    <cellStyle name="normálne 100 20" xfId="694"/>
    <cellStyle name="normálne 100 3" xfId="695"/>
    <cellStyle name="normálne 100 4" xfId="696"/>
    <cellStyle name="normálne 100 5" xfId="697"/>
    <cellStyle name="normálne 100 6" xfId="698"/>
    <cellStyle name="normálne 100 7" xfId="699"/>
    <cellStyle name="normálne 100 8" xfId="700"/>
    <cellStyle name="normálne 100 9" xfId="701"/>
    <cellStyle name="normálne 101" xfId="702"/>
    <cellStyle name="normálne 101 10" xfId="703"/>
    <cellStyle name="normálne 101 11" xfId="704"/>
    <cellStyle name="normálne 101 12" xfId="705"/>
    <cellStyle name="normálne 101 13" xfId="706"/>
    <cellStyle name="normálne 101 14" xfId="707"/>
    <cellStyle name="normálne 101 15" xfId="708"/>
    <cellStyle name="normálne 101 16" xfId="709"/>
    <cellStyle name="normálne 101 17" xfId="710"/>
    <cellStyle name="normálne 101 18" xfId="711"/>
    <cellStyle name="normálne 101 19" xfId="712"/>
    <cellStyle name="normálne 101 2" xfId="713"/>
    <cellStyle name="normálne 101 20" xfId="714"/>
    <cellStyle name="normálne 101 3" xfId="715"/>
    <cellStyle name="normálne 101 4" xfId="716"/>
    <cellStyle name="normálne 101 5" xfId="717"/>
    <cellStyle name="normálne 101 6" xfId="718"/>
    <cellStyle name="normálne 101 7" xfId="719"/>
    <cellStyle name="normálne 101 8" xfId="720"/>
    <cellStyle name="normálne 101 9" xfId="721"/>
    <cellStyle name="normálne 102" xfId="722"/>
    <cellStyle name="normálne 102 10" xfId="723"/>
    <cellStyle name="normálne 102 11" xfId="724"/>
    <cellStyle name="normálne 102 12" xfId="725"/>
    <cellStyle name="normálne 102 13" xfId="726"/>
    <cellStyle name="normálne 102 14" xfId="727"/>
    <cellStyle name="normálne 102 15" xfId="728"/>
    <cellStyle name="normálne 102 16" xfId="729"/>
    <cellStyle name="normálne 102 17" xfId="730"/>
    <cellStyle name="normálne 102 18" xfId="731"/>
    <cellStyle name="normálne 102 19" xfId="732"/>
    <cellStyle name="normálne 102 2" xfId="733"/>
    <cellStyle name="normálne 102 20" xfId="734"/>
    <cellStyle name="normálne 102 3" xfId="735"/>
    <cellStyle name="normálne 102 4" xfId="736"/>
    <cellStyle name="normálne 102 5" xfId="737"/>
    <cellStyle name="normálne 102 6" xfId="738"/>
    <cellStyle name="normálne 102 7" xfId="739"/>
    <cellStyle name="normálne 102 8" xfId="740"/>
    <cellStyle name="normálne 102 9" xfId="741"/>
    <cellStyle name="normálne 103" xfId="742"/>
    <cellStyle name="normálne 103 10" xfId="743"/>
    <cellStyle name="normálne 103 11" xfId="744"/>
    <cellStyle name="normálne 103 12" xfId="745"/>
    <cellStyle name="normálne 103 13" xfId="746"/>
    <cellStyle name="normálne 103 14" xfId="747"/>
    <cellStyle name="normálne 103 15" xfId="748"/>
    <cellStyle name="normálne 103 16" xfId="749"/>
    <cellStyle name="normálne 103 17" xfId="750"/>
    <cellStyle name="normálne 103 18" xfId="751"/>
    <cellStyle name="normálne 103 19" xfId="752"/>
    <cellStyle name="normálne 103 2" xfId="753"/>
    <cellStyle name="normálne 103 20" xfId="754"/>
    <cellStyle name="normálne 103 3" xfId="755"/>
    <cellStyle name="normálne 103 4" xfId="756"/>
    <cellStyle name="normálne 103 5" xfId="757"/>
    <cellStyle name="normálne 103 6" xfId="758"/>
    <cellStyle name="normálne 103 7" xfId="759"/>
    <cellStyle name="normálne 103 8" xfId="760"/>
    <cellStyle name="normálne 103 9" xfId="761"/>
    <cellStyle name="normálne 105" xfId="762"/>
    <cellStyle name="normálne 105 10" xfId="763"/>
    <cellStyle name="normálne 105 11" xfId="764"/>
    <cellStyle name="normálne 105 12" xfId="765"/>
    <cellStyle name="normálne 105 13" xfId="766"/>
    <cellStyle name="normálne 105 14" xfId="767"/>
    <cellStyle name="normálne 105 15" xfId="768"/>
    <cellStyle name="normálne 105 16" xfId="769"/>
    <cellStyle name="normálne 105 17" xfId="770"/>
    <cellStyle name="normálne 105 18" xfId="771"/>
    <cellStyle name="normálne 105 19" xfId="772"/>
    <cellStyle name="normálne 105 2" xfId="773"/>
    <cellStyle name="normálne 105 20" xfId="774"/>
    <cellStyle name="normálne 105 3" xfId="775"/>
    <cellStyle name="normálne 105 4" xfId="776"/>
    <cellStyle name="normálne 105 5" xfId="777"/>
    <cellStyle name="normálne 105 6" xfId="778"/>
    <cellStyle name="normálne 105 7" xfId="779"/>
    <cellStyle name="normálne 105 8" xfId="780"/>
    <cellStyle name="normálne 105 9" xfId="781"/>
    <cellStyle name="normálne 106" xfId="782"/>
    <cellStyle name="normálne 106 10" xfId="783"/>
    <cellStyle name="normálne 106 11" xfId="784"/>
    <cellStyle name="normálne 106 12" xfId="785"/>
    <cellStyle name="normálne 106 13" xfId="786"/>
    <cellStyle name="normálne 106 14" xfId="787"/>
    <cellStyle name="normálne 106 15" xfId="788"/>
    <cellStyle name="normálne 106 16" xfId="789"/>
    <cellStyle name="normálne 106 17" xfId="790"/>
    <cellStyle name="normálne 106 18" xfId="791"/>
    <cellStyle name="normálne 106 19" xfId="792"/>
    <cellStyle name="normálne 106 2" xfId="793"/>
    <cellStyle name="normálne 106 20" xfId="794"/>
    <cellStyle name="normálne 106 3" xfId="795"/>
    <cellStyle name="normálne 106 4" xfId="796"/>
    <cellStyle name="normálne 106 5" xfId="797"/>
    <cellStyle name="normálne 106 6" xfId="798"/>
    <cellStyle name="normálne 106 7" xfId="799"/>
    <cellStyle name="normálne 106 8" xfId="800"/>
    <cellStyle name="normálne 106 9" xfId="801"/>
    <cellStyle name="normálne 107" xfId="802"/>
    <cellStyle name="normálne 11 10" xfId="803"/>
    <cellStyle name="normálne 11 11" xfId="804"/>
    <cellStyle name="normálne 11 12" xfId="805"/>
    <cellStyle name="normálne 11 13" xfId="806"/>
    <cellStyle name="normálne 11 14" xfId="807"/>
    <cellStyle name="normálne 11 15" xfId="808"/>
    <cellStyle name="normálne 11 16" xfId="809"/>
    <cellStyle name="normálne 11 17" xfId="810"/>
    <cellStyle name="normálne 11 17 10" xfId="811"/>
    <cellStyle name="normálne 11 17 11" xfId="812"/>
    <cellStyle name="normálne 11 17 12" xfId="813"/>
    <cellStyle name="normálne 11 17 13" xfId="814"/>
    <cellStyle name="normálne 11 17 14" xfId="815"/>
    <cellStyle name="normálne 11 17 15" xfId="816"/>
    <cellStyle name="normálne 11 17 16" xfId="817"/>
    <cellStyle name="normálne 11 17 2" xfId="818"/>
    <cellStyle name="normálne 11 17 3" xfId="819"/>
    <cellStyle name="normálne 11 17 4" xfId="820"/>
    <cellStyle name="normálne 11 17 5" xfId="821"/>
    <cellStyle name="normálne 11 17 6" xfId="822"/>
    <cellStyle name="normálne 11 17 7" xfId="823"/>
    <cellStyle name="normálne 11 17 8" xfId="824"/>
    <cellStyle name="normálne 11 17 9" xfId="825"/>
    <cellStyle name="normálne 11 18" xfId="826"/>
    <cellStyle name="normálne 11 19" xfId="827"/>
    <cellStyle name="normálne 11 2" xfId="828"/>
    <cellStyle name="normálne 11 2 2" xfId="829"/>
    <cellStyle name="normálne 11 20" xfId="830"/>
    <cellStyle name="normálne 11 3" xfId="831"/>
    <cellStyle name="normálne 11 3 2" xfId="832"/>
    <cellStyle name="normálne 11 4" xfId="833"/>
    <cellStyle name="normálne 11 4 2" xfId="834"/>
    <cellStyle name="normálne 11 5" xfId="835"/>
    <cellStyle name="normálne 11 5 2" xfId="836"/>
    <cellStyle name="normálne 11 6" xfId="837"/>
    <cellStyle name="normálne 11 6 2" xfId="838"/>
    <cellStyle name="normálne 11 7" xfId="839"/>
    <cellStyle name="normálne 11 8" xfId="840"/>
    <cellStyle name="normálne 11 9" xfId="841"/>
    <cellStyle name="normálne 12 10" xfId="842"/>
    <cellStyle name="normálne 12 11" xfId="843"/>
    <cellStyle name="normálne 12 12" xfId="844"/>
    <cellStyle name="normálne 12 13" xfId="845"/>
    <cellStyle name="normálne 12 14" xfId="846"/>
    <cellStyle name="normálne 12 15" xfId="847"/>
    <cellStyle name="normálne 12 16" xfId="848"/>
    <cellStyle name="normálne 12 17" xfId="849"/>
    <cellStyle name="normálne 12 18" xfId="850"/>
    <cellStyle name="normálne 12 19" xfId="851"/>
    <cellStyle name="normálne 12 2" xfId="852"/>
    <cellStyle name="normálne 12 2 2" xfId="853"/>
    <cellStyle name="normálne 12 20" xfId="854"/>
    <cellStyle name="normálne 12 3" xfId="855"/>
    <cellStyle name="normálne 12 3 2" xfId="856"/>
    <cellStyle name="normálne 12 4" xfId="857"/>
    <cellStyle name="normálne 12 4 2" xfId="858"/>
    <cellStyle name="normálne 12 5" xfId="859"/>
    <cellStyle name="normálne 12 5 2" xfId="860"/>
    <cellStyle name="normálne 12 6" xfId="861"/>
    <cellStyle name="normálne 12 6 2" xfId="862"/>
    <cellStyle name="normálne 12 7" xfId="863"/>
    <cellStyle name="normálne 12 8" xfId="864"/>
    <cellStyle name="normálne 12 9" xfId="865"/>
    <cellStyle name="normálne 13 10" xfId="866"/>
    <cellStyle name="normálne 13 11" xfId="867"/>
    <cellStyle name="normálne 13 12" xfId="868"/>
    <cellStyle name="normálne 13 13" xfId="869"/>
    <cellStyle name="normálne 13 14" xfId="870"/>
    <cellStyle name="normálne 13 15" xfId="871"/>
    <cellStyle name="normálne 13 16" xfId="872"/>
    <cellStyle name="normálne 13 17" xfId="873"/>
    <cellStyle name="normálne 13 18" xfId="874"/>
    <cellStyle name="normálne 13 19" xfId="875"/>
    <cellStyle name="normálne 13 2" xfId="876"/>
    <cellStyle name="normálne 13 2 2" xfId="877"/>
    <cellStyle name="normálne 13 20" xfId="878"/>
    <cellStyle name="normálne 13 3" xfId="879"/>
    <cellStyle name="normálne 13 3 2" xfId="880"/>
    <cellStyle name="normálne 13 4" xfId="881"/>
    <cellStyle name="normálne 13 4 2" xfId="882"/>
    <cellStyle name="normálne 13 5" xfId="883"/>
    <cellStyle name="normálne 13 5 2" xfId="884"/>
    <cellStyle name="normálne 13 6" xfId="885"/>
    <cellStyle name="normálne 13 6 2" xfId="886"/>
    <cellStyle name="normálne 13 7" xfId="887"/>
    <cellStyle name="normálne 13 8" xfId="888"/>
    <cellStyle name="normálne 13 9" xfId="889"/>
    <cellStyle name="normálne 14 10" xfId="890"/>
    <cellStyle name="normálne 14 11" xfId="891"/>
    <cellStyle name="normálne 14 12" xfId="892"/>
    <cellStyle name="normálne 14 13" xfId="893"/>
    <cellStyle name="normálne 14 14" xfId="894"/>
    <cellStyle name="normálne 14 15" xfId="895"/>
    <cellStyle name="normálne 14 16" xfId="896"/>
    <cellStyle name="normálne 14 17" xfId="897"/>
    <cellStyle name="normálne 14 18" xfId="898"/>
    <cellStyle name="normálne 14 19" xfId="899"/>
    <cellStyle name="normálne 14 2" xfId="900"/>
    <cellStyle name="normálne 14 2 2" xfId="901"/>
    <cellStyle name="normálne 14 20" xfId="902"/>
    <cellStyle name="normálne 14 3" xfId="903"/>
    <cellStyle name="normálne 14 3 2" xfId="904"/>
    <cellStyle name="normálne 14 4" xfId="905"/>
    <cellStyle name="normálne 14 4 2" xfId="906"/>
    <cellStyle name="normálne 14 5" xfId="907"/>
    <cellStyle name="normálne 14 5 2" xfId="908"/>
    <cellStyle name="normálne 14 6" xfId="909"/>
    <cellStyle name="normálne 14 6 2" xfId="910"/>
    <cellStyle name="normálne 14 7" xfId="911"/>
    <cellStyle name="normálne 14 8" xfId="912"/>
    <cellStyle name="normálne 14 9" xfId="913"/>
    <cellStyle name="normálne 15 10" xfId="914"/>
    <cellStyle name="normálne 15 11" xfId="915"/>
    <cellStyle name="normálne 15 12" xfId="916"/>
    <cellStyle name="normálne 15 13" xfId="917"/>
    <cellStyle name="normálne 15 14" xfId="918"/>
    <cellStyle name="normálne 15 15" xfId="919"/>
    <cellStyle name="normálne 15 16" xfId="920"/>
    <cellStyle name="normálne 15 17" xfId="921"/>
    <cellStyle name="normálne 15 18" xfId="922"/>
    <cellStyle name="normálne 15 19" xfId="923"/>
    <cellStyle name="normálne 15 2" xfId="924"/>
    <cellStyle name="normálne 15 2 2" xfId="925"/>
    <cellStyle name="normálne 15 20" xfId="926"/>
    <cellStyle name="normálne 15 3" xfId="927"/>
    <cellStyle name="normálne 15 3 2" xfId="928"/>
    <cellStyle name="normálne 15 4" xfId="929"/>
    <cellStyle name="normálne 15 4 2" xfId="930"/>
    <cellStyle name="normálne 15 5" xfId="931"/>
    <cellStyle name="normálne 15 5 2" xfId="932"/>
    <cellStyle name="normálne 15 6" xfId="933"/>
    <cellStyle name="normálne 15 6 2" xfId="934"/>
    <cellStyle name="normálne 15 7" xfId="935"/>
    <cellStyle name="normálne 15 8" xfId="936"/>
    <cellStyle name="normálne 15 9" xfId="937"/>
    <cellStyle name="normálne 16 10" xfId="938"/>
    <cellStyle name="normálne 16 11" xfId="939"/>
    <cellStyle name="normálne 16 12" xfId="940"/>
    <cellStyle name="normálne 16 13" xfId="941"/>
    <cellStyle name="normálne 16 14" xfId="942"/>
    <cellStyle name="normálne 16 15" xfId="943"/>
    <cellStyle name="normálne 16 16" xfId="944"/>
    <cellStyle name="normálne 16 17" xfId="945"/>
    <cellStyle name="normálne 16 18" xfId="946"/>
    <cellStyle name="normálne 16 19" xfId="947"/>
    <cellStyle name="normálne 16 2" xfId="948"/>
    <cellStyle name="normálne 16 2 2" xfId="949"/>
    <cellStyle name="normálne 16 20" xfId="950"/>
    <cellStyle name="normálne 16 3" xfId="951"/>
    <cellStyle name="normálne 16 3 2" xfId="952"/>
    <cellStyle name="normálne 16 4" xfId="953"/>
    <cellStyle name="normálne 16 4 2" xfId="954"/>
    <cellStyle name="normálne 16 5" xfId="955"/>
    <cellStyle name="normálne 16 5 2" xfId="956"/>
    <cellStyle name="normálne 16 6" xfId="957"/>
    <cellStyle name="normálne 16 6 2" xfId="958"/>
    <cellStyle name="normálne 16 7" xfId="959"/>
    <cellStyle name="normálne 16 8" xfId="960"/>
    <cellStyle name="normálne 16 9" xfId="961"/>
    <cellStyle name="normálne 17 10" xfId="962"/>
    <cellStyle name="normálne 17 11" xfId="963"/>
    <cellStyle name="normálne 17 12" xfId="964"/>
    <cellStyle name="normálne 17 13" xfId="965"/>
    <cellStyle name="normálne 17 14" xfId="966"/>
    <cellStyle name="normálne 17 15" xfId="967"/>
    <cellStyle name="normálne 17 16" xfId="968"/>
    <cellStyle name="normálne 17 17" xfId="969"/>
    <cellStyle name="normálne 17 2" xfId="970"/>
    <cellStyle name="normálne 17 2 10" xfId="971"/>
    <cellStyle name="normálne 17 2 11" xfId="972"/>
    <cellStyle name="normálne 17 2 12" xfId="973"/>
    <cellStyle name="normálne 17 2 13" xfId="974"/>
    <cellStyle name="normálne 17 2 14" xfId="975"/>
    <cellStyle name="normálne 17 2 15" xfId="976"/>
    <cellStyle name="normálne 17 2 16" xfId="977"/>
    <cellStyle name="normálne 17 2 17" xfId="978"/>
    <cellStyle name="normálne 17 2 18" xfId="979"/>
    <cellStyle name="normálne 17 2 19" xfId="980"/>
    <cellStyle name="normálne 17 2 2" xfId="981"/>
    <cellStyle name="normálne 17 2 20" xfId="982"/>
    <cellStyle name="normálne 17 2 21" xfId="983"/>
    <cellStyle name="normálne 17 2 22" xfId="984"/>
    <cellStyle name="normálne 17 2 23" xfId="985"/>
    <cellStyle name="normálne 17 2 24" xfId="986"/>
    <cellStyle name="normálne 17 2 25" xfId="987"/>
    <cellStyle name="normálne 17 2 26" xfId="988"/>
    <cellStyle name="normálne 17 2 27" xfId="989"/>
    <cellStyle name="normálne 17 2 28" xfId="990"/>
    <cellStyle name="normálne 17 2 29" xfId="991"/>
    <cellStyle name="normálne 17 2 3" xfId="992"/>
    <cellStyle name="normálne 17 2 30" xfId="993"/>
    <cellStyle name="normálne 17 2 31" xfId="994"/>
    <cellStyle name="normálne 17 2 32" xfId="995"/>
    <cellStyle name="normálne 17 2 33" xfId="996"/>
    <cellStyle name="normálne 17 2 34" xfId="997"/>
    <cellStyle name="normálne 17 2 35" xfId="998"/>
    <cellStyle name="normálne 17 2 36" xfId="999"/>
    <cellStyle name="normálne 17 2 4" xfId="1000"/>
    <cellStyle name="normálne 17 2 5" xfId="1001"/>
    <cellStyle name="normálne 17 2 6" xfId="1002"/>
    <cellStyle name="normálne 17 2 7" xfId="1003"/>
    <cellStyle name="normálne 17 2 8" xfId="1004"/>
    <cellStyle name="normálne 17 2 9" xfId="1005"/>
    <cellStyle name="normálne 17 3" xfId="1006"/>
    <cellStyle name="normálne 17 3 10" xfId="1007"/>
    <cellStyle name="normálne 17 3 11" xfId="1008"/>
    <cellStyle name="normálne 17 3 12" xfId="1009"/>
    <cellStyle name="normálne 17 3 13" xfId="1010"/>
    <cellStyle name="normálne 17 3 14" xfId="1011"/>
    <cellStyle name="normálne 17 3 15" xfId="1012"/>
    <cellStyle name="normálne 17 3 16" xfId="1013"/>
    <cellStyle name="normálne 17 3 17" xfId="1014"/>
    <cellStyle name="normálne 17 3 18" xfId="1015"/>
    <cellStyle name="normálne 17 3 19" xfId="1016"/>
    <cellStyle name="normálne 17 3 2" xfId="1017"/>
    <cellStyle name="normálne 17 3 20" xfId="1018"/>
    <cellStyle name="normálne 17 3 21" xfId="1019"/>
    <cellStyle name="normálne 17 3 22" xfId="1020"/>
    <cellStyle name="normálne 17 3 23" xfId="1021"/>
    <cellStyle name="normálne 17 3 24" xfId="1022"/>
    <cellStyle name="normálne 17 3 25" xfId="1023"/>
    <cellStyle name="normálne 17 3 26" xfId="1024"/>
    <cellStyle name="normálne 17 3 27" xfId="1025"/>
    <cellStyle name="normálne 17 3 28" xfId="1026"/>
    <cellStyle name="normálne 17 3 29" xfId="1027"/>
    <cellStyle name="normálne 17 3 3" xfId="1028"/>
    <cellStyle name="normálne 17 3 30" xfId="1029"/>
    <cellStyle name="normálne 17 3 31" xfId="1030"/>
    <cellStyle name="normálne 17 3 32" xfId="1031"/>
    <cellStyle name="normálne 17 3 33" xfId="1032"/>
    <cellStyle name="normálne 17 3 34" xfId="1033"/>
    <cellStyle name="normálne 17 3 35" xfId="1034"/>
    <cellStyle name="normálne 17 3 36" xfId="1035"/>
    <cellStyle name="normálne 17 3 4" xfId="1036"/>
    <cellStyle name="normálne 17 3 5" xfId="1037"/>
    <cellStyle name="normálne 17 3 6" xfId="1038"/>
    <cellStyle name="normálne 17 3 7" xfId="1039"/>
    <cellStyle name="normálne 17 3 8" xfId="1040"/>
    <cellStyle name="normálne 17 3 9" xfId="1041"/>
    <cellStyle name="normálne 17 4" xfId="1042"/>
    <cellStyle name="normálne 17 4 2" xfId="1043"/>
    <cellStyle name="normálne 17 5" xfId="1044"/>
    <cellStyle name="normálne 17 5 2" xfId="1045"/>
    <cellStyle name="normálne 17 6" xfId="1046"/>
    <cellStyle name="normálne 17 6 2" xfId="1047"/>
    <cellStyle name="normálne 17 7" xfId="1048"/>
    <cellStyle name="normálne 17 8" xfId="1049"/>
    <cellStyle name="normálne 17 9" xfId="1050"/>
    <cellStyle name="normálne 18 2" xfId="1051"/>
    <cellStyle name="normálne 18 2 10" xfId="1052"/>
    <cellStyle name="normálne 18 2 11" xfId="1053"/>
    <cellStyle name="normálne 18 2 12" xfId="1054"/>
    <cellStyle name="normálne 18 2 13" xfId="1055"/>
    <cellStyle name="normálne 18 2 14" xfId="1056"/>
    <cellStyle name="normálne 18 2 15" xfId="1057"/>
    <cellStyle name="normálne 18 2 16" xfId="1058"/>
    <cellStyle name="normálne 18 2 17" xfId="1059"/>
    <cellStyle name="normálne 18 2 18" xfId="1060"/>
    <cellStyle name="normálne 18 2 19" xfId="1061"/>
    <cellStyle name="normálne 18 2 2" xfId="1062"/>
    <cellStyle name="normálne 18 2 20" xfId="1063"/>
    <cellStyle name="normálne 18 2 21" xfId="1064"/>
    <cellStyle name="normálne 18 2 22" xfId="1065"/>
    <cellStyle name="normálne 18 2 23" xfId="1066"/>
    <cellStyle name="normálne 18 2 24" xfId="1067"/>
    <cellStyle name="normálne 18 2 25" xfId="1068"/>
    <cellStyle name="normálne 18 2 26" xfId="1069"/>
    <cellStyle name="normálne 18 2 27" xfId="1070"/>
    <cellStyle name="normálne 18 2 28" xfId="1071"/>
    <cellStyle name="normálne 18 2 29" xfId="1072"/>
    <cellStyle name="normálne 18 2 3" xfId="1073"/>
    <cellStyle name="normálne 18 2 30" xfId="1074"/>
    <cellStyle name="normálne 18 2 31" xfId="1075"/>
    <cellStyle name="normálne 18 2 32" xfId="1076"/>
    <cellStyle name="normálne 18 2 33" xfId="1077"/>
    <cellStyle name="normálne 18 2 34" xfId="1078"/>
    <cellStyle name="normálne 18 2 35" xfId="1079"/>
    <cellStyle name="normálne 18 2 36" xfId="1080"/>
    <cellStyle name="normálne 18 2 4" xfId="1081"/>
    <cellStyle name="normálne 18 2 5" xfId="1082"/>
    <cellStyle name="normálne 18 2 6" xfId="1083"/>
    <cellStyle name="normálne 18 2 7" xfId="1084"/>
    <cellStyle name="normálne 18 2 8" xfId="1085"/>
    <cellStyle name="normálne 18 2 9" xfId="1086"/>
    <cellStyle name="normálne 18 3" xfId="1087"/>
    <cellStyle name="normálne 18 3 10" xfId="1088"/>
    <cellStyle name="normálne 18 3 11" xfId="1089"/>
    <cellStyle name="normálne 18 3 12" xfId="1090"/>
    <cellStyle name="normálne 18 3 13" xfId="1091"/>
    <cellStyle name="normálne 18 3 14" xfId="1092"/>
    <cellStyle name="normálne 18 3 15" xfId="1093"/>
    <cellStyle name="normálne 18 3 16" xfId="1094"/>
    <cellStyle name="normálne 18 3 17" xfId="1095"/>
    <cellStyle name="normálne 18 3 18" xfId="1096"/>
    <cellStyle name="normálne 18 3 19" xfId="1097"/>
    <cellStyle name="normálne 18 3 2" xfId="1098"/>
    <cellStyle name="normálne 18 3 20" xfId="1099"/>
    <cellStyle name="normálne 18 3 21" xfId="1100"/>
    <cellStyle name="normálne 18 3 22" xfId="1101"/>
    <cellStyle name="normálne 18 3 23" xfId="1102"/>
    <cellStyle name="normálne 18 3 24" xfId="1103"/>
    <cellStyle name="normálne 18 3 25" xfId="1104"/>
    <cellStyle name="normálne 18 3 26" xfId="1105"/>
    <cellStyle name="normálne 18 3 27" xfId="1106"/>
    <cellStyle name="normálne 18 3 28" xfId="1107"/>
    <cellStyle name="normálne 18 3 29" xfId="1108"/>
    <cellStyle name="normálne 18 3 3" xfId="1109"/>
    <cellStyle name="normálne 18 3 30" xfId="1110"/>
    <cellStyle name="normálne 18 3 31" xfId="1111"/>
    <cellStyle name="normálne 18 3 32" xfId="1112"/>
    <cellStyle name="normálne 18 3 33" xfId="1113"/>
    <cellStyle name="normálne 18 3 34" xfId="1114"/>
    <cellStyle name="normálne 18 3 35" xfId="1115"/>
    <cellStyle name="normálne 18 3 36" xfId="1116"/>
    <cellStyle name="normálne 18 3 4" xfId="1117"/>
    <cellStyle name="normálne 18 3 5" xfId="1118"/>
    <cellStyle name="normálne 18 3 6" xfId="1119"/>
    <cellStyle name="normálne 18 3 7" xfId="1120"/>
    <cellStyle name="normálne 18 3 8" xfId="1121"/>
    <cellStyle name="normálne 18 3 9" xfId="1122"/>
    <cellStyle name="normálne 19 10" xfId="1123"/>
    <cellStyle name="normálne 19 11" xfId="1124"/>
    <cellStyle name="normálne 19 12" xfId="1125"/>
    <cellStyle name="normálne 19 13" xfId="1126"/>
    <cellStyle name="normálne 19 14" xfId="1127"/>
    <cellStyle name="normálne 19 15" xfId="1128"/>
    <cellStyle name="normálne 19 2" xfId="1129"/>
    <cellStyle name="normálne 19 2 2" xfId="1130"/>
    <cellStyle name="normálne 19 3" xfId="1131"/>
    <cellStyle name="normálne 19 3 2" xfId="1132"/>
    <cellStyle name="normálne 19 4" xfId="1133"/>
    <cellStyle name="normálne 19 4 2" xfId="1134"/>
    <cellStyle name="normálne 19 5" xfId="1135"/>
    <cellStyle name="normálne 19 6" xfId="1136"/>
    <cellStyle name="normálne 19 7" xfId="1137"/>
    <cellStyle name="normálne 19 8" xfId="1138"/>
    <cellStyle name="normálne 19 9" xfId="1139"/>
    <cellStyle name="normálne 2 10" xfId="1140"/>
    <cellStyle name="normálne 2 10 2" xfId="1141"/>
    <cellStyle name="normálne 2 10 3" xfId="1142"/>
    <cellStyle name="normálne 2 10 4" xfId="1143"/>
    <cellStyle name="normálne 2 10 5" xfId="1144"/>
    <cellStyle name="normálne 2 11" xfId="1145"/>
    <cellStyle name="normálne 2 11 2" xfId="1146"/>
    <cellStyle name="normálne 2 12" xfId="1147"/>
    <cellStyle name="normálne 2 12 2" xfId="1148"/>
    <cellStyle name="normálne 2 13" xfId="1149"/>
    <cellStyle name="normálne 2 13 2" xfId="1150"/>
    <cellStyle name="normálne 2 14" xfId="1151"/>
    <cellStyle name="normálne 2 14 2" xfId="1152"/>
    <cellStyle name="normálne 2 15" xfId="1153"/>
    <cellStyle name="normálne 2 15 2" xfId="1154"/>
    <cellStyle name="normálne 2 16" xfId="1155"/>
    <cellStyle name="normálne 2 16 2" xfId="1156"/>
    <cellStyle name="normálne 2 17" xfId="1157"/>
    <cellStyle name="normálne 2 17 2" xfId="1158"/>
    <cellStyle name="normálne 2 18" xfId="1159"/>
    <cellStyle name="normálne 2 18 2" xfId="1160"/>
    <cellStyle name="normálne 2 19" xfId="1161"/>
    <cellStyle name="normálne 2 19 2" xfId="1162"/>
    <cellStyle name="normálne 2 2" xfId="1163"/>
    <cellStyle name="normálne 2 2 2" xfId="1164"/>
    <cellStyle name="normálne 2 2 2 2" xfId="1165"/>
    <cellStyle name="normálne 2 2 2 2 2" xfId="1166"/>
    <cellStyle name="normálne 2 2 2 2 3" xfId="1167"/>
    <cellStyle name="normálne 2 2 2 2 4" xfId="1168"/>
    <cellStyle name="normálne 2 2 2 3" xfId="1169"/>
    <cellStyle name="normálne 2 2 2 4" xfId="1170"/>
    <cellStyle name="normálne 2 2 3" xfId="1171"/>
    <cellStyle name="normálne 2 2 4" xfId="1172"/>
    <cellStyle name="normálne 2 2 5" xfId="1173"/>
    <cellStyle name="normálne 2 3" xfId="1174"/>
    <cellStyle name="normálne 2 3 2" xfId="1175"/>
    <cellStyle name="normálne 2 3 3" xfId="1176"/>
    <cellStyle name="normálne 2 3 4" xfId="1177"/>
    <cellStyle name="normálne 2 3 5" xfId="1178"/>
    <cellStyle name="normálne 2 4" xfId="1179"/>
    <cellStyle name="normálne 2 4 2" xfId="1180"/>
    <cellStyle name="normálne 2 4 3" xfId="1181"/>
    <cellStyle name="normálne 2 4 4" xfId="1182"/>
    <cellStyle name="normálne 2 4 5" xfId="1183"/>
    <cellStyle name="normálne 2 5" xfId="1184"/>
    <cellStyle name="normálne 2 5 2" xfId="1185"/>
    <cellStyle name="normálne 2 5 3" xfId="1186"/>
    <cellStyle name="normálne 2 5 4" xfId="1187"/>
    <cellStyle name="normálne 2 5 5" xfId="1188"/>
    <cellStyle name="normálne 2 6" xfId="1189"/>
    <cellStyle name="normálne 2 6 2" xfId="1190"/>
    <cellStyle name="normálne 2 6 3" xfId="1191"/>
    <cellStyle name="normálne 2 6 4" xfId="1192"/>
    <cellStyle name="normálne 2 6 5" xfId="1193"/>
    <cellStyle name="normálne 2 7" xfId="1194"/>
    <cellStyle name="normálne 2 7 2" xfId="1195"/>
    <cellStyle name="normálne 2 7 3" xfId="1196"/>
    <cellStyle name="normálne 2 7 4" xfId="1197"/>
    <cellStyle name="normálne 2 7 5" xfId="1198"/>
    <cellStyle name="normálne 2 8" xfId="1199"/>
    <cellStyle name="normálne 2 8 2" xfId="1200"/>
    <cellStyle name="normálne 2 8 3" xfId="1201"/>
    <cellStyle name="normálne 2 8 4" xfId="1202"/>
    <cellStyle name="normálne 2 8 5" xfId="1203"/>
    <cellStyle name="normálne 2 9" xfId="1204"/>
    <cellStyle name="normálne 2 9 2" xfId="1205"/>
    <cellStyle name="normálne 2 9 3" xfId="1206"/>
    <cellStyle name="normálne 2 9 4" xfId="1207"/>
    <cellStyle name="normálne 2 9 5" xfId="1208"/>
    <cellStyle name="normálne 20 10" xfId="1209"/>
    <cellStyle name="normálne 20 11" xfId="1210"/>
    <cellStyle name="normálne 20 12" xfId="1211"/>
    <cellStyle name="normálne 20 13" xfId="1212"/>
    <cellStyle name="normálne 20 14" xfId="1213"/>
    <cellStyle name="normálne 20 15" xfId="1214"/>
    <cellStyle name="normálne 20 16" xfId="1215"/>
    <cellStyle name="normálne 20 17" xfId="1216"/>
    <cellStyle name="normálne 20 2" xfId="1217"/>
    <cellStyle name="normálne 20 2 2" xfId="1218"/>
    <cellStyle name="normálne 20 3" xfId="1219"/>
    <cellStyle name="normálne 20 3 2" xfId="1220"/>
    <cellStyle name="normálne 20 4" xfId="1221"/>
    <cellStyle name="normálne 20 4 2" xfId="1222"/>
    <cellStyle name="normálne 20 5" xfId="1223"/>
    <cellStyle name="normálne 20 5 2" xfId="1224"/>
    <cellStyle name="normálne 20 6" xfId="1225"/>
    <cellStyle name="normálne 20 6 2" xfId="1226"/>
    <cellStyle name="normálne 20 7" xfId="1227"/>
    <cellStyle name="normálne 20 8" xfId="1228"/>
    <cellStyle name="normálne 20 9" xfId="1229"/>
    <cellStyle name="normálne 21 10" xfId="1230"/>
    <cellStyle name="normálne 21 11" xfId="1231"/>
    <cellStyle name="normálne 21 12" xfId="1232"/>
    <cellStyle name="normálne 21 13" xfId="1233"/>
    <cellStyle name="normálne 21 14" xfId="1234"/>
    <cellStyle name="normálne 21 15" xfId="1235"/>
    <cellStyle name="normálne 21 16" xfId="1236"/>
    <cellStyle name="normálne 21 17" xfId="1237"/>
    <cellStyle name="normálne 21 2" xfId="1238"/>
    <cellStyle name="normálne 21 2 2" xfId="1239"/>
    <cellStyle name="normálne 21 3" xfId="1240"/>
    <cellStyle name="normálne 21 3 2" xfId="1241"/>
    <cellStyle name="normálne 21 4" xfId="1242"/>
    <cellStyle name="normálne 21 4 2" xfId="1243"/>
    <cellStyle name="normálne 21 5" xfId="1244"/>
    <cellStyle name="normálne 21 5 2" xfId="1245"/>
    <cellStyle name="normálne 21 6" xfId="1246"/>
    <cellStyle name="normálne 21 6 2" xfId="1247"/>
    <cellStyle name="normálne 21 7" xfId="1248"/>
    <cellStyle name="normálne 21 8" xfId="1249"/>
    <cellStyle name="normálne 21 9" xfId="1250"/>
    <cellStyle name="normálne 22 10" xfId="1251"/>
    <cellStyle name="normálne 22 11" xfId="1252"/>
    <cellStyle name="normálne 22 12" xfId="1253"/>
    <cellStyle name="normálne 22 13" xfId="1254"/>
    <cellStyle name="normálne 22 14" xfId="1255"/>
    <cellStyle name="normálne 22 15" xfId="1256"/>
    <cellStyle name="normálne 22 16" xfId="1257"/>
    <cellStyle name="normálne 22 17" xfId="1258"/>
    <cellStyle name="normálne 22 2" xfId="1259"/>
    <cellStyle name="normálne 22 2 2" xfId="1260"/>
    <cellStyle name="normálne 22 3" xfId="1261"/>
    <cellStyle name="normálne 22 3 2" xfId="1262"/>
    <cellStyle name="normálne 22 4" xfId="1263"/>
    <cellStyle name="normálne 22 4 2" xfId="1264"/>
    <cellStyle name="normálne 22 5" xfId="1265"/>
    <cellStyle name="normálne 22 5 2" xfId="1266"/>
    <cellStyle name="normálne 22 6" xfId="1267"/>
    <cellStyle name="normálne 22 6 2" xfId="1268"/>
    <cellStyle name="normálne 22 7" xfId="1269"/>
    <cellStyle name="normálne 22 8" xfId="1270"/>
    <cellStyle name="normálne 22 9" xfId="1271"/>
    <cellStyle name="normálne 23 10" xfId="1272"/>
    <cellStyle name="normálne 23 11" xfId="1273"/>
    <cellStyle name="normálne 23 12" xfId="1274"/>
    <cellStyle name="normálne 23 13" xfId="1275"/>
    <cellStyle name="normálne 23 14" xfId="1276"/>
    <cellStyle name="normálne 23 15" xfId="1277"/>
    <cellStyle name="normálne 23 16" xfId="1278"/>
    <cellStyle name="normálne 23 17" xfId="1279"/>
    <cellStyle name="normálne 23 2" xfId="1280"/>
    <cellStyle name="normálne 23 2 2" xfId="1281"/>
    <cellStyle name="normálne 23 3" xfId="1282"/>
    <cellStyle name="normálne 23 3 2" xfId="1283"/>
    <cellStyle name="normálne 23 4" xfId="1284"/>
    <cellStyle name="normálne 23 4 2" xfId="1285"/>
    <cellStyle name="normálne 23 5" xfId="1286"/>
    <cellStyle name="normálne 23 5 2" xfId="1287"/>
    <cellStyle name="normálne 23 6" xfId="1288"/>
    <cellStyle name="normálne 23 6 2" xfId="1289"/>
    <cellStyle name="normálne 23 7" xfId="1290"/>
    <cellStyle name="normálne 23 8" xfId="1291"/>
    <cellStyle name="normálne 23 9" xfId="1292"/>
    <cellStyle name="normálne 24 10" xfId="1293"/>
    <cellStyle name="normálne 24 11" xfId="1294"/>
    <cellStyle name="normálne 24 12" xfId="1295"/>
    <cellStyle name="normálne 24 13" xfId="1296"/>
    <cellStyle name="normálne 24 14" xfId="1297"/>
    <cellStyle name="normálne 24 15" xfId="1298"/>
    <cellStyle name="normálne 24 16" xfId="1299"/>
    <cellStyle name="normálne 24 17" xfId="1300"/>
    <cellStyle name="normálne 24 2" xfId="1301"/>
    <cellStyle name="normálne 24 2 2" xfId="1302"/>
    <cellStyle name="normálne 24 3" xfId="1303"/>
    <cellStyle name="normálne 24 3 2" xfId="1304"/>
    <cellStyle name="normálne 24 4" xfId="1305"/>
    <cellStyle name="normálne 24 4 2" xfId="1306"/>
    <cellStyle name="normálne 24 5" xfId="1307"/>
    <cellStyle name="normálne 24 5 2" xfId="1308"/>
    <cellStyle name="normálne 24 6" xfId="1309"/>
    <cellStyle name="normálne 24 6 2" xfId="1310"/>
    <cellStyle name="normálne 24 7" xfId="1311"/>
    <cellStyle name="normálne 24 8" xfId="1312"/>
    <cellStyle name="normálne 24 9" xfId="1313"/>
    <cellStyle name="normálne 25 10" xfId="1314"/>
    <cellStyle name="normálne 25 11" xfId="1315"/>
    <cellStyle name="normálne 25 12" xfId="1316"/>
    <cellStyle name="normálne 25 13" xfId="1317"/>
    <cellStyle name="normálne 25 14" xfId="1318"/>
    <cellStyle name="normálne 25 15" xfId="1319"/>
    <cellStyle name="normálne 25 16" xfId="1320"/>
    <cellStyle name="normálne 25 17" xfId="1321"/>
    <cellStyle name="normálne 25 2" xfId="1322"/>
    <cellStyle name="normálne 25 2 2" xfId="1323"/>
    <cellStyle name="normálne 25 3" xfId="1324"/>
    <cellStyle name="normálne 25 3 2" xfId="1325"/>
    <cellStyle name="normálne 25 4" xfId="1326"/>
    <cellStyle name="normálne 25 4 2" xfId="1327"/>
    <cellStyle name="normálne 25 5" xfId="1328"/>
    <cellStyle name="normálne 25 5 2" xfId="1329"/>
    <cellStyle name="normálne 25 6" xfId="1330"/>
    <cellStyle name="normálne 25 6 2" xfId="1331"/>
    <cellStyle name="normálne 25 7" xfId="1332"/>
    <cellStyle name="normálne 25 8" xfId="1333"/>
    <cellStyle name="normálne 25 9" xfId="1334"/>
    <cellStyle name="normálne 26 10" xfId="1335"/>
    <cellStyle name="normálne 26 11" xfId="1336"/>
    <cellStyle name="normálne 26 12" xfId="1337"/>
    <cellStyle name="normálne 26 13" xfId="1338"/>
    <cellStyle name="normálne 26 14" xfId="1339"/>
    <cellStyle name="normálne 26 15" xfId="1340"/>
    <cellStyle name="normálne 26 16" xfId="1341"/>
    <cellStyle name="normálne 26 17" xfId="1342"/>
    <cellStyle name="normálne 26 2" xfId="1343"/>
    <cellStyle name="normálne 26 2 10" xfId="1344"/>
    <cellStyle name="normálne 26 2 11" xfId="1345"/>
    <cellStyle name="normálne 26 2 12" xfId="1346"/>
    <cellStyle name="normálne 26 2 13" xfId="1347"/>
    <cellStyle name="normálne 26 2 14" xfId="1348"/>
    <cellStyle name="normálne 26 2 15" xfId="1349"/>
    <cellStyle name="normálne 26 2 16" xfId="1350"/>
    <cellStyle name="normálne 26 2 17" xfId="1351"/>
    <cellStyle name="normálne 26 2 18" xfId="1352"/>
    <cellStyle name="normálne 26 2 19" xfId="1353"/>
    <cellStyle name="normálne 26 2 2" xfId="1354"/>
    <cellStyle name="normálne 26 2 20" xfId="1355"/>
    <cellStyle name="normálne 26 2 21" xfId="1356"/>
    <cellStyle name="normálne 26 2 22" xfId="1357"/>
    <cellStyle name="normálne 26 2 23" xfId="1358"/>
    <cellStyle name="normálne 26 2 24" xfId="1359"/>
    <cellStyle name="normálne 26 2 25" xfId="1360"/>
    <cellStyle name="normálne 26 2 26" xfId="1361"/>
    <cellStyle name="normálne 26 2 27" xfId="1362"/>
    <cellStyle name="normálne 26 2 28" xfId="1363"/>
    <cellStyle name="normálne 26 2 29" xfId="1364"/>
    <cellStyle name="normálne 26 2 3" xfId="1365"/>
    <cellStyle name="normálne 26 2 30" xfId="1366"/>
    <cellStyle name="normálne 26 2 31" xfId="1367"/>
    <cellStyle name="normálne 26 2 32" xfId="1368"/>
    <cellStyle name="normálne 26 2 33" xfId="1369"/>
    <cellStyle name="normálne 26 2 34" xfId="1370"/>
    <cellStyle name="normálne 26 2 35" xfId="1371"/>
    <cellStyle name="normálne 26 2 36" xfId="1372"/>
    <cellStyle name="normálne 26 2 4" xfId="1373"/>
    <cellStyle name="normálne 26 2 5" xfId="1374"/>
    <cellStyle name="normálne 26 2 6" xfId="1375"/>
    <cellStyle name="normálne 26 2 7" xfId="1376"/>
    <cellStyle name="normálne 26 2 8" xfId="1377"/>
    <cellStyle name="normálne 26 2 9" xfId="1378"/>
    <cellStyle name="normálne 26 3" xfId="1379"/>
    <cellStyle name="normálne 26 3 10" xfId="1380"/>
    <cellStyle name="normálne 26 3 11" xfId="1381"/>
    <cellStyle name="normálne 26 3 12" xfId="1382"/>
    <cellStyle name="normálne 26 3 13" xfId="1383"/>
    <cellStyle name="normálne 26 3 14" xfId="1384"/>
    <cellStyle name="normálne 26 3 15" xfId="1385"/>
    <cellStyle name="normálne 26 3 16" xfId="1386"/>
    <cellStyle name="normálne 26 3 17" xfId="1387"/>
    <cellStyle name="normálne 26 3 18" xfId="1388"/>
    <cellStyle name="normálne 26 3 19" xfId="1389"/>
    <cellStyle name="normálne 26 3 2" xfId="1390"/>
    <cellStyle name="normálne 26 3 20" xfId="1391"/>
    <cellStyle name="normálne 26 3 21" xfId="1392"/>
    <cellStyle name="normálne 26 3 22" xfId="1393"/>
    <cellStyle name="normálne 26 3 23" xfId="1394"/>
    <cellStyle name="normálne 26 3 24" xfId="1395"/>
    <cellStyle name="normálne 26 3 25" xfId="1396"/>
    <cellStyle name="normálne 26 3 26" xfId="1397"/>
    <cellStyle name="normálne 26 3 27" xfId="1398"/>
    <cellStyle name="normálne 26 3 28" xfId="1399"/>
    <cellStyle name="normálne 26 3 29" xfId="1400"/>
    <cellStyle name="normálne 26 3 3" xfId="1401"/>
    <cellStyle name="normálne 26 3 30" xfId="1402"/>
    <cellStyle name="normálne 26 3 31" xfId="1403"/>
    <cellStyle name="normálne 26 3 32" xfId="1404"/>
    <cellStyle name="normálne 26 3 33" xfId="1405"/>
    <cellStyle name="normálne 26 3 34" xfId="1406"/>
    <cellStyle name="normálne 26 3 35" xfId="1407"/>
    <cellStyle name="normálne 26 3 36" xfId="1408"/>
    <cellStyle name="normálne 26 3 4" xfId="1409"/>
    <cellStyle name="normálne 26 3 5" xfId="1410"/>
    <cellStyle name="normálne 26 3 6" xfId="1411"/>
    <cellStyle name="normálne 26 3 7" xfId="1412"/>
    <cellStyle name="normálne 26 3 8" xfId="1413"/>
    <cellStyle name="normálne 26 3 9" xfId="1414"/>
    <cellStyle name="normálne 26 4" xfId="1415"/>
    <cellStyle name="normálne 26 4 2" xfId="1416"/>
    <cellStyle name="normálne 26 5" xfId="1417"/>
    <cellStyle name="normálne 26 5 2" xfId="1418"/>
    <cellStyle name="normálne 26 6" xfId="1419"/>
    <cellStyle name="normálne 26 6 2" xfId="1420"/>
    <cellStyle name="normálne 26 7" xfId="1421"/>
    <cellStyle name="normálne 26 8" xfId="1422"/>
    <cellStyle name="normálne 26 9" xfId="1423"/>
    <cellStyle name="normálne 27 10" xfId="1424"/>
    <cellStyle name="normálne 27 11" xfId="1425"/>
    <cellStyle name="normálne 27 12" xfId="1426"/>
    <cellStyle name="normálne 27 13" xfId="1427"/>
    <cellStyle name="normálne 27 14" xfId="1428"/>
    <cellStyle name="normálne 27 15" xfId="1429"/>
    <cellStyle name="normálne 27 16" xfId="1430"/>
    <cellStyle name="normálne 27 17" xfId="1431"/>
    <cellStyle name="normálne 27 2" xfId="1432"/>
    <cellStyle name="normálne 27 2 10" xfId="1433"/>
    <cellStyle name="normálne 27 2 11" xfId="1434"/>
    <cellStyle name="normálne 27 2 12" xfId="1435"/>
    <cellStyle name="normálne 27 2 13" xfId="1436"/>
    <cellStyle name="normálne 27 2 14" xfId="1437"/>
    <cellStyle name="normálne 27 2 15" xfId="1438"/>
    <cellStyle name="normálne 27 2 16" xfId="1439"/>
    <cellStyle name="normálne 27 2 17" xfId="1440"/>
    <cellStyle name="normálne 27 2 18" xfId="1441"/>
    <cellStyle name="normálne 27 2 19" xfId="1442"/>
    <cellStyle name="normálne 27 2 2" xfId="1443"/>
    <cellStyle name="normálne 27 2 20" xfId="1444"/>
    <cellStyle name="normálne 27 2 21" xfId="1445"/>
    <cellStyle name="normálne 27 2 22" xfId="1446"/>
    <cellStyle name="normálne 27 2 23" xfId="1447"/>
    <cellStyle name="normálne 27 2 24" xfId="1448"/>
    <cellStyle name="normálne 27 2 25" xfId="1449"/>
    <cellStyle name="normálne 27 2 26" xfId="1450"/>
    <cellStyle name="normálne 27 2 27" xfId="1451"/>
    <cellStyle name="normálne 27 2 28" xfId="1452"/>
    <cellStyle name="normálne 27 2 29" xfId="1453"/>
    <cellStyle name="normálne 27 2 3" xfId="1454"/>
    <cellStyle name="normálne 27 2 30" xfId="1455"/>
    <cellStyle name="normálne 27 2 31" xfId="1456"/>
    <cellStyle name="normálne 27 2 32" xfId="1457"/>
    <cellStyle name="normálne 27 2 33" xfId="1458"/>
    <cellStyle name="normálne 27 2 34" xfId="1459"/>
    <cellStyle name="normálne 27 2 35" xfId="1460"/>
    <cellStyle name="normálne 27 2 36" xfId="1461"/>
    <cellStyle name="normálne 27 2 4" xfId="1462"/>
    <cellStyle name="normálne 27 2 5" xfId="1463"/>
    <cellStyle name="normálne 27 2 6" xfId="1464"/>
    <cellStyle name="normálne 27 2 7" xfId="1465"/>
    <cellStyle name="normálne 27 2 8" xfId="1466"/>
    <cellStyle name="normálne 27 2 9" xfId="1467"/>
    <cellStyle name="normálne 27 3" xfId="1468"/>
    <cellStyle name="normálne 27 3 10" xfId="1469"/>
    <cellStyle name="normálne 27 3 11" xfId="1470"/>
    <cellStyle name="normálne 27 3 12" xfId="1471"/>
    <cellStyle name="normálne 27 3 13" xfId="1472"/>
    <cellStyle name="normálne 27 3 14" xfId="1473"/>
    <cellStyle name="normálne 27 3 15" xfId="1474"/>
    <cellStyle name="normálne 27 3 16" xfId="1475"/>
    <cellStyle name="normálne 27 3 17" xfId="1476"/>
    <cellStyle name="normálne 27 3 18" xfId="1477"/>
    <cellStyle name="normálne 27 3 19" xfId="1478"/>
    <cellStyle name="normálne 27 3 2" xfId="1479"/>
    <cellStyle name="normálne 27 3 20" xfId="1480"/>
    <cellStyle name="normálne 27 3 21" xfId="1481"/>
    <cellStyle name="normálne 27 3 22" xfId="1482"/>
    <cellStyle name="normálne 27 3 23" xfId="1483"/>
    <cellStyle name="normálne 27 3 24" xfId="1484"/>
    <cellStyle name="normálne 27 3 25" xfId="1485"/>
    <cellStyle name="normálne 27 3 26" xfId="1486"/>
    <cellStyle name="normálne 27 3 27" xfId="1487"/>
    <cellStyle name="normálne 27 3 28" xfId="1488"/>
    <cellStyle name="normálne 27 3 29" xfId="1489"/>
    <cellStyle name="normálne 27 3 3" xfId="1490"/>
    <cellStyle name="normálne 27 3 30" xfId="1491"/>
    <cellStyle name="normálne 27 3 31" xfId="1492"/>
    <cellStyle name="normálne 27 3 32" xfId="1493"/>
    <cellStyle name="normálne 27 3 33" xfId="1494"/>
    <cellStyle name="normálne 27 3 34" xfId="1495"/>
    <cellStyle name="normálne 27 3 35" xfId="1496"/>
    <cellStyle name="normálne 27 3 36" xfId="1497"/>
    <cellStyle name="normálne 27 3 4" xfId="1498"/>
    <cellStyle name="normálne 27 3 5" xfId="1499"/>
    <cellStyle name="normálne 27 3 6" xfId="1500"/>
    <cellStyle name="normálne 27 3 7" xfId="1501"/>
    <cellStyle name="normálne 27 3 8" xfId="1502"/>
    <cellStyle name="normálne 27 3 9" xfId="1503"/>
    <cellStyle name="normálne 27 4" xfId="1504"/>
    <cellStyle name="normálne 27 4 2" xfId="1505"/>
    <cellStyle name="normálne 27 5" xfId="1506"/>
    <cellStyle name="normálne 27 5 2" xfId="1507"/>
    <cellStyle name="normálne 27 6" xfId="1508"/>
    <cellStyle name="normálne 27 6 2" xfId="1509"/>
    <cellStyle name="normálne 27 7" xfId="1510"/>
    <cellStyle name="normálne 27 8" xfId="1511"/>
    <cellStyle name="normálne 27 9" xfId="1512"/>
    <cellStyle name="normálne 28 10" xfId="1513"/>
    <cellStyle name="normálne 28 11" xfId="1514"/>
    <cellStyle name="normálne 28 12" xfId="1515"/>
    <cellStyle name="normálne 28 13" xfId="1516"/>
    <cellStyle name="normálne 28 14" xfId="1517"/>
    <cellStyle name="normálne 28 15" xfId="1518"/>
    <cellStyle name="normálne 28 16" xfId="1519"/>
    <cellStyle name="normálne 28 17" xfId="1520"/>
    <cellStyle name="normálne 28 2" xfId="1521"/>
    <cellStyle name="normálne 28 2 10" xfId="1522"/>
    <cellStyle name="normálne 28 2 11" xfId="1523"/>
    <cellStyle name="normálne 28 2 12" xfId="1524"/>
    <cellStyle name="normálne 28 2 13" xfId="1525"/>
    <cellStyle name="normálne 28 2 14" xfId="1526"/>
    <cellStyle name="normálne 28 2 15" xfId="1527"/>
    <cellStyle name="normálne 28 2 16" xfId="1528"/>
    <cellStyle name="normálne 28 2 17" xfId="1529"/>
    <cellStyle name="normálne 28 2 18" xfId="1530"/>
    <cellStyle name="normálne 28 2 19" xfId="1531"/>
    <cellStyle name="normálne 28 2 2" xfId="1532"/>
    <cellStyle name="normálne 28 2 20" xfId="1533"/>
    <cellStyle name="normálne 28 2 21" xfId="1534"/>
    <cellStyle name="normálne 28 2 22" xfId="1535"/>
    <cellStyle name="normálne 28 2 23" xfId="1536"/>
    <cellStyle name="normálne 28 2 24" xfId="1537"/>
    <cellStyle name="normálne 28 2 25" xfId="1538"/>
    <cellStyle name="normálne 28 2 26" xfId="1539"/>
    <cellStyle name="normálne 28 2 27" xfId="1540"/>
    <cellStyle name="normálne 28 2 28" xfId="1541"/>
    <cellStyle name="normálne 28 2 29" xfId="1542"/>
    <cellStyle name="normálne 28 2 3" xfId="1543"/>
    <cellStyle name="normálne 28 2 30" xfId="1544"/>
    <cellStyle name="normálne 28 2 31" xfId="1545"/>
    <cellStyle name="normálne 28 2 32" xfId="1546"/>
    <cellStyle name="normálne 28 2 33" xfId="1547"/>
    <cellStyle name="normálne 28 2 34" xfId="1548"/>
    <cellStyle name="normálne 28 2 35" xfId="1549"/>
    <cellStyle name="normálne 28 2 36" xfId="1550"/>
    <cellStyle name="normálne 28 2 4" xfId="1551"/>
    <cellStyle name="normálne 28 2 5" xfId="1552"/>
    <cellStyle name="normálne 28 2 6" xfId="1553"/>
    <cellStyle name="normálne 28 2 7" xfId="1554"/>
    <cellStyle name="normálne 28 2 8" xfId="1555"/>
    <cellStyle name="normálne 28 2 9" xfId="1556"/>
    <cellStyle name="normálne 28 3" xfId="1557"/>
    <cellStyle name="normálne 28 3 10" xfId="1558"/>
    <cellStyle name="normálne 28 3 11" xfId="1559"/>
    <cellStyle name="normálne 28 3 12" xfId="1560"/>
    <cellStyle name="normálne 28 3 13" xfId="1561"/>
    <cellStyle name="normálne 28 3 14" xfId="1562"/>
    <cellStyle name="normálne 28 3 15" xfId="1563"/>
    <cellStyle name="normálne 28 3 16" xfId="1564"/>
    <cellStyle name="normálne 28 3 17" xfId="1565"/>
    <cellStyle name="normálne 28 3 18" xfId="1566"/>
    <cellStyle name="normálne 28 3 19" xfId="1567"/>
    <cellStyle name="normálne 28 3 2" xfId="1568"/>
    <cellStyle name="normálne 28 3 20" xfId="1569"/>
    <cellStyle name="normálne 28 3 21" xfId="1570"/>
    <cellStyle name="normálne 28 3 22" xfId="1571"/>
    <cellStyle name="normálne 28 3 23" xfId="1572"/>
    <cellStyle name="normálne 28 3 24" xfId="1573"/>
    <cellStyle name="normálne 28 3 25" xfId="1574"/>
    <cellStyle name="normálne 28 3 26" xfId="1575"/>
    <cellStyle name="normálne 28 3 27" xfId="1576"/>
    <cellStyle name="normálne 28 3 28" xfId="1577"/>
    <cellStyle name="normálne 28 3 29" xfId="1578"/>
    <cellStyle name="normálne 28 3 3" xfId="1579"/>
    <cellStyle name="normálne 28 3 30" xfId="1580"/>
    <cellStyle name="normálne 28 3 31" xfId="1581"/>
    <cellStyle name="normálne 28 3 32" xfId="1582"/>
    <cellStyle name="normálne 28 3 33" xfId="1583"/>
    <cellStyle name="normálne 28 3 34" xfId="1584"/>
    <cellStyle name="normálne 28 3 35" xfId="1585"/>
    <cellStyle name="normálne 28 3 36" xfId="1586"/>
    <cellStyle name="normálne 28 3 4" xfId="1587"/>
    <cellStyle name="normálne 28 3 5" xfId="1588"/>
    <cellStyle name="normálne 28 3 6" xfId="1589"/>
    <cellStyle name="normálne 28 3 7" xfId="1590"/>
    <cellStyle name="normálne 28 3 8" xfId="1591"/>
    <cellStyle name="normálne 28 3 9" xfId="1592"/>
    <cellStyle name="normálne 28 4" xfId="1593"/>
    <cellStyle name="normálne 28 4 2" xfId="1594"/>
    <cellStyle name="normálne 28 5" xfId="1595"/>
    <cellStyle name="normálne 28 5 2" xfId="1596"/>
    <cellStyle name="normálne 28 6" xfId="1597"/>
    <cellStyle name="normálne 28 6 2" xfId="1598"/>
    <cellStyle name="normálne 28 7" xfId="1599"/>
    <cellStyle name="normálne 28 8" xfId="1600"/>
    <cellStyle name="normálne 28 9" xfId="1601"/>
    <cellStyle name="normálne 29 10" xfId="1602"/>
    <cellStyle name="normálne 29 11" xfId="1603"/>
    <cellStyle name="normálne 29 12" xfId="1604"/>
    <cellStyle name="normálne 29 13" xfId="1605"/>
    <cellStyle name="normálne 29 14" xfId="1606"/>
    <cellStyle name="normálne 29 15" xfId="1607"/>
    <cellStyle name="normálne 29 16" xfId="1608"/>
    <cellStyle name="normálne 29 17" xfId="1609"/>
    <cellStyle name="normálne 29 2" xfId="1610"/>
    <cellStyle name="normálne 29 2 10" xfId="1611"/>
    <cellStyle name="normálne 29 2 11" xfId="1612"/>
    <cellStyle name="normálne 29 2 12" xfId="1613"/>
    <cellStyle name="normálne 29 2 13" xfId="1614"/>
    <cellStyle name="normálne 29 2 14" xfId="1615"/>
    <cellStyle name="normálne 29 2 15" xfId="1616"/>
    <cellStyle name="normálne 29 2 16" xfId="1617"/>
    <cellStyle name="normálne 29 2 17" xfId="1618"/>
    <cellStyle name="normálne 29 2 18" xfId="1619"/>
    <cellStyle name="normálne 29 2 19" xfId="1620"/>
    <cellStyle name="normálne 29 2 2" xfId="1621"/>
    <cellStyle name="normálne 29 2 20" xfId="1622"/>
    <cellStyle name="normálne 29 2 21" xfId="1623"/>
    <cellStyle name="normálne 29 2 22" xfId="1624"/>
    <cellStyle name="normálne 29 2 23" xfId="1625"/>
    <cellStyle name="normálne 29 2 24" xfId="1626"/>
    <cellStyle name="normálne 29 2 25" xfId="1627"/>
    <cellStyle name="normálne 29 2 26" xfId="1628"/>
    <cellStyle name="normálne 29 2 27" xfId="1629"/>
    <cellStyle name="normálne 29 2 28" xfId="1630"/>
    <cellStyle name="normálne 29 2 29" xfId="1631"/>
    <cellStyle name="normálne 29 2 3" xfId="1632"/>
    <cellStyle name="normálne 29 2 30" xfId="1633"/>
    <cellStyle name="normálne 29 2 31" xfId="1634"/>
    <cellStyle name="normálne 29 2 32" xfId="1635"/>
    <cellStyle name="normálne 29 2 33" xfId="1636"/>
    <cellStyle name="normálne 29 2 34" xfId="1637"/>
    <cellStyle name="normálne 29 2 35" xfId="1638"/>
    <cellStyle name="normálne 29 2 36" xfId="1639"/>
    <cellStyle name="normálne 29 2 4" xfId="1640"/>
    <cellStyle name="normálne 29 2 5" xfId="1641"/>
    <cellStyle name="normálne 29 2 6" xfId="1642"/>
    <cellStyle name="normálne 29 2 7" xfId="1643"/>
    <cellStyle name="normálne 29 2 8" xfId="1644"/>
    <cellStyle name="normálne 29 2 9" xfId="1645"/>
    <cellStyle name="normálne 29 3" xfId="1646"/>
    <cellStyle name="normálne 29 3 10" xfId="1647"/>
    <cellStyle name="normálne 29 3 11" xfId="1648"/>
    <cellStyle name="normálne 29 3 12" xfId="1649"/>
    <cellStyle name="normálne 29 3 13" xfId="1650"/>
    <cellStyle name="normálne 29 3 14" xfId="1651"/>
    <cellStyle name="normálne 29 3 15" xfId="1652"/>
    <cellStyle name="normálne 29 3 16" xfId="1653"/>
    <cellStyle name="normálne 29 3 17" xfId="1654"/>
    <cellStyle name="normálne 29 3 18" xfId="1655"/>
    <cellStyle name="normálne 29 3 19" xfId="1656"/>
    <cellStyle name="normálne 29 3 2" xfId="1657"/>
    <cellStyle name="normálne 29 3 20" xfId="1658"/>
    <cellStyle name="normálne 29 3 21" xfId="1659"/>
    <cellStyle name="normálne 29 3 22" xfId="1660"/>
    <cellStyle name="normálne 29 3 23" xfId="1661"/>
    <cellStyle name="normálne 29 3 24" xfId="1662"/>
    <cellStyle name="normálne 29 3 25" xfId="1663"/>
    <cellStyle name="normálne 29 3 26" xfId="1664"/>
    <cellStyle name="normálne 29 3 27" xfId="1665"/>
    <cellStyle name="normálne 29 3 28" xfId="1666"/>
    <cellStyle name="normálne 29 3 29" xfId="1667"/>
    <cellStyle name="normálne 29 3 3" xfId="1668"/>
    <cellStyle name="normálne 29 3 30" xfId="1669"/>
    <cellStyle name="normálne 29 3 31" xfId="1670"/>
    <cellStyle name="normálne 29 3 32" xfId="1671"/>
    <cellStyle name="normálne 29 3 33" xfId="1672"/>
    <cellStyle name="normálne 29 3 34" xfId="1673"/>
    <cellStyle name="normálne 29 3 35" xfId="1674"/>
    <cellStyle name="normálne 29 3 36" xfId="1675"/>
    <cellStyle name="normálne 29 3 4" xfId="1676"/>
    <cellStyle name="normálne 29 3 5" xfId="1677"/>
    <cellStyle name="normálne 29 3 6" xfId="1678"/>
    <cellStyle name="normálne 29 3 7" xfId="1679"/>
    <cellStyle name="normálne 29 3 8" xfId="1680"/>
    <cellStyle name="normálne 29 3 9" xfId="1681"/>
    <cellStyle name="normálne 29 4" xfId="1682"/>
    <cellStyle name="normálne 29 4 2" xfId="1683"/>
    <cellStyle name="normálne 29 5" xfId="1684"/>
    <cellStyle name="normálne 29 5 2" xfId="1685"/>
    <cellStyle name="normálne 29 6" xfId="1686"/>
    <cellStyle name="normálne 29 6 2" xfId="1687"/>
    <cellStyle name="normálne 29 7" xfId="1688"/>
    <cellStyle name="normálne 29 8" xfId="1689"/>
    <cellStyle name="normálne 29 9" xfId="1690"/>
    <cellStyle name="normálne 3 10" xfId="1691"/>
    <cellStyle name="normálne 3 10 2" xfId="1692"/>
    <cellStyle name="normálne 3 11" xfId="1693"/>
    <cellStyle name="normálne 3 11 2" xfId="1694"/>
    <cellStyle name="normálne 3 12" xfId="1695"/>
    <cellStyle name="normálne 3 12 2" xfId="1696"/>
    <cellStyle name="normálne 3 13" xfId="1697"/>
    <cellStyle name="normálne 3 13 2" xfId="1698"/>
    <cellStyle name="normálne 3 14" xfId="1699"/>
    <cellStyle name="normálne 3 14 2" xfId="1700"/>
    <cellStyle name="normálne 3 15" xfId="1701"/>
    <cellStyle name="normálne 3 15 2" xfId="1702"/>
    <cellStyle name="normálne 3 16" xfId="1703"/>
    <cellStyle name="normálne 3 16 2" xfId="1704"/>
    <cellStyle name="normálne 3 17" xfId="1705"/>
    <cellStyle name="normálne 3 17 2" xfId="1706"/>
    <cellStyle name="normálne 3 18" xfId="1707"/>
    <cellStyle name="normálne 3 18 2" xfId="1708"/>
    <cellStyle name="normálne 3 19" xfId="1709"/>
    <cellStyle name="normálne 3 19 2" xfId="1710"/>
    <cellStyle name="normálne 3 19 2 2" xfId="1711"/>
    <cellStyle name="normálne 3 19 3" xfId="1712"/>
    <cellStyle name="normálne 3 2" xfId="1713"/>
    <cellStyle name="normálne 3 2 2" xfId="1714"/>
    <cellStyle name="normálne 3 20" xfId="1715"/>
    <cellStyle name="normálne 3 20 2" xfId="1716"/>
    <cellStyle name="normálne 3 21" xfId="1717"/>
    <cellStyle name="normálne 3 21 2" xfId="1718"/>
    <cellStyle name="normálne 3 22" xfId="1719"/>
    <cellStyle name="normálne 3 22 2" xfId="1720"/>
    <cellStyle name="normálne 3 23" xfId="1721"/>
    <cellStyle name="normálne 3 23 2" xfId="1722"/>
    <cellStyle name="normálne 3 24" xfId="1723"/>
    <cellStyle name="normálne 3 24 2" xfId="1724"/>
    <cellStyle name="normálne 3 25" xfId="1725"/>
    <cellStyle name="normálne 3 26" xfId="1726"/>
    <cellStyle name="normálne 3 27" xfId="1727"/>
    <cellStyle name="normálne 3 28" xfId="1728"/>
    <cellStyle name="normálne 3 29" xfId="1729"/>
    <cellStyle name="normálne 3 3" xfId="1730"/>
    <cellStyle name="normálne 3 3 2" xfId="1731"/>
    <cellStyle name="normálne 3 30" xfId="1732"/>
    <cellStyle name="normálne 3 31" xfId="1733"/>
    <cellStyle name="normálne 3 32" xfId="1734"/>
    <cellStyle name="normálne 3 33" xfId="1735"/>
    <cellStyle name="normálne 3 34" xfId="1736"/>
    <cellStyle name="normálne 3 35" xfId="1737"/>
    <cellStyle name="normálne 3 36" xfId="1738"/>
    <cellStyle name="normálne 3 37" xfId="1739"/>
    <cellStyle name="normálne 3 38" xfId="1740"/>
    <cellStyle name="normálne 3 4" xfId="1741"/>
    <cellStyle name="normálne 3 4 2" xfId="1742"/>
    <cellStyle name="normálne 3 5" xfId="1743"/>
    <cellStyle name="normálne 3 5 2" xfId="1744"/>
    <cellStyle name="normálne 3 6" xfId="1745"/>
    <cellStyle name="normálne 3 6 2" xfId="1746"/>
    <cellStyle name="normálne 3 7" xfId="1747"/>
    <cellStyle name="normálne 3 7 2" xfId="1748"/>
    <cellStyle name="normálne 3 8" xfId="1749"/>
    <cellStyle name="normálne 3 8 2" xfId="1750"/>
    <cellStyle name="normálne 3 9" xfId="1751"/>
    <cellStyle name="normálne 3 9 2" xfId="1752"/>
    <cellStyle name="normálne 30 10" xfId="1753"/>
    <cellStyle name="normálne 30 11" xfId="1754"/>
    <cellStyle name="normálne 30 12" xfId="1755"/>
    <cellStyle name="normálne 30 13" xfId="1756"/>
    <cellStyle name="normálne 30 14" xfId="1757"/>
    <cellStyle name="normálne 30 15" xfId="1758"/>
    <cellStyle name="normálne 30 16" xfId="1759"/>
    <cellStyle name="normálne 30 17" xfId="1760"/>
    <cellStyle name="normálne 30 2" xfId="1761"/>
    <cellStyle name="normálne 30 2 10" xfId="1762"/>
    <cellStyle name="normálne 30 2 11" xfId="1763"/>
    <cellStyle name="normálne 30 2 12" xfId="1764"/>
    <cellStyle name="normálne 30 2 13" xfId="1765"/>
    <cellStyle name="normálne 30 2 14" xfId="1766"/>
    <cellStyle name="normálne 30 2 15" xfId="1767"/>
    <cellStyle name="normálne 30 2 16" xfId="1768"/>
    <cellStyle name="normálne 30 2 17" xfId="1769"/>
    <cellStyle name="normálne 30 2 18" xfId="1770"/>
    <cellStyle name="normálne 30 2 19" xfId="1771"/>
    <cellStyle name="normálne 30 2 2" xfId="1772"/>
    <cellStyle name="normálne 30 2 20" xfId="1773"/>
    <cellStyle name="normálne 30 2 21" xfId="1774"/>
    <cellStyle name="normálne 30 2 22" xfId="1775"/>
    <cellStyle name="normálne 30 2 23" xfId="1776"/>
    <cellStyle name="normálne 30 2 24" xfId="1777"/>
    <cellStyle name="normálne 30 2 25" xfId="1778"/>
    <cellStyle name="normálne 30 2 26" xfId="1779"/>
    <cellStyle name="normálne 30 2 27" xfId="1780"/>
    <cellStyle name="normálne 30 2 28" xfId="1781"/>
    <cellStyle name="normálne 30 2 29" xfId="1782"/>
    <cellStyle name="normálne 30 2 3" xfId="1783"/>
    <cellStyle name="normálne 30 2 30" xfId="1784"/>
    <cellStyle name="normálne 30 2 31" xfId="1785"/>
    <cellStyle name="normálne 30 2 32" xfId="1786"/>
    <cellStyle name="normálne 30 2 33" xfId="1787"/>
    <cellStyle name="normálne 30 2 34" xfId="1788"/>
    <cellStyle name="normálne 30 2 35" xfId="1789"/>
    <cellStyle name="normálne 30 2 36" xfId="1790"/>
    <cellStyle name="normálne 30 2 4" xfId="1791"/>
    <cellStyle name="normálne 30 2 5" xfId="1792"/>
    <cellStyle name="normálne 30 2 6" xfId="1793"/>
    <cellStyle name="normálne 30 2 7" xfId="1794"/>
    <cellStyle name="normálne 30 2 8" xfId="1795"/>
    <cellStyle name="normálne 30 2 9" xfId="1796"/>
    <cellStyle name="normálne 30 3" xfId="1797"/>
    <cellStyle name="normálne 30 3 10" xfId="1798"/>
    <cellStyle name="normálne 30 3 11" xfId="1799"/>
    <cellStyle name="normálne 30 3 12" xfId="1800"/>
    <cellStyle name="normálne 30 3 13" xfId="1801"/>
    <cellStyle name="normálne 30 3 14" xfId="1802"/>
    <cellStyle name="normálne 30 3 15" xfId="1803"/>
    <cellStyle name="normálne 30 3 16" xfId="1804"/>
    <cellStyle name="normálne 30 3 17" xfId="1805"/>
    <cellStyle name="normálne 30 3 18" xfId="1806"/>
    <cellStyle name="normálne 30 3 19" xfId="1807"/>
    <cellStyle name="normálne 30 3 2" xfId="1808"/>
    <cellStyle name="normálne 30 3 20" xfId="1809"/>
    <cellStyle name="normálne 30 3 21" xfId="1810"/>
    <cellStyle name="normálne 30 3 22" xfId="1811"/>
    <cellStyle name="normálne 30 3 23" xfId="1812"/>
    <cellStyle name="normálne 30 3 24" xfId="1813"/>
    <cellStyle name="normálne 30 3 25" xfId="1814"/>
    <cellStyle name="normálne 30 3 26" xfId="1815"/>
    <cellStyle name="normálne 30 3 27" xfId="1816"/>
    <cellStyle name="normálne 30 3 28" xfId="1817"/>
    <cellStyle name="normálne 30 3 29" xfId="1818"/>
    <cellStyle name="normálne 30 3 3" xfId="1819"/>
    <cellStyle name="normálne 30 3 30" xfId="1820"/>
    <cellStyle name="normálne 30 3 31" xfId="1821"/>
    <cellStyle name="normálne 30 3 32" xfId="1822"/>
    <cellStyle name="normálne 30 3 33" xfId="1823"/>
    <cellStyle name="normálne 30 3 34" xfId="1824"/>
    <cellStyle name="normálne 30 3 35" xfId="1825"/>
    <cellStyle name="normálne 30 3 36" xfId="1826"/>
    <cellStyle name="normálne 30 3 4" xfId="1827"/>
    <cellStyle name="normálne 30 3 5" xfId="1828"/>
    <cellStyle name="normálne 30 3 6" xfId="1829"/>
    <cellStyle name="normálne 30 3 7" xfId="1830"/>
    <cellStyle name="normálne 30 3 8" xfId="1831"/>
    <cellStyle name="normálne 30 3 9" xfId="1832"/>
    <cellStyle name="normálne 30 4" xfId="1833"/>
    <cellStyle name="normálne 30 4 2" xfId="1834"/>
    <cellStyle name="normálne 30 5" xfId="1835"/>
    <cellStyle name="normálne 30 5 2" xfId="1836"/>
    <cellStyle name="normálne 30 6" xfId="1837"/>
    <cellStyle name="normálne 30 6 2" xfId="1838"/>
    <cellStyle name="normálne 30 7" xfId="1839"/>
    <cellStyle name="normálne 30 8" xfId="1840"/>
    <cellStyle name="normálne 30 9" xfId="1841"/>
    <cellStyle name="normálne 31 10" xfId="1842"/>
    <cellStyle name="normálne 31 11" xfId="1843"/>
    <cellStyle name="normálne 31 12" xfId="1844"/>
    <cellStyle name="normálne 31 13" xfId="1845"/>
    <cellStyle name="normálne 31 14" xfId="1846"/>
    <cellStyle name="normálne 31 15" xfId="1847"/>
    <cellStyle name="normálne 31 2" xfId="1848"/>
    <cellStyle name="normálne 31 2 2" xfId="1849"/>
    <cellStyle name="normálne 31 3" xfId="1850"/>
    <cellStyle name="normálne 31 3 2" xfId="1851"/>
    <cellStyle name="normálne 31 4" xfId="1852"/>
    <cellStyle name="normálne 31 4 2" xfId="1853"/>
    <cellStyle name="normálne 31 5" xfId="1854"/>
    <cellStyle name="normálne 31 6" xfId="1855"/>
    <cellStyle name="normálne 31 7" xfId="1856"/>
    <cellStyle name="normálne 31 8" xfId="1857"/>
    <cellStyle name="normálne 31 9" xfId="1858"/>
    <cellStyle name="normálne 32 10" xfId="1859"/>
    <cellStyle name="normálne 32 11" xfId="1860"/>
    <cellStyle name="normálne 32 12" xfId="1861"/>
    <cellStyle name="normálne 32 13" xfId="1862"/>
    <cellStyle name="normálne 32 14" xfId="1863"/>
    <cellStyle name="normálne 32 15" xfId="1864"/>
    <cellStyle name="normálne 32 2" xfId="1865"/>
    <cellStyle name="normálne 32 2 2" xfId="1866"/>
    <cellStyle name="normálne 32 3" xfId="1867"/>
    <cellStyle name="normálne 32 3 2" xfId="1868"/>
    <cellStyle name="normálne 32 4" xfId="1869"/>
    <cellStyle name="normálne 32 4 2" xfId="1870"/>
    <cellStyle name="normálne 32 5" xfId="1871"/>
    <cellStyle name="normálne 32 6" xfId="1872"/>
    <cellStyle name="normálne 32 7" xfId="1873"/>
    <cellStyle name="normálne 32 8" xfId="1874"/>
    <cellStyle name="normálne 32 9" xfId="1875"/>
    <cellStyle name="normálne 33 10" xfId="1876"/>
    <cellStyle name="normálne 33 11" xfId="1877"/>
    <cellStyle name="normálne 33 12" xfId="1878"/>
    <cellStyle name="normálne 33 13" xfId="1879"/>
    <cellStyle name="normálne 33 14" xfId="1880"/>
    <cellStyle name="normálne 33 15" xfId="1881"/>
    <cellStyle name="normálne 33 2" xfId="1882"/>
    <cellStyle name="normálne 33 2 2" xfId="1883"/>
    <cellStyle name="normálne 33 3" xfId="1884"/>
    <cellStyle name="normálne 33 3 2" xfId="1885"/>
    <cellStyle name="normálne 33 4" xfId="1886"/>
    <cellStyle name="normálne 33 4 2" xfId="1887"/>
    <cellStyle name="normálne 33 5" xfId="1888"/>
    <cellStyle name="normálne 33 6" xfId="1889"/>
    <cellStyle name="normálne 33 7" xfId="1890"/>
    <cellStyle name="normálne 33 8" xfId="1891"/>
    <cellStyle name="normálne 33 9" xfId="1892"/>
    <cellStyle name="normálne 34 10" xfId="1893"/>
    <cellStyle name="normálne 34 11" xfId="1894"/>
    <cellStyle name="normálne 34 12" xfId="1895"/>
    <cellStyle name="normálne 34 13" xfId="1896"/>
    <cellStyle name="normálne 34 14" xfId="1897"/>
    <cellStyle name="normálne 34 15" xfId="1898"/>
    <cellStyle name="normálne 34 2" xfId="1899"/>
    <cellStyle name="normálne 34 2 2" xfId="1900"/>
    <cellStyle name="normálne 34 3" xfId="1901"/>
    <cellStyle name="normálne 34 3 2" xfId="1902"/>
    <cellStyle name="normálne 34 4" xfId="1903"/>
    <cellStyle name="normálne 34 4 2" xfId="1904"/>
    <cellStyle name="normálne 34 5" xfId="1905"/>
    <cellStyle name="normálne 34 6" xfId="1906"/>
    <cellStyle name="normálne 34 7" xfId="1907"/>
    <cellStyle name="normálne 34 8" xfId="1908"/>
    <cellStyle name="normálne 34 9" xfId="1909"/>
    <cellStyle name="normálne 35 10" xfId="1910"/>
    <cellStyle name="normálne 35 11" xfId="1911"/>
    <cellStyle name="normálne 35 12" xfId="1912"/>
    <cellStyle name="normálne 35 13" xfId="1913"/>
    <cellStyle name="normálne 35 14" xfId="1914"/>
    <cellStyle name="normálne 35 15" xfId="1915"/>
    <cellStyle name="normálne 35 2" xfId="1916"/>
    <cellStyle name="normálne 35 2 2" xfId="1917"/>
    <cellStyle name="normálne 35 3" xfId="1918"/>
    <cellStyle name="normálne 35 3 2" xfId="1919"/>
    <cellStyle name="normálne 35 4" xfId="1920"/>
    <cellStyle name="normálne 35 4 2" xfId="1921"/>
    <cellStyle name="normálne 35 5" xfId="1922"/>
    <cellStyle name="normálne 35 6" xfId="1923"/>
    <cellStyle name="normálne 35 7" xfId="1924"/>
    <cellStyle name="normálne 35 8" xfId="1925"/>
    <cellStyle name="normálne 35 9" xfId="1926"/>
    <cellStyle name="normálne 38 10" xfId="1927"/>
    <cellStyle name="normálne 38 11" xfId="1928"/>
    <cellStyle name="normálne 38 12" xfId="1929"/>
    <cellStyle name="normálne 38 13" xfId="1930"/>
    <cellStyle name="normálne 38 14" xfId="1931"/>
    <cellStyle name="normálne 38 15" xfId="1932"/>
    <cellStyle name="normálne 38 2" xfId="1933"/>
    <cellStyle name="normálne 38 2 2" xfId="1934"/>
    <cellStyle name="normálne 38 3" xfId="1935"/>
    <cellStyle name="normálne 38 3 2" xfId="1936"/>
    <cellStyle name="normálne 38 4" xfId="1937"/>
    <cellStyle name="normálne 38 4 2" xfId="1938"/>
    <cellStyle name="normálne 38 5" xfId="1939"/>
    <cellStyle name="normálne 38 6" xfId="1940"/>
    <cellStyle name="normálne 38 7" xfId="1941"/>
    <cellStyle name="normálne 38 8" xfId="1942"/>
    <cellStyle name="normálne 38 9" xfId="1943"/>
    <cellStyle name="normálne 39 10" xfId="1944"/>
    <cellStyle name="normálne 39 11" xfId="1945"/>
    <cellStyle name="normálne 39 12" xfId="1946"/>
    <cellStyle name="normálne 39 13" xfId="1947"/>
    <cellStyle name="normálne 39 14" xfId="1948"/>
    <cellStyle name="normálne 39 15" xfId="1949"/>
    <cellStyle name="normálne 39 2" xfId="1950"/>
    <cellStyle name="normálne 39 2 2" xfId="1951"/>
    <cellStyle name="normálne 39 3" xfId="1952"/>
    <cellStyle name="normálne 39 3 2" xfId="1953"/>
    <cellStyle name="normálne 39 4" xfId="1954"/>
    <cellStyle name="normálne 39 4 2" xfId="1955"/>
    <cellStyle name="normálne 39 5" xfId="1956"/>
    <cellStyle name="normálne 39 6" xfId="1957"/>
    <cellStyle name="normálne 39 7" xfId="1958"/>
    <cellStyle name="normálne 39 8" xfId="1959"/>
    <cellStyle name="normálne 39 9" xfId="1960"/>
    <cellStyle name="normálne 4" xfId="1961"/>
    <cellStyle name="normálne 4 2" xfId="1962"/>
    <cellStyle name="normálne 4 2 2" xfId="1963"/>
    <cellStyle name="normálne 4 2 3" xfId="1964"/>
    <cellStyle name="normálne 4 2 4" xfId="1965"/>
    <cellStyle name="normálne 4 3" xfId="1966"/>
    <cellStyle name="normálne 4 3 10" xfId="1967"/>
    <cellStyle name="normálne 4 3 11" xfId="1968"/>
    <cellStyle name="normálne 4 3 12" xfId="1969"/>
    <cellStyle name="normálne 4 3 13" xfId="1970"/>
    <cellStyle name="normálne 4 3 14" xfId="1971"/>
    <cellStyle name="normálne 4 3 15" xfId="1972"/>
    <cellStyle name="normálne 4 3 16" xfId="1973"/>
    <cellStyle name="normálne 4 3 17" xfId="1974"/>
    <cellStyle name="normálne 4 3 18" xfId="1975"/>
    <cellStyle name="normálne 4 3 19" xfId="1976"/>
    <cellStyle name="normálne 4 3 2" xfId="1977"/>
    <cellStyle name="normálne 4 3 20" xfId="1978"/>
    <cellStyle name="normálne 4 3 21" xfId="1979"/>
    <cellStyle name="normálne 4 3 22" xfId="1980"/>
    <cellStyle name="normálne 4 3 23" xfId="1981"/>
    <cellStyle name="normálne 4 3 24" xfId="1982"/>
    <cellStyle name="normálne 4 3 25" xfId="1983"/>
    <cellStyle name="normálne 4 3 26" xfId="1984"/>
    <cellStyle name="normálne 4 3 27" xfId="1985"/>
    <cellStyle name="normálne 4 3 28" xfId="1986"/>
    <cellStyle name="normálne 4 3 29" xfId="1987"/>
    <cellStyle name="normálne 4 3 3" xfId="1988"/>
    <cellStyle name="normálne 4 3 30" xfId="1989"/>
    <cellStyle name="normálne 4 3 31" xfId="1990"/>
    <cellStyle name="normálne 4 3 32" xfId="1991"/>
    <cellStyle name="normálne 4 3 33" xfId="1992"/>
    <cellStyle name="normálne 4 3 34" xfId="1993"/>
    <cellStyle name="normálne 4 3 35" xfId="1994"/>
    <cellStyle name="normálne 4 3 36" xfId="1995"/>
    <cellStyle name="normálne 4 3 37" xfId="1996"/>
    <cellStyle name="normálne 4 3 38" xfId="1997"/>
    <cellStyle name="normálne 4 3 39" xfId="1998"/>
    <cellStyle name="normálne 4 3 4" xfId="1999"/>
    <cellStyle name="normálne 4 3 40" xfId="2000"/>
    <cellStyle name="normálne 4 3 41" xfId="2001"/>
    <cellStyle name="normálne 4 3 42" xfId="2002"/>
    <cellStyle name="normálne 4 3 43" xfId="2003"/>
    <cellStyle name="normálne 4 3 44" xfId="2004"/>
    <cellStyle name="normálne 4 3 45" xfId="2005"/>
    <cellStyle name="normálne 4 3 46" xfId="2006"/>
    <cellStyle name="normálne 4 3 47" xfId="2007"/>
    <cellStyle name="normálne 4 3 48" xfId="2008"/>
    <cellStyle name="normálne 4 3 49" xfId="2009"/>
    <cellStyle name="normálne 4 3 5" xfId="2010"/>
    <cellStyle name="normálne 4 3 50" xfId="2011"/>
    <cellStyle name="normálne 4 3 51" xfId="2012"/>
    <cellStyle name="normálne 4 3 52" xfId="2013"/>
    <cellStyle name="normálne 4 3 53" xfId="2014"/>
    <cellStyle name="normálne 4 3 54" xfId="2015"/>
    <cellStyle name="normálne 4 3 55" xfId="2016"/>
    <cellStyle name="normálne 4 3 56" xfId="2017"/>
    <cellStyle name="normálne 4 3 57" xfId="2018"/>
    <cellStyle name="normálne 4 3 58" xfId="2019"/>
    <cellStyle name="normálne 4 3 59" xfId="2020"/>
    <cellStyle name="normálne 4 3 6" xfId="2021"/>
    <cellStyle name="normálne 4 3 60" xfId="2022"/>
    <cellStyle name="normálne 4 3 61" xfId="2023"/>
    <cellStyle name="normálne 4 3 62" xfId="2024"/>
    <cellStyle name="normálne 4 3 63" xfId="2025"/>
    <cellStyle name="normálne 4 3 64" xfId="2026"/>
    <cellStyle name="normálne 4 3 65" xfId="2027"/>
    <cellStyle name="normálne 4 3 66" xfId="2028"/>
    <cellStyle name="normálne 4 3 67" xfId="2029"/>
    <cellStyle name="normálne 4 3 68" xfId="2030"/>
    <cellStyle name="normálne 4 3 69" xfId="2031"/>
    <cellStyle name="normálne 4 3 7" xfId="2032"/>
    <cellStyle name="normálne 4 3 70" xfId="2033"/>
    <cellStyle name="normálne 4 3 71" xfId="2034"/>
    <cellStyle name="normálne 4 3 72" xfId="2035"/>
    <cellStyle name="normálne 4 3 73" xfId="2036"/>
    <cellStyle name="normálne 4 3 74" xfId="2037"/>
    <cellStyle name="normálne 4 3 75" xfId="2038"/>
    <cellStyle name="normálne 4 3 8" xfId="2039"/>
    <cellStyle name="normálne 4 3 9" xfId="2040"/>
    <cellStyle name="normálne 4 4" xfId="2041"/>
    <cellStyle name="normálne 4 5" xfId="2042"/>
    <cellStyle name="normálne 4 6" xfId="2043"/>
    <cellStyle name="normálne 40 10" xfId="2044"/>
    <cellStyle name="normálne 40 11" xfId="2045"/>
    <cellStyle name="normálne 40 12" xfId="2046"/>
    <cellStyle name="normálne 40 13" xfId="2047"/>
    <cellStyle name="normálne 40 14" xfId="2048"/>
    <cellStyle name="normálne 40 15" xfId="2049"/>
    <cellStyle name="normálne 40 2" xfId="2050"/>
    <cellStyle name="normálne 40 2 2" xfId="2051"/>
    <cellStyle name="normálne 40 3" xfId="2052"/>
    <cellStyle name="normálne 40 3 2" xfId="2053"/>
    <cellStyle name="normálne 40 4" xfId="2054"/>
    <cellStyle name="normálne 40 4 2" xfId="2055"/>
    <cellStyle name="normálne 40 5" xfId="2056"/>
    <cellStyle name="normálne 40 6" xfId="2057"/>
    <cellStyle name="normálne 40 7" xfId="2058"/>
    <cellStyle name="normálne 40 8" xfId="2059"/>
    <cellStyle name="normálne 40 9" xfId="2060"/>
    <cellStyle name="normálne 41 10" xfId="2061"/>
    <cellStyle name="normálne 41 11" xfId="2062"/>
    <cellStyle name="normálne 41 12" xfId="2063"/>
    <cellStyle name="normálne 41 13" xfId="2064"/>
    <cellStyle name="normálne 41 14" xfId="2065"/>
    <cellStyle name="normálne 41 15" xfId="2066"/>
    <cellStyle name="normálne 41 2" xfId="2067"/>
    <cellStyle name="normálne 41 2 2" xfId="2068"/>
    <cellStyle name="normálne 41 3" xfId="2069"/>
    <cellStyle name="normálne 41 3 2" xfId="2070"/>
    <cellStyle name="normálne 41 4" xfId="2071"/>
    <cellStyle name="normálne 41 4 2" xfId="2072"/>
    <cellStyle name="normálne 41 5" xfId="2073"/>
    <cellStyle name="normálne 41 6" xfId="2074"/>
    <cellStyle name="normálne 41 7" xfId="2075"/>
    <cellStyle name="normálne 41 8" xfId="2076"/>
    <cellStyle name="normálne 41 9" xfId="2077"/>
    <cellStyle name="normálne 42 10" xfId="2078"/>
    <cellStyle name="normálne 42 11" xfId="2079"/>
    <cellStyle name="normálne 42 12" xfId="2080"/>
    <cellStyle name="normálne 42 13" xfId="2081"/>
    <cellStyle name="normálne 42 14" xfId="2082"/>
    <cellStyle name="normálne 42 15" xfId="2083"/>
    <cellStyle name="normálne 42 2" xfId="2084"/>
    <cellStyle name="normálne 42 2 2" xfId="2085"/>
    <cellStyle name="normálne 42 3" xfId="2086"/>
    <cellStyle name="normálne 42 3 2" xfId="2087"/>
    <cellStyle name="normálne 42 4" xfId="2088"/>
    <cellStyle name="normálne 42 4 2" xfId="2089"/>
    <cellStyle name="normálne 42 5" xfId="2090"/>
    <cellStyle name="normálne 42 6" xfId="2091"/>
    <cellStyle name="normálne 42 7" xfId="2092"/>
    <cellStyle name="normálne 42 8" xfId="2093"/>
    <cellStyle name="normálne 42 9" xfId="2094"/>
    <cellStyle name="normálne 43 10" xfId="2095"/>
    <cellStyle name="normálne 43 11" xfId="2096"/>
    <cellStyle name="normálne 43 12" xfId="2097"/>
    <cellStyle name="normálne 43 13" xfId="2098"/>
    <cellStyle name="normálne 43 14" xfId="2099"/>
    <cellStyle name="normálne 43 15" xfId="2100"/>
    <cellStyle name="normálne 43 2" xfId="2101"/>
    <cellStyle name="normálne 43 2 2" xfId="2102"/>
    <cellStyle name="normálne 43 3" xfId="2103"/>
    <cellStyle name="normálne 43 3 2" xfId="2104"/>
    <cellStyle name="normálne 43 4" xfId="2105"/>
    <cellStyle name="normálne 43 4 2" xfId="2106"/>
    <cellStyle name="normálne 43 5" xfId="2107"/>
    <cellStyle name="normálne 43 6" xfId="2108"/>
    <cellStyle name="normálne 43 7" xfId="2109"/>
    <cellStyle name="normálne 43 8" xfId="2110"/>
    <cellStyle name="normálne 43 9" xfId="2111"/>
    <cellStyle name="normálne 44 10" xfId="2112"/>
    <cellStyle name="normálne 44 11" xfId="2113"/>
    <cellStyle name="normálne 44 12" xfId="2114"/>
    <cellStyle name="normálne 44 13" xfId="2115"/>
    <cellStyle name="normálne 44 14" xfId="2116"/>
    <cellStyle name="normálne 44 15" xfId="2117"/>
    <cellStyle name="normálne 44 2" xfId="2118"/>
    <cellStyle name="normálne 44 2 2" xfId="2119"/>
    <cellStyle name="normálne 44 3" xfId="2120"/>
    <cellStyle name="normálne 44 3 2" xfId="2121"/>
    <cellStyle name="normálne 44 4" xfId="2122"/>
    <cellStyle name="normálne 44 4 2" xfId="2123"/>
    <cellStyle name="normálne 44 5" xfId="2124"/>
    <cellStyle name="normálne 44 6" xfId="2125"/>
    <cellStyle name="normálne 44 7" xfId="2126"/>
    <cellStyle name="normálne 44 8" xfId="2127"/>
    <cellStyle name="normálne 44 9" xfId="2128"/>
    <cellStyle name="normálne 45 10" xfId="2129"/>
    <cellStyle name="normálne 45 11" xfId="2130"/>
    <cellStyle name="normálne 45 12" xfId="2131"/>
    <cellStyle name="normálne 45 13" xfId="2132"/>
    <cellStyle name="normálne 45 14" xfId="2133"/>
    <cellStyle name="normálne 45 15" xfId="2134"/>
    <cellStyle name="normálne 45 2" xfId="2135"/>
    <cellStyle name="normálne 45 2 2" xfId="2136"/>
    <cellStyle name="normálne 45 3" xfId="2137"/>
    <cellStyle name="normálne 45 3 2" xfId="2138"/>
    <cellStyle name="normálne 45 4" xfId="2139"/>
    <cellStyle name="normálne 45 4 2" xfId="2140"/>
    <cellStyle name="normálne 45 5" xfId="2141"/>
    <cellStyle name="normálne 45 6" xfId="2142"/>
    <cellStyle name="normálne 45 7" xfId="2143"/>
    <cellStyle name="normálne 45 8" xfId="2144"/>
    <cellStyle name="normálne 45 9" xfId="2145"/>
    <cellStyle name="normálne 46 10" xfId="2146"/>
    <cellStyle name="normálne 46 11" xfId="2147"/>
    <cellStyle name="normálne 46 12" xfId="2148"/>
    <cellStyle name="normálne 46 13" xfId="2149"/>
    <cellStyle name="normálne 46 14" xfId="2150"/>
    <cellStyle name="normálne 46 15" xfId="2151"/>
    <cellStyle name="normálne 46 2" xfId="2152"/>
    <cellStyle name="normálne 46 2 2" xfId="2153"/>
    <cellStyle name="normálne 46 3" xfId="2154"/>
    <cellStyle name="normálne 46 3 2" xfId="2155"/>
    <cellStyle name="normálne 46 4" xfId="2156"/>
    <cellStyle name="normálne 46 4 2" xfId="2157"/>
    <cellStyle name="normálne 46 5" xfId="2158"/>
    <cellStyle name="normálne 46 6" xfId="2159"/>
    <cellStyle name="normálne 46 7" xfId="2160"/>
    <cellStyle name="normálne 46 8" xfId="2161"/>
    <cellStyle name="normálne 46 9" xfId="2162"/>
    <cellStyle name="normálne 47 10" xfId="2163"/>
    <cellStyle name="normálne 47 11" xfId="2164"/>
    <cellStyle name="normálne 47 12" xfId="2165"/>
    <cellStyle name="normálne 47 13" xfId="2166"/>
    <cellStyle name="normálne 47 14" xfId="2167"/>
    <cellStyle name="normálne 47 15" xfId="2168"/>
    <cellStyle name="normálne 47 2" xfId="2169"/>
    <cellStyle name="normálne 47 2 2" xfId="2170"/>
    <cellStyle name="normálne 47 3" xfId="2171"/>
    <cellStyle name="normálne 47 3 2" xfId="2172"/>
    <cellStyle name="normálne 47 4" xfId="2173"/>
    <cellStyle name="normálne 47 4 2" xfId="2174"/>
    <cellStyle name="normálne 47 5" xfId="2175"/>
    <cellStyle name="normálne 47 6" xfId="2176"/>
    <cellStyle name="normálne 47 7" xfId="2177"/>
    <cellStyle name="normálne 47 8" xfId="2178"/>
    <cellStyle name="normálne 47 9" xfId="2179"/>
    <cellStyle name="normálne 48 10" xfId="2180"/>
    <cellStyle name="normálne 48 11" xfId="2181"/>
    <cellStyle name="normálne 48 12" xfId="2182"/>
    <cellStyle name="normálne 48 13" xfId="2183"/>
    <cellStyle name="normálne 48 14" xfId="2184"/>
    <cellStyle name="normálne 48 15" xfId="2185"/>
    <cellStyle name="normálne 48 2" xfId="2186"/>
    <cellStyle name="normálne 48 2 2" xfId="2187"/>
    <cellStyle name="normálne 48 3" xfId="2188"/>
    <cellStyle name="normálne 48 3 2" xfId="2189"/>
    <cellStyle name="normálne 48 4" xfId="2190"/>
    <cellStyle name="normálne 48 4 2" xfId="2191"/>
    <cellStyle name="normálne 48 5" xfId="2192"/>
    <cellStyle name="normálne 48 6" xfId="2193"/>
    <cellStyle name="normálne 48 7" xfId="2194"/>
    <cellStyle name="normálne 48 8" xfId="2195"/>
    <cellStyle name="normálne 48 9" xfId="2196"/>
    <cellStyle name="normálne 49 10" xfId="2197"/>
    <cellStyle name="normálne 49 11" xfId="2198"/>
    <cellStyle name="normálne 49 12" xfId="2199"/>
    <cellStyle name="normálne 49 13" xfId="2200"/>
    <cellStyle name="normálne 49 14" xfId="2201"/>
    <cellStyle name="normálne 49 15" xfId="2202"/>
    <cellStyle name="normálne 49 2" xfId="2203"/>
    <cellStyle name="normálne 49 2 2" xfId="2204"/>
    <cellStyle name="normálne 49 3" xfId="2205"/>
    <cellStyle name="normálne 49 3 2" xfId="2206"/>
    <cellStyle name="normálne 49 4" xfId="2207"/>
    <cellStyle name="normálne 49 4 2" xfId="2208"/>
    <cellStyle name="normálne 49 5" xfId="2209"/>
    <cellStyle name="normálne 49 6" xfId="2210"/>
    <cellStyle name="normálne 49 7" xfId="2211"/>
    <cellStyle name="normálne 49 8" xfId="2212"/>
    <cellStyle name="normálne 49 9" xfId="2213"/>
    <cellStyle name="normálne 5 10" xfId="2214"/>
    <cellStyle name="normálne 5 11" xfId="2215"/>
    <cellStyle name="normálne 5 12" xfId="2216"/>
    <cellStyle name="normálne 5 13" xfId="2217"/>
    <cellStyle name="normálne 5 14" xfId="2218"/>
    <cellStyle name="normálne 5 15" xfId="2219"/>
    <cellStyle name="normálne 5 2" xfId="2220"/>
    <cellStyle name="normálne 5 2 2" xfId="2221"/>
    <cellStyle name="normálne 5 2 3" xfId="2222"/>
    <cellStyle name="normálne 5 2 4" xfId="2223"/>
    <cellStyle name="normálne 5 2 5" xfId="2224"/>
    <cellStyle name="normálne 5 3" xfId="2225"/>
    <cellStyle name="normálne 5 3 2" xfId="2226"/>
    <cellStyle name="normálne 5 3 3" xfId="2227"/>
    <cellStyle name="normálne 5 3 4" xfId="2228"/>
    <cellStyle name="normálne 5 3 5" xfId="2229"/>
    <cellStyle name="normálne 5 4" xfId="2230"/>
    <cellStyle name="normálne 5 4 2" xfId="2231"/>
    <cellStyle name="normálne 5 4 3" xfId="2232"/>
    <cellStyle name="normálne 5 4 4" xfId="2233"/>
    <cellStyle name="normálne 5 4 5" xfId="2234"/>
    <cellStyle name="normálne 5 5" xfId="2235"/>
    <cellStyle name="normálne 5 6" xfId="2236"/>
    <cellStyle name="normálne 5 7" xfId="2237"/>
    <cellStyle name="normálne 5 8" xfId="2238"/>
    <cellStyle name="normálne 5 9" xfId="2239"/>
    <cellStyle name="normálne 50 10" xfId="2240"/>
    <cellStyle name="normálne 50 11" xfId="2241"/>
    <cellStyle name="normálne 50 12" xfId="2242"/>
    <cellStyle name="normálne 50 13" xfId="2243"/>
    <cellStyle name="normálne 50 14" xfId="2244"/>
    <cellStyle name="normálne 50 15" xfId="2245"/>
    <cellStyle name="normálne 50 2" xfId="2246"/>
    <cellStyle name="normálne 50 2 2" xfId="2247"/>
    <cellStyle name="normálne 50 3" xfId="2248"/>
    <cellStyle name="normálne 50 3 2" xfId="2249"/>
    <cellStyle name="normálne 50 4" xfId="2250"/>
    <cellStyle name="normálne 50 4 2" xfId="2251"/>
    <cellStyle name="normálne 50 5" xfId="2252"/>
    <cellStyle name="normálne 50 6" xfId="2253"/>
    <cellStyle name="normálne 50 7" xfId="2254"/>
    <cellStyle name="normálne 50 8" xfId="2255"/>
    <cellStyle name="normálne 50 9" xfId="2256"/>
    <cellStyle name="normálne 52 10" xfId="2257"/>
    <cellStyle name="normálne 52 11" xfId="2258"/>
    <cellStyle name="normálne 52 12" xfId="2259"/>
    <cellStyle name="normálne 52 13" xfId="2260"/>
    <cellStyle name="normálne 52 14" xfId="2261"/>
    <cellStyle name="normálne 52 15" xfId="2262"/>
    <cellStyle name="normálne 52 2" xfId="2263"/>
    <cellStyle name="normálne 52 2 2" xfId="2264"/>
    <cellStyle name="normálne 52 3" xfId="2265"/>
    <cellStyle name="normálne 52 3 2" xfId="2266"/>
    <cellStyle name="normálne 52 4" xfId="2267"/>
    <cellStyle name="normálne 52 4 2" xfId="2268"/>
    <cellStyle name="normálne 52 5" xfId="2269"/>
    <cellStyle name="normálne 52 6" xfId="2270"/>
    <cellStyle name="normálne 52 7" xfId="2271"/>
    <cellStyle name="normálne 52 8" xfId="2272"/>
    <cellStyle name="normálne 52 9" xfId="2273"/>
    <cellStyle name="normálne 53 2" xfId="2274"/>
    <cellStyle name="normálne 53 2 2" xfId="2275"/>
    <cellStyle name="normálne 53 3" xfId="2276"/>
    <cellStyle name="normálne 53 3 2" xfId="2277"/>
    <cellStyle name="normálne 53 4" xfId="2278"/>
    <cellStyle name="normálne 53 4 2" xfId="2279"/>
    <cellStyle name="normálne 55 10" xfId="2280"/>
    <cellStyle name="normálne 55 11" xfId="2281"/>
    <cellStyle name="normálne 55 12" xfId="2282"/>
    <cellStyle name="normálne 55 13" xfId="2283"/>
    <cellStyle name="normálne 55 14" xfId="2284"/>
    <cellStyle name="normálne 55 15" xfId="2285"/>
    <cellStyle name="normálne 55 2" xfId="2286"/>
    <cellStyle name="normálne 55 2 2" xfId="2287"/>
    <cellStyle name="normálne 55 3" xfId="2288"/>
    <cellStyle name="normálne 55 3 2" xfId="2289"/>
    <cellStyle name="normálne 55 4" xfId="2290"/>
    <cellStyle name="normálne 55 4 2" xfId="2291"/>
    <cellStyle name="normálne 55 5" xfId="2292"/>
    <cellStyle name="normálne 55 6" xfId="2293"/>
    <cellStyle name="normálne 55 7" xfId="2294"/>
    <cellStyle name="normálne 55 8" xfId="2295"/>
    <cellStyle name="normálne 55 9" xfId="2296"/>
    <cellStyle name="normálne 56 10" xfId="2297"/>
    <cellStyle name="normálne 56 11" xfId="2298"/>
    <cellStyle name="normálne 56 12" xfId="2299"/>
    <cellStyle name="normálne 56 13" xfId="2300"/>
    <cellStyle name="normálne 56 14" xfId="2301"/>
    <cellStyle name="normálne 56 15" xfId="2302"/>
    <cellStyle name="normálne 56 2" xfId="2303"/>
    <cellStyle name="normálne 56 2 2" xfId="2304"/>
    <cellStyle name="normálne 56 3" xfId="2305"/>
    <cellStyle name="normálne 56 3 2" xfId="2306"/>
    <cellStyle name="normálne 56 4" xfId="2307"/>
    <cellStyle name="normálne 56 4 2" xfId="2308"/>
    <cellStyle name="normálne 56 5" xfId="2309"/>
    <cellStyle name="normálne 56 6" xfId="2310"/>
    <cellStyle name="normálne 56 7" xfId="2311"/>
    <cellStyle name="normálne 56 8" xfId="2312"/>
    <cellStyle name="normálne 56 9" xfId="2313"/>
    <cellStyle name="normálne 57 10" xfId="2314"/>
    <cellStyle name="normálne 57 11" xfId="2315"/>
    <cellStyle name="normálne 57 12" xfId="2316"/>
    <cellStyle name="normálne 57 13" xfId="2317"/>
    <cellStyle name="normálne 57 14" xfId="2318"/>
    <cellStyle name="normálne 57 15" xfId="2319"/>
    <cellStyle name="normálne 57 2" xfId="2320"/>
    <cellStyle name="normálne 57 2 2" xfId="2321"/>
    <cellStyle name="normálne 57 3" xfId="2322"/>
    <cellStyle name="normálne 57 3 2" xfId="2323"/>
    <cellStyle name="normálne 57 4" xfId="2324"/>
    <cellStyle name="normálne 57 4 2" xfId="2325"/>
    <cellStyle name="normálne 57 5" xfId="2326"/>
    <cellStyle name="normálne 57 6" xfId="2327"/>
    <cellStyle name="normálne 57 7" xfId="2328"/>
    <cellStyle name="normálne 57 8" xfId="2329"/>
    <cellStyle name="normálne 57 9" xfId="2330"/>
    <cellStyle name="normálne 58 10" xfId="2331"/>
    <cellStyle name="normálne 58 11" xfId="2332"/>
    <cellStyle name="normálne 58 12" xfId="2333"/>
    <cellStyle name="normálne 58 13" xfId="2334"/>
    <cellStyle name="normálne 58 14" xfId="2335"/>
    <cellStyle name="normálne 58 15" xfId="2336"/>
    <cellStyle name="normálne 58 2" xfId="2337"/>
    <cellStyle name="normálne 58 2 2" xfId="2338"/>
    <cellStyle name="normálne 58 3" xfId="2339"/>
    <cellStyle name="normálne 58 3 2" xfId="2340"/>
    <cellStyle name="normálne 58 4" xfId="2341"/>
    <cellStyle name="normálne 58 4 2" xfId="2342"/>
    <cellStyle name="normálne 58 5" xfId="2343"/>
    <cellStyle name="normálne 58 6" xfId="2344"/>
    <cellStyle name="normálne 58 7" xfId="2345"/>
    <cellStyle name="normálne 58 8" xfId="2346"/>
    <cellStyle name="normálne 58 9" xfId="2347"/>
    <cellStyle name="normálne 59 10" xfId="2348"/>
    <cellStyle name="normálne 59 11" xfId="2349"/>
    <cellStyle name="normálne 59 12" xfId="2350"/>
    <cellStyle name="normálne 59 13" xfId="2351"/>
    <cellStyle name="normálne 59 14" xfId="2352"/>
    <cellStyle name="normálne 59 15" xfId="2353"/>
    <cellStyle name="normálne 59 2" xfId="2354"/>
    <cellStyle name="normálne 59 2 2" xfId="2355"/>
    <cellStyle name="normálne 59 3" xfId="2356"/>
    <cellStyle name="normálne 59 3 2" xfId="2357"/>
    <cellStyle name="normálne 59 4" xfId="2358"/>
    <cellStyle name="normálne 59 4 2" xfId="2359"/>
    <cellStyle name="normálne 59 5" xfId="2360"/>
    <cellStyle name="normálne 59 6" xfId="2361"/>
    <cellStyle name="normálne 59 7" xfId="2362"/>
    <cellStyle name="normálne 59 8" xfId="2363"/>
    <cellStyle name="normálne 59 9" xfId="2364"/>
    <cellStyle name="normálne 6 2" xfId="2365"/>
    <cellStyle name="normálne 6 2 2" xfId="2366"/>
    <cellStyle name="normálne 6 2 3" xfId="2367"/>
    <cellStyle name="normálne 6 2 4" xfId="2368"/>
    <cellStyle name="normálne 6 2 5" xfId="2369"/>
    <cellStyle name="normálne 6 3" xfId="2370"/>
    <cellStyle name="normálne 6 3 2" xfId="2371"/>
    <cellStyle name="normálne 6 4" xfId="2372"/>
    <cellStyle name="normálne 6 5" xfId="2373"/>
    <cellStyle name="normálne 6 6" xfId="2374"/>
    <cellStyle name="normálne 60 10" xfId="2375"/>
    <cellStyle name="normálne 60 11" xfId="2376"/>
    <cellStyle name="normálne 60 12" xfId="2377"/>
    <cellStyle name="normálne 60 13" xfId="2378"/>
    <cellStyle name="normálne 60 14" xfId="2379"/>
    <cellStyle name="normálne 60 15" xfId="2380"/>
    <cellStyle name="normálne 60 2" xfId="2381"/>
    <cellStyle name="normálne 60 2 2" xfId="2382"/>
    <cellStyle name="normálne 60 3" xfId="2383"/>
    <cellStyle name="normálne 60 3 2" xfId="2384"/>
    <cellStyle name="normálne 60 4" xfId="2385"/>
    <cellStyle name="normálne 60 4 2" xfId="2386"/>
    <cellStyle name="normálne 60 5" xfId="2387"/>
    <cellStyle name="normálne 60 6" xfId="2388"/>
    <cellStyle name="normálne 60 7" xfId="2389"/>
    <cellStyle name="normálne 60 8" xfId="2390"/>
    <cellStyle name="normálne 60 9" xfId="2391"/>
    <cellStyle name="normálne 61 10" xfId="2392"/>
    <cellStyle name="normálne 61 11" xfId="2393"/>
    <cellStyle name="normálne 61 12" xfId="2394"/>
    <cellStyle name="normálne 61 13" xfId="2395"/>
    <cellStyle name="normálne 61 14" xfId="2396"/>
    <cellStyle name="normálne 61 15" xfId="2397"/>
    <cellStyle name="normálne 61 2" xfId="2398"/>
    <cellStyle name="normálne 61 2 2" xfId="2399"/>
    <cellStyle name="normálne 61 3" xfId="2400"/>
    <cellStyle name="normálne 61 3 2" xfId="2401"/>
    <cellStyle name="normálne 61 4" xfId="2402"/>
    <cellStyle name="normálne 61 4 2" xfId="2403"/>
    <cellStyle name="normálne 61 5" xfId="2404"/>
    <cellStyle name="normálne 61 6" xfId="2405"/>
    <cellStyle name="normálne 61 7" xfId="2406"/>
    <cellStyle name="normálne 61 8" xfId="2407"/>
    <cellStyle name="normálne 61 9" xfId="2408"/>
    <cellStyle name="normálne 62 10" xfId="2409"/>
    <cellStyle name="normálne 62 11" xfId="2410"/>
    <cellStyle name="normálne 62 12" xfId="2411"/>
    <cellStyle name="normálne 62 13" xfId="2412"/>
    <cellStyle name="normálne 62 14" xfId="2413"/>
    <cellStyle name="normálne 62 15" xfId="2414"/>
    <cellStyle name="normálne 62 2" xfId="2415"/>
    <cellStyle name="normálne 62 2 2" xfId="2416"/>
    <cellStyle name="normálne 62 3" xfId="2417"/>
    <cellStyle name="normálne 62 3 2" xfId="2418"/>
    <cellStyle name="normálne 62 4" xfId="2419"/>
    <cellStyle name="normálne 62 4 2" xfId="2420"/>
    <cellStyle name="normálne 62 5" xfId="2421"/>
    <cellStyle name="normálne 62 6" xfId="2422"/>
    <cellStyle name="normálne 62 7" xfId="2423"/>
    <cellStyle name="normálne 62 8" xfId="2424"/>
    <cellStyle name="normálne 62 9" xfId="2425"/>
    <cellStyle name="normálne 63 10" xfId="2426"/>
    <cellStyle name="normálne 63 11" xfId="2427"/>
    <cellStyle name="normálne 63 12" xfId="2428"/>
    <cellStyle name="normálne 63 13" xfId="2429"/>
    <cellStyle name="normálne 63 14" xfId="2430"/>
    <cellStyle name="normálne 63 15" xfId="2431"/>
    <cellStyle name="normálne 63 2" xfId="2432"/>
    <cellStyle name="normálne 63 2 2" xfId="2433"/>
    <cellStyle name="normálne 63 3" xfId="2434"/>
    <cellStyle name="normálne 63 3 2" xfId="2435"/>
    <cellStyle name="normálne 63 4" xfId="2436"/>
    <cellStyle name="normálne 63 4 2" xfId="2437"/>
    <cellStyle name="normálne 63 5" xfId="2438"/>
    <cellStyle name="normálne 63 6" xfId="2439"/>
    <cellStyle name="normálne 63 7" xfId="2440"/>
    <cellStyle name="normálne 63 8" xfId="2441"/>
    <cellStyle name="normálne 63 9" xfId="2442"/>
    <cellStyle name="normálne 66 10" xfId="2443"/>
    <cellStyle name="normálne 66 11" xfId="2444"/>
    <cellStyle name="normálne 66 12" xfId="2445"/>
    <cellStyle name="normálne 66 13" xfId="2446"/>
    <cellStyle name="normálne 66 14" xfId="2447"/>
    <cellStyle name="normálne 66 15" xfId="2448"/>
    <cellStyle name="normálne 66 2" xfId="2449"/>
    <cellStyle name="normálne 66 2 2" xfId="2450"/>
    <cellStyle name="normálne 66 3" xfId="2451"/>
    <cellStyle name="normálne 66 3 2" xfId="2452"/>
    <cellStyle name="normálne 66 4" xfId="2453"/>
    <cellStyle name="normálne 66 4 2" xfId="2454"/>
    <cellStyle name="normálne 66 5" xfId="2455"/>
    <cellStyle name="normálne 66 6" xfId="2456"/>
    <cellStyle name="normálne 66 7" xfId="2457"/>
    <cellStyle name="normálne 66 8" xfId="2458"/>
    <cellStyle name="normálne 66 9" xfId="2459"/>
    <cellStyle name="normálne 67 10" xfId="2460"/>
    <cellStyle name="normálne 67 11" xfId="2461"/>
    <cellStyle name="normálne 67 12" xfId="2462"/>
    <cellStyle name="normálne 67 13" xfId="2463"/>
    <cellStyle name="normálne 67 14" xfId="2464"/>
    <cellStyle name="normálne 67 15" xfId="2465"/>
    <cellStyle name="normálne 67 2" xfId="2466"/>
    <cellStyle name="normálne 67 2 2" xfId="2467"/>
    <cellStyle name="normálne 67 3" xfId="2468"/>
    <cellStyle name="normálne 67 3 2" xfId="2469"/>
    <cellStyle name="normálne 67 4" xfId="2470"/>
    <cellStyle name="normálne 67 4 2" xfId="2471"/>
    <cellStyle name="normálne 67 5" xfId="2472"/>
    <cellStyle name="normálne 67 6" xfId="2473"/>
    <cellStyle name="normálne 67 7" xfId="2474"/>
    <cellStyle name="normálne 67 8" xfId="2475"/>
    <cellStyle name="normálne 67 9" xfId="2476"/>
    <cellStyle name="normálne 68 10" xfId="2477"/>
    <cellStyle name="normálne 68 11" xfId="2478"/>
    <cellStyle name="normálne 68 12" xfId="2479"/>
    <cellStyle name="normálne 68 13" xfId="2480"/>
    <cellStyle name="normálne 68 14" xfId="2481"/>
    <cellStyle name="normálne 68 15" xfId="2482"/>
    <cellStyle name="normálne 68 2" xfId="2483"/>
    <cellStyle name="normálne 68 2 2" xfId="2484"/>
    <cellStyle name="normálne 68 3" xfId="2485"/>
    <cellStyle name="normálne 68 3 2" xfId="2486"/>
    <cellStyle name="normálne 68 4" xfId="2487"/>
    <cellStyle name="normálne 68 4 2" xfId="2488"/>
    <cellStyle name="normálne 68 5" xfId="2489"/>
    <cellStyle name="normálne 68 6" xfId="2490"/>
    <cellStyle name="normálne 68 7" xfId="2491"/>
    <cellStyle name="normálne 68 8" xfId="2492"/>
    <cellStyle name="normálne 68 9" xfId="2493"/>
    <cellStyle name="normálne 69 10" xfId="2494"/>
    <cellStyle name="normálne 69 11" xfId="2495"/>
    <cellStyle name="normálne 69 12" xfId="2496"/>
    <cellStyle name="normálne 69 13" xfId="2497"/>
    <cellStyle name="normálne 69 14" xfId="2498"/>
    <cellStyle name="normálne 69 15" xfId="2499"/>
    <cellStyle name="normálne 69 2" xfId="2500"/>
    <cellStyle name="normálne 69 2 2" xfId="2501"/>
    <cellStyle name="normálne 69 3" xfId="2502"/>
    <cellStyle name="normálne 69 3 2" xfId="2503"/>
    <cellStyle name="normálne 69 4" xfId="2504"/>
    <cellStyle name="normálne 69 4 2" xfId="2505"/>
    <cellStyle name="normálne 69 5" xfId="2506"/>
    <cellStyle name="normálne 69 6" xfId="2507"/>
    <cellStyle name="normálne 69 7" xfId="2508"/>
    <cellStyle name="normálne 69 8" xfId="2509"/>
    <cellStyle name="normálne 69 9" xfId="2510"/>
    <cellStyle name="normálne 7 10" xfId="2511"/>
    <cellStyle name="normálne 7 11" xfId="2512"/>
    <cellStyle name="normálne 7 12" xfId="2513"/>
    <cellStyle name="normálne 7 13" xfId="2514"/>
    <cellStyle name="normálne 7 14" xfId="2515"/>
    <cellStyle name="normálne 7 15" xfId="2516"/>
    <cellStyle name="normálne 7 16" xfId="2517"/>
    <cellStyle name="normálne 7 17" xfId="2518"/>
    <cellStyle name="normálne 7 2" xfId="2519"/>
    <cellStyle name="normálne 7 2 2" xfId="2520"/>
    <cellStyle name="normálne 7 3" xfId="2521"/>
    <cellStyle name="normálne 7 3 2" xfId="2522"/>
    <cellStyle name="normálne 7 4" xfId="2523"/>
    <cellStyle name="normálne 7 4 2" xfId="2524"/>
    <cellStyle name="normálne 7 5" xfId="2525"/>
    <cellStyle name="normálne 7 5 2" xfId="2526"/>
    <cellStyle name="normálne 7 6" xfId="2527"/>
    <cellStyle name="normálne 7 6 2" xfId="2528"/>
    <cellStyle name="normálne 7 7" xfId="2529"/>
    <cellStyle name="normálne 7 8" xfId="2530"/>
    <cellStyle name="normálne 7 9" xfId="2531"/>
    <cellStyle name="normálne 70 10" xfId="2532"/>
    <cellStyle name="normálne 70 11" xfId="2533"/>
    <cellStyle name="normálne 70 12" xfId="2534"/>
    <cellStyle name="normálne 70 13" xfId="2535"/>
    <cellStyle name="normálne 70 14" xfId="2536"/>
    <cellStyle name="normálne 70 15" xfId="2537"/>
    <cellStyle name="normálne 70 2" xfId="2538"/>
    <cellStyle name="normálne 70 2 2" xfId="2539"/>
    <cellStyle name="normálne 70 3" xfId="2540"/>
    <cellStyle name="normálne 70 3 2" xfId="2541"/>
    <cellStyle name="normálne 70 4" xfId="2542"/>
    <cellStyle name="normálne 70 4 2" xfId="2543"/>
    <cellStyle name="normálne 70 5" xfId="2544"/>
    <cellStyle name="normálne 70 6" xfId="2545"/>
    <cellStyle name="normálne 70 7" xfId="2546"/>
    <cellStyle name="normálne 70 8" xfId="2547"/>
    <cellStyle name="normálne 70 9" xfId="2548"/>
    <cellStyle name="normálne 71 10" xfId="2549"/>
    <cellStyle name="normálne 71 11" xfId="2550"/>
    <cellStyle name="normálne 71 12" xfId="2551"/>
    <cellStyle name="normálne 71 13" xfId="2552"/>
    <cellStyle name="normálne 71 14" xfId="2553"/>
    <cellStyle name="normálne 71 15" xfId="2554"/>
    <cellStyle name="normálne 71 2" xfId="2555"/>
    <cellStyle name="normálne 71 2 2" xfId="2556"/>
    <cellStyle name="normálne 71 3" xfId="2557"/>
    <cellStyle name="normálne 71 3 2" xfId="2558"/>
    <cellStyle name="normálne 71 4" xfId="2559"/>
    <cellStyle name="normálne 71 4 2" xfId="2560"/>
    <cellStyle name="normálne 71 5" xfId="2561"/>
    <cellStyle name="normálne 71 6" xfId="2562"/>
    <cellStyle name="normálne 71 7" xfId="2563"/>
    <cellStyle name="normálne 71 8" xfId="2564"/>
    <cellStyle name="normálne 71 9" xfId="2565"/>
    <cellStyle name="normálne 72 10" xfId="2566"/>
    <cellStyle name="normálne 72 11" xfId="2567"/>
    <cellStyle name="normálne 72 12" xfId="2568"/>
    <cellStyle name="normálne 72 13" xfId="2569"/>
    <cellStyle name="normálne 72 14" xfId="2570"/>
    <cellStyle name="normálne 72 15" xfId="2571"/>
    <cellStyle name="normálne 72 2" xfId="2572"/>
    <cellStyle name="normálne 72 2 2" xfId="2573"/>
    <cellStyle name="normálne 72 3" xfId="2574"/>
    <cellStyle name="normálne 72 3 2" xfId="2575"/>
    <cellStyle name="normálne 72 4" xfId="2576"/>
    <cellStyle name="normálne 72 4 2" xfId="2577"/>
    <cellStyle name="normálne 72 5" xfId="2578"/>
    <cellStyle name="normálne 72 6" xfId="2579"/>
    <cellStyle name="normálne 72 7" xfId="2580"/>
    <cellStyle name="normálne 72 8" xfId="2581"/>
    <cellStyle name="normálne 72 9" xfId="2582"/>
    <cellStyle name="normálne 73 10" xfId="2583"/>
    <cellStyle name="normálne 73 11" xfId="2584"/>
    <cellStyle name="normálne 73 12" xfId="2585"/>
    <cellStyle name="normálne 73 13" xfId="2586"/>
    <cellStyle name="normálne 73 14" xfId="2587"/>
    <cellStyle name="normálne 73 15" xfId="2588"/>
    <cellStyle name="normálne 73 2" xfId="2589"/>
    <cellStyle name="normálne 73 2 2" xfId="2590"/>
    <cellStyle name="normálne 73 3" xfId="2591"/>
    <cellStyle name="normálne 73 3 2" xfId="2592"/>
    <cellStyle name="normálne 73 4" xfId="2593"/>
    <cellStyle name="normálne 73 4 2" xfId="2594"/>
    <cellStyle name="normálne 73 5" xfId="2595"/>
    <cellStyle name="normálne 73 6" xfId="2596"/>
    <cellStyle name="normálne 73 7" xfId="2597"/>
    <cellStyle name="normálne 73 8" xfId="2598"/>
    <cellStyle name="normálne 73 9" xfId="2599"/>
    <cellStyle name="normálne 74 10" xfId="2600"/>
    <cellStyle name="normálne 74 11" xfId="2601"/>
    <cellStyle name="normálne 74 12" xfId="2602"/>
    <cellStyle name="normálne 74 13" xfId="2603"/>
    <cellStyle name="normálne 74 14" xfId="2604"/>
    <cellStyle name="normálne 74 15" xfId="2605"/>
    <cellStyle name="normálne 74 2" xfId="2606"/>
    <cellStyle name="normálne 74 2 2" xfId="2607"/>
    <cellStyle name="normálne 74 3" xfId="2608"/>
    <cellStyle name="normálne 74 3 2" xfId="2609"/>
    <cellStyle name="normálne 74 4" xfId="2610"/>
    <cellStyle name="normálne 74 4 2" xfId="2611"/>
    <cellStyle name="normálne 74 5" xfId="2612"/>
    <cellStyle name="normálne 74 6" xfId="2613"/>
    <cellStyle name="normálne 74 7" xfId="2614"/>
    <cellStyle name="normálne 74 8" xfId="2615"/>
    <cellStyle name="normálne 74 9" xfId="2616"/>
    <cellStyle name="normálne 75 10" xfId="2617"/>
    <cellStyle name="normálne 75 11" xfId="2618"/>
    <cellStyle name="normálne 75 12" xfId="2619"/>
    <cellStyle name="normálne 75 13" xfId="2620"/>
    <cellStyle name="normálne 75 14" xfId="2621"/>
    <cellStyle name="normálne 75 15" xfId="2622"/>
    <cellStyle name="normálne 75 2" xfId="2623"/>
    <cellStyle name="normálne 75 2 2" xfId="2624"/>
    <cellStyle name="normálne 75 3" xfId="2625"/>
    <cellStyle name="normálne 75 3 2" xfId="2626"/>
    <cellStyle name="normálne 75 4" xfId="2627"/>
    <cellStyle name="normálne 75 4 2" xfId="2628"/>
    <cellStyle name="normálne 75 5" xfId="2629"/>
    <cellStyle name="normálne 75 6" xfId="2630"/>
    <cellStyle name="normálne 75 7" xfId="2631"/>
    <cellStyle name="normálne 75 8" xfId="2632"/>
    <cellStyle name="normálne 75 9" xfId="2633"/>
    <cellStyle name="normálne 76 10" xfId="2634"/>
    <cellStyle name="normálne 76 11" xfId="2635"/>
    <cellStyle name="normálne 76 12" xfId="2636"/>
    <cellStyle name="normálne 76 13" xfId="2637"/>
    <cellStyle name="normálne 76 14" xfId="2638"/>
    <cellStyle name="normálne 76 15" xfId="2639"/>
    <cellStyle name="normálne 76 2" xfId="2640"/>
    <cellStyle name="normálne 76 2 2" xfId="2641"/>
    <cellStyle name="normálne 76 3" xfId="2642"/>
    <cellStyle name="normálne 76 3 2" xfId="2643"/>
    <cellStyle name="normálne 76 4" xfId="2644"/>
    <cellStyle name="normálne 76 4 2" xfId="2645"/>
    <cellStyle name="normálne 76 5" xfId="2646"/>
    <cellStyle name="normálne 76 6" xfId="2647"/>
    <cellStyle name="normálne 76 7" xfId="2648"/>
    <cellStyle name="normálne 76 8" xfId="2649"/>
    <cellStyle name="normálne 76 9" xfId="2650"/>
    <cellStyle name="normálne 77 10" xfId="2651"/>
    <cellStyle name="normálne 77 11" xfId="2652"/>
    <cellStyle name="normálne 77 12" xfId="2653"/>
    <cellStyle name="normálne 77 13" xfId="2654"/>
    <cellStyle name="normálne 77 14" xfId="2655"/>
    <cellStyle name="normálne 77 15" xfId="2656"/>
    <cellStyle name="normálne 77 2" xfId="2657"/>
    <cellStyle name="normálne 77 2 2" xfId="2658"/>
    <cellStyle name="normálne 77 3" xfId="2659"/>
    <cellStyle name="normálne 77 3 2" xfId="2660"/>
    <cellStyle name="normálne 77 4" xfId="2661"/>
    <cellStyle name="normálne 77 4 2" xfId="2662"/>
    <cellStyle name="normálne 77 5" xfId="2663"/>
    <cellStyle name="normálne 77 6" xfId="2664"/>
    <cellStyle name="normálne 77 7" xfId="2665"/>
    <cellStyle name="normálne 77 8" xfId="2666"/>
    <cellStyle name="normálne 77 9" xfId="2667"/>
    <cellStyle name="normálne 78 10" xfId="2668"/>
    <cellStyle name="normálne 78 11" xfId="2669"/>
    <cellStyle name="normálne 78 12" xfId="2670"/>
    <cellStyle name="normálne 78 13" xfId="2671"/>
    <cellStyle name="normálne 78 14" xfId="2672"/>
    <cellStyle name="normálne 78 15" xfId="2673"/>
    <cellStyle name="normálne 78 2" xfId="2674"/>
    <cellStyle name="normálne 78 2 2" xfId="2675"/>
    <cellStyle name="normálne 78 3" xfId="2676"/>
    <cellStyle name="normálne 78 3 2" xfId="2677"/>
    <cellStyle name="normálne 78 4" xfId="2678"/>
    <cellStyle name="normálne 78 4 2" xfId="2679"/>
    <cellStyle name="normálne 78 5" xfId="2680"/>
    <cellStyle name="normálne 78 6" xfId="2681"/>
    <cellStyle name="normálne 78 7" xfId="2682"/>
    <cellStyle name="normálne 78 8" xfId="2683"/>
    <cellStyle name="normálne 78 9" xfId="2684"/>
    <cellStyle name="normálne 79 10" xfId="2685"/>
    <cellStyle name="normálne 79 11" xfId="2686"/>
    <cellStyle name="normálne 79 12" xfId="2687"/>
    <cellStyle name="normálne 79 13" xfId="2688"/>
    <cellStyle name="normálne 79 14" xfId="2689"/>
    <cellStyle name="normálne 79 15" xfId="2690"/>
    <cellStyle name="normálne 79 2" xfId="2691"/>
    <cellStyle name="normálne 79 2 2" xfId="2692"/>
    <cellStyle name="normálne 79 3" xfId="2693"/>
    <cellStyle name="normálne 79 3 2" xfId="2694"/>
    <cellStyle name="normálne 79 4" xfId="2695"/>
    <cellStyle name="normálne 79 4 2" xfId="2696"/>
    <cellStyle name="normálne 79 5" xfId="2697"/>
    <cellStyle name="normálne 79 6" xfId="2698"/>
    <cellStyle name="normálne 79 7" xfId="2699"/>
    <cellStyle name="normálne 79 8" xfId="2700"/>
    <cellStyle name="normálne 79 9" xfId="2701"/>
    <cellStyle name="normálne 8 10" xfId="2702"/>
    <cellStyle name="normálne 8 11" xfId="2703"/>
    <cellStyle name="normálne 8 12" xfId="2704"/>
    <cellStyle name="normálne 8 13" xfId="2705"/>
    <cellStyle name="normálne 8 14" xfId="2706"/>
    <cellStyle name="normálne 8 15" xfId="2707"/>
    <cellStyle name="normálne 8 16" xfId="2708"/>
    <cellStyle name="normálne 8 17" xfId="2709"/>
    <cellStyle name="normálne 8 2" xfId="2710"/>
    <cellStyle name="normálne 8 2 2" xfId="2711"/>
    <cellStyle name="normálne 8 3" xfId="2712"/>
    <cellStyle name="normálne 8 3 2" xfId="2713"/>
    <cellStyle name="normálne 8 4" xfId="2714"/>
    <cellStyle name="normálne 8 4 2" xfId="2715"/>
    <cellStyle name="normálne 8 5" xfId="2716"/>
    <cellStyle name="normálne 8 5 2" xfId="2717"/>
    <cellStyle name="normálne 8 6" xfId="2718"/>
    <cellStyle name="normálne 8 6 2" xfId="2719"/>
    <cellStyle name="normálne 8 7" xfId="2720"/>
    <cellStyle name="normálne 8 8" xfId="2721"/>
    <cellStyle name="normálne 8 9" xfId="2722"/>
    <cellStyle name="normálne 80 10" xfId="2723"/>
    <cellStyle name="normálne 80 11" xfId="2724"/>
    <cellStyle name="normálne 80 12" xfId="2725"/>
    <cellStyle name="normálne 80 13" xfId="2726"/>
    <cellStyle name="normálne 80 2" xfId="2727"/>
    <cellStyle name="normálne 80 2 2" xfId="2728"/>
    <cellStyle name="normálne 80 3" xfId="2729"/>
    <cellStyle name="normálne 80 4" xfId="2730"/>
    <cellStyle name="normálne 80 5" xfId="2731"/>
    <cellStyle name="normálne 80 6" xfId="2732"/>
    <cellStyle name="normálne 80 7" xfId="2733"/>
    <cellStyle name="normálne 80 8" xfId="2734"/>
    <cellStyle name="normálne 80 9" xfId="2735"/>
    <cellStyle name="normálne 81 10" xfId="2736"/>
    <cellStyle name="normálne 81 11" xfId="2737"/>
    <cellStyle name="normálne 81 12" xfId="2738"/>
    <cellStyle name="normálne 81 2" xfId="2739"/>
    <cellStyle name="normálne 81 3" xfId="2740"/>
    <cellStyle name="normálne 81 4" xfId="2741"/>
    <cellStyle name="normálne 81 5" xfId="2742"/>
    <cellStyle name="normálne 81 6" xfId="2743"/>
    <cellStyle name="normálne 81 7" xfId="2744"/>
    <cellStyle name="normálne 81 8" xfId="2745"/>
    <cellStyle name="normálne 81 9" xfId="2746"/>
    <cellStyle name="normálne 9 10" xfId="2747"/>
    <cellStyle name="normálne 9 11" xfId="2748"/>
    <cellStyle name="normálne 9 12" xfId="2749"/>
    <cellStyle name="normálne 9 13" xfId="2750"/>
    <cellStyle name="normálne 9 14" xfId="2751"/>
    <cellStyle name="normálne 9 15" xfId="2752"/>
    <cellStyle name="normálne 9 16" xfId="2753"/>
    <cellStyle name="normálne 9 17" xfId="2754"/>
    <cellStyle name="normálne 9 2" xfId="2755"/>
    <cellStyle name="normálne 9 2 2" xfId="2756"/>
    <cellStyle name="normálne 9 3" xfId="2757"/>
    <cellStyle name="normálne 9 3 2" xfId="2758"/>
    <cellStyle name="normálne 9 4" xfId="2759"/>
    <cellStyle name="normálne 9 4 2" xfId="2760"/>
    <cellStyle name="normálne 9 5" xfId="2761"/>
    <cellStyle name="normálne 9 5 2" xfId="2762"/>
    <cellStyle name="normálne 9 6" xfId="2763"/>
    <cellStyle name="normálne 9 6 2" xfId="2764"/>
    <cellStyle name="normálne 9 7" xfId="2765"/>
    <cellStyle name="normálne 9 8" xfId="2766"/>
    <cellStyle name="normálne 9 9" xfId="2767"/>
    <cellStyle name="normálne 93" xfId="2768"/>
    <cellStyle name="normálne 93 10" xfId="2769"/>
    <cellStyle name="normálne 93 11" xfId="2770"/>
    <cellStyle name="normálne 93 12" xfId="2771"/>
    <cellStyle name="normálne 93 13" xfId="2772"/>
    <cellStyle name="normálne 93 14" xfId="2773"/>
    <cellStyle name="normálne 93 15" xfId="2774"/>
    <cellStyle name="normálne 93 16" xfId="2775"/>
    <cellStyle name="normálne 93 17" xfId="2776"/>
    <cellStyle name="normálne 93 18" xfId="2777"/>
    <cellStyle name="normálne 93 19" xfId="2778"/>
    <cellStyle name="normálne 93 2" xfId="2779"/>
    <cellStyle name="normálne 93 20" xfId="2780"/>
    <cellStyle name="normálne 93 3" xfId="2781"/>
    <cellStyle name="normálne 93 4" xfId="2782"/>
    <cellStyle name="normálne 93 5" xfId="2783"/>
    <cellStyle name="normálne 93 6" xfId="2784"/>
    <cellStyle name="normálne 93 7" xfId="2785"/>
    <cellStyle name="normálne 93 8" xfId="2786"/>
    <cellStyle name="normálne 93 9" xfId="2787"/>
    <cellStyle name="normálne 94 10" xfId="2788"/>
    <cellStyle name="normálne 94 11" xfId="2789"/>
    <cellStyle name="normálne 94 12" xfId="2790"/>
    <cellStyle name="normálne 94 13" xfId="2791"/>
    <cellStyle name="normálne 94 14" xfId="2792"/>
    <cellStyle name="normálne 94 15" xfId="2793"/>
    <cellStyle name="normálne 94 16" xfId="2794"/>
    <cellStyle name="normálne 94 17" xfId="2795"/>
    <cellStyle name="normálne 94 18" xfId="2796"/>
    <cellStyle name="normálne 94 19" xfId="2797"/>
    <cellStyle name="normálne 94 2" xfId="2798"/>
    <cellStyle name="normálne 94 20" xfId="2799"/>
    <cellStyle name="normálne 94 3" xfId="2800"/>
    <cellStyle name="normálne 94 4" xfId="2801"/>
    <cellStyle name="normálne 94 5" xfId="2802"/>
    <cellStyle name="normálne 94 6" xfId="2803"/>
    <cellStyle name="normálne 94 7" xfId="2804"/>
    <cellStyle name="normálne 94 8" xfId="2805"/>
    <cellStyle name="normálne 94 9" xfId="2806"/>
    <cellStyle name="normálne 95" xfId="2807"/>
    <cellStyle name="normálne 95 10" xfId="2808"/>
    <cellStyle name="normálne 95 11" xfId="2809"/>
    <cellStyle name="normálne 95 12" xfId="2810"/>
    <cellStyle name="normálne 95 13" xfId="2811"/>
    <cellStyle name="normálne 95 14" xfId="2812"/>
    <cellStyle name="normálne 95 15" xfId="2813"/>
    <cellStyle name="normálne 95 16" xfId="2814"/>
    <cellStyle name="normálne 95 17" xfId="2815"/>
    <cellStyle name="normálne 95 18" xfId="2816"/>
    <cellStyle name="normálne 95 19" xfId="2817"/>
    <cellStyle name="normálne 95 2" xfId="2818"/>
    <cellStyle name="normálne 95 20" xfId="2819"/>
    <cellStyle name="normálne 95 3" xfId="2820"/>
    <cellStyle name="normálne 95 4" xfId="2821"/>
    <cellStyle name="normálne 95 5" xfId="2822"/>
    <cellStyle name="normálne 95 6" xfId="2823"/>
    <cellStyle name="normálne 95 7" xfId="2824"/>
    <cellStyle name="normálne 95 8" xfId="2825"/>
    <cellStyle name="normálne 95 9" xfId="2826"/>
    <cellStyle name="normálne 96" xfId="2827"/>
    <cellStyle name="normálne 96 10" xfId="2828"/>
    <cellStyle name="normálne 96 11" xfId="2829"/>
    <cellStyle name="normálne 96 12" xfId="2830"/>
    <cellStyle name="normálne 96 13" xfId="2831"/>
    <cellStyle name="normálne 96 14" xfId="2832"/>
    <cellStyle name="normálne 96 15" xfId="2833"/>
    <cellStyle name="normálne 96 16" xfId="2834"/>
    <cellStyle name="normálne 96 17" xfId="2835"/>
    <cellStyle name="normálne 96 18" xfId="2836"/>
    <cellStyle name="normálne 96 19" xfId="2837"/>
    <cellStyle name="normálne 96 2" xfId="2838"/>
    <cellStyle name="normálne 96 20" xfId="2839"/>
    <cellStyle name="normálne 96 3" xfId="2840"/>
    <cellStyle name="normálne 96 4" xfId="2841"/>
    <cellStyle name="normálne 96 5" xfId="2842"/>
    <cellStyle name="normálne 96 6" xfId="2843"/>
    <cellStyle name="normálne 96 7" xfId="2844"/>
    <cellStyle name="normálne 96 8" xfId="2845"/>
    <cellStyle name="normálne 96 9" xfId="2846"/>
    <cellStyle name="normálne 97" xfId="2847"/>
    <cellStyle name="normálne 97 10" xfId="2848"/>
    <cellStyle name="normálne 97 11" xfId="2849"/>
    <cellStyle name="normálne 97 12" xfId="2850"/>
    <cellStyle name="normálne 97 13" xfId="2851"/>
    <cellStyle name="normálne 97 14" xfId="2852"/>
    <cellStyle name="normálne 97 15" xfId="2853"/>
    <cellStyle name="normálne 97 16" xfId="2854"/>
    <cellStyle name="normálne 97 17" xfId="2855"/>
    <cellStyle name="normálne 97 18" xfId="2856"/>
    <cellStyle name="normálne 97 19" xfId="2857"/>
    <cellStyle name="normálne 97 2" xfId="2858"/>
    <cellStyle name="normálne 97 20" xfId="2859"/>
    <cellStyle name="normálne 97 3" xfId="2860"/>
    <cellStyle name="normálne 97 4" xfId="2861"/>
    <cellStyle name="normálne 97 5" xfId="2862"/>
    <cellStyle name="normálne 97 6" xfId="2863"/>
    <cellStyle name="normálne 97 7" xfId="2864"/>
    <cellStyle name="normálne 97 8" xfId="2865"/>
    <cellStyle name="normálne 97 9" xfId="2866"/>
    <cellStyle name="normálne 98" xfId="2867"/>
    <cellStyle name="normálne 98 10" xfId="2868"/>
    <cellStyle name="normálne 98 11" xfId="2869"/>
    <cellStyle name="normálne 98 12" xfId="2870"/>
    <cellStyle name="normálne 98 13" xfId="2871"/>
    <cellStyle name="normálne 98 14" xfId="2872"/>
    <cellStyle name="normálne 98 15" xfId="2873"/>
    <cellStyle name="normálne 98 16" xfId="2874"/>
    <cellStyle name="normálne 98 17" xfId="2875"/>
    <cellStyle name="normálne 98 18" xfId="2876"/>
    <cellStyle name="normálne 98 19" xfId="2877"/>
    <cellStyle name="normálne 98 2" xfId="2878"/>
    <cellStyle name="normálne 98 20" xfId="2879"/>
    <cellStyle name="normálne 98 3" xfId="2880"/>
    <cellStyle name="normálne 98 4" xfId="2881"/>
    <cellStyle name="normálne 98 5" xfId="2882"/>
    <cellStyle name="normálne 98 6" xfId="2883"/>
    <cellStyle name="normálne 98 7" xfId="2884"/>
    <cellStyle name="normálne 98 8" xfId="2885"/>
    <cellStyle name="normálne 98 9" xfId="2886"/>
    <cellStyle name="normálne 99" xfId="2887"/>
    <cellStyle name="normální 2" xfId="2888"/>
    <cellStyle name="Normální 2 2" xfId="2889"/>
    <cellStyle name="Normální 2 2 2" xfId="2890"/>
    <cellStyle name="normální 2 3" xfId="2891"/>
    <cellStyle name="normální 2 3 10" xfId="2892"/>
    <cellStyle name="normální 2 3 11" xfId="2893"/>
    <cellStyle name="normální 2 3 12" xfId="2894"/>
    <cellStyle name="normální 2 3 13" xfId="2895"/>
    <cellStyle name="normální 2 3 14" xfId="2896"/>
    <cellStyle name="normální 2 3 15" xfId="2897"/>
    <cellStyle name="normální 2 3 16" xfId="2898"/>
    <cellStyle name="normální 2 3 17" xfId="2899"/>
    <cellStyle name="normální 2 3 18" xfId="2900"/>
    <cellStyle name="normální 2 3 19" xfId="2901"/>
    <cellStyle name="normální 2 3 2" xfId="2902"/>
    <cellStyle name="normální 2 3 20" xfId="2903"/>
    <cellStyle name="normální 2 3 21" xfId="2904"/>
    <cellStyle name="normální 2 3 22" xfId="2905"/>
    <cellStyle name="normální 2 3 23" xfId="2906"/>
    <cellStyle name="normální 2 3 24" xfId="2907"/>
    <cellStyle name="normální 2 3 25" xfId="2908"/>
    <cellStyle name="normální 2 3 26" xfId="2909"/>
    <cellStyle name="normální 2 3 27" xfId="2910"/>
    <cellStyle name="normální 2 3 28" xfId="2911"/>
    <cellStyle name="normální 2 3 29" xfId="2912"/>
    <cellStyle name="normální 2 3 3" xfId="2913"/>
    <cellStyle name="normální 2 3 30" xfId="2914"/>
    <cellStyle name="normální 2 3 31" xfId="2915"/>
    <cellStyle name="normální 2 3 32" xfId="2916"/>
    <cellStyle name="normální 2 3 33" xfId="2917"/>
    <cellStyle name="normální 2 3 34" xfId="2918"/>
    <cellStyle name="normální 2 3 35" xfId="2919"/>
    <cellStyle name="normální 2 3 36" xfId="2920"/>
    <cellStyle name="normální 2 3 4" xfId="2921"/>
    <cellStyle name="normální 2 3 5" xfId="2922"/>
    <cellStyle name="normální 2 3 6" xfId="2923"/>
    <cellStyle name="normální 2 3 7" xfId="2924"/>
    <cellStyle name="normální 2 3 8" xfId="2925"/>
    <cellStyle name="normální 2 3 9" xfId="2926"/>
    <cellStyle name="normální 2 4" xfId="2927"/>
    <cellStyle name="normální 2 4 10" xfId="2928"/>
    <cellStyle name="normální 2 4 11" xfId="2929"/>
    <cellStyle name="normální 2 4 12" xfId="2930"/>
    <cellStyle name="normální 2 4 13" xfId="2931"/>
    <cellStyle name="normální 2 4 14" xfId="2932"/>
    <cellStyle name="normální 2 4 15" xfId="2933"/>
    <cellStyle name="normální 2 4 16" xfId="2934"/>
    <cellStyle name="normální 2 4 17" xfId="2935"/>
    <cellStyle name="normální 2 4 18" xfId="2936"/>
    <cellStyle name="normální 2 4 19" xfId="2937"/>
    <cellStyle name="normální 2 4 2" xfId="2938"/>
    <cellStyle name="normální 2 4 20" xfId="2939"/>
    <cellStyle name="normální 2 4 21" xfId="2940"/>
    <cellStyle name="normální 2 4 22" xfId="2941"/>
    <cellStyle name="normální 2 4 23" xfId="2942"/>
    <cellStyle name="normální 2 4 24" xfId="2943"/>
    <cellStyle name="normální 2 4 25" xfId="2944"/>
    <cellStyle name="normální 2 4 26" xfId="2945"/>
    <cellStyle name="normální 2 4 27" xfId="2946"/>
    <cellStyle name="normální 2 4 28" xfId="2947"/>
    <cellStyle name="normální 2 4 29" xfId="2948"/>
    <cellStyle name="normální 2 4 3" xfId="2949"/>
    <cellStyle name="normální 2 4 30" xfId="2950"/>
    <cellStyle name="normální 2 4 31" xfId="2951"/>
    <cellStyle name="normální 2 4 32" xfId="2952"/>
    <cellStyle name="normální 2 4 33" xfId="2953"/>
    <cellStyle name="normální 2 4 34" xfId="2954"/>
    <cellStyle name="normální 2 4 35" xfId="2955"/>
    <cellStyle name="normální 2 4 36" xfId="2956"/>
    <cellStyle name="normální 2 4 4" xfId="2957"/>
    <cellStyle name="normální 2 4 5" xfId="2958"/>
    <cellStyle name="normální 2 4 6" xfId="2959"/>
    <cellStyle name="normální 2 4 7" xfId="2960"/>
    <cellStyle name="normální 2 4 8" xfId="2961"/>
    <cellStyle name="normální 2 4 9" xfId="2962"/>
    <cellStyle name="Normální 2 5" xfId="2963"/>
    <cellStyle name="normální 2 6" xfId="2964"/>
    <cellStyle name="Normální 2 7" xfId="2965"/>
    <cellStyle name="Normální 2 8" xfId="2966"/>
    <cellStyle name="Normální 3" xfId="2967"/>
    <cellStyle name="Normální 3 2" xfId="2968"/>
    <cellStyle name="Normální 4" xfId="2969"/>
    <cellStyle name="Normální 4 2" xfId="2970"/>
    <cellStyle name="normální_2008_2009" xfId="2971"/>
    <cellStyle name="Note" xfId="2972"/>
    <cellStyle name="Output" xfId="2973"/>
    <cellStyle name="Prepojená bunka" xfId="2974"/>
    <cellStyle name="Prepojená bunka 2" xfId="2975"/>
    <cellStyle name="Prepojená bunka 3" xfId="2976"/>
    <cellStyle name="Prepojená bunka 4" xfId="2977"/>
    <cellStyle name="Prepojená bunka 5" xfId="2978"/>
    <cellStyle name="Propojená buňka" xfId="2979"/>
    <cellStyle name="sima" xfId="2980"/>
    <cellStyle name="sima 2" xfId="2981"/>
    <cellStyle name="Spolu" xfId="2982"/>
    <cellStyle name="Spolu 2" xfId="2983"/>
    <cellStyle name="Spolu 3" xfId="2984"/>
    <cellStyle name="Spolu 4" xfId="2985"/>
    <cellStyle name="Spolu 5" xfId="2986"/>
    <cellStyle name="Správně" xfId="2987"/>
    <cellStyle name="szamozas" xfId="2988"/>
    <cellStyle name="szamozas 2" xfId="2989"/>
    <cellStyle name="Štýl 1" xfId="2990"/>
    <cellStyle name="Text upozornění" xfId="2991"/>
    <cellStyle name="Text upozornenia" xfId="2992"/>
    <cellStyle name="Text upozornenia 2" xfId="2993"/>
    <cellStyle name="Text upozornenia 3" xfId="2994"/>
    <cellStyle name="Text upozornenia 4" xfId="2995"/>
    <cellStyle name="Text upozornenia 5" xfId="2996"/>
    <cellStyle name="text1" xfId="2997"/>
    <cellStyle name="text1 2" xfId="2998"/>
    <cellStyle name="text2" xfId="2999"/>
    <cellStyle name="text2 2" xfId="3000"/>
    <cellStyle name="Title" xfId="3001"/>
    <cellStyle name="Total" xfId="3002"/>
    <cellStyle name="TYP ŘÁDKU_4(sloupec C)" xfId="3003"/>
    <cellStyle name="Vstup" xfId="3004"/>
    <cellStyle name="Vstup 2" xfId="3005"/>
    <cellStyle name="Vstup 3" xfId="3006"/>
    <cellStyle name="Vstup 4" xfId="3007"/>
    <cellStyle name="Vstup 5" xfId="3008"/>
    <cellStyle name="Výpočet" xfId="3009"/>
    <cellStyle name="Výpočet 2" xfId="3010"/>
    <cellStyle name="Výpočet 3" xfId="3011"/>
    <cellStyle name="Výpočet 4" xfId="3012"/>
    <cellStyle name="Výpočet 5" xfId="3013"/>
    <cellStyle name="Výstup" xfId="3014"/>
    <cellStyle name="Výstup 2" xfId="3015"/>
    <cellStyle name="Výstup 3" xfId="3016"/>
    <cellStyle name="Výstup 4" xfId="3017"/>
    <cellStyle name="Výstup 5" xfId="3018"/>
    <cellStyle name="Vysvětlující text" xfId="3019"/>
    <cellStyle name="Vysvetľujúci text" xfId="3020"/>
    <cellStyle name="Vysvetľujúci text 2" xfId="3021"/>
    <cellStyle name="Vysvetľujúci text 3" xfId="3022"/>
    <cellStyle name="Vysvetľujúci text 4" xfId="3023"/>
    <cellStyle name="Vysvetľujúci text 5" xfId="3024"/>
    <cellStyle name="Warning Text" xfId="3025"/>
    <cellStyle name="zbozi_c" xfId="3026"/>
    <cellStyle name="Zlá" xfId="3027"/>
    <cellStyle name="Zlá 2" xfId="3028"/>
    <cellStyle name="Zlá 3" xfId="3029"/>
    <cellStyle name="Zlá 4" xfId="3030"/>
    <cellStyle name="Zlá 5" xfId="3031"/>
    <cellStyle name="Zvýraznění 1" xfId="3032"/>
    <cellStyle name="Zvýraznění 2" xfId="3033"/>
    <cellStyle name="Zvýraznění 3" xfId="3034"/>
    <cellStyle name="Zvýraznění 4" xfId="3035"/>
    <cellStyle name="Zvýraznění 5" xfId="3036"/>
    <cellStyle name="Zvýraznění 6" xfId="3037"/>
    <cellStyle name="Zvýraznenie1" xfId="3038"/>
    <cellStyle name="Zvýraznenie1 2" xfId="3039"/>
    <cellStyle name="Zvýraznenie1 3" xfId="3040"/>
    <cellStyle name="Zvýraznenie1 4" xfId="3041"/>
    <cellStyle name="Zvýraznenie1 5" xfId="3042"/>
    <cellStyle name="Zvýraznenie2" xfId="3043"/>
    <cellStyle name="Zvýraznenie2 2" xfId="3044"/>
    <cellStyle name="Zvýraznenie2 3" xfId="3045"/>
    <cellStyle name="Zvýraznenie2 4" xfId="3046"/>
    <cellStyle name="Zvýraznenie2 5" xfId="3047"/>
    <cellStyle name="Zvýraznenie3" xfId="3048"/>
    <cellStyle name="Zvýraznenie3 2" xfId="3049"/>
    <cellStyle name="Zvýraznenie3 3" xfId="3050"/>
    <cellStyle name="Zvýraznenie3 4" xfId="3051"/>
    <cellStyle name="Zvýraznenie3 5" xfId="3052"/>
    <cellStyle name="Zvýraznenie4" xfId="3053"/>
    <cellStyle name="Zvýraznenie4 2" xfId="3054"/>
    <cellStyle name="Zvýraznenie4 3" xfId="3055"/>
    <cellStyle name="Zvýraznenie4 4" xfId="3056"/>
    <cellStyle name="Zvýraznenie4 5" xfId="3057"/>
    <cellStyle name="Zvýraznenie5" xfId="3058"/>
    <cellStyle name="Zvýraznenie5 2" xfId="3059"/>
    <cellStyle name="Zvýraznenie5 3" xfId="3060"/>
    <cellStyle name="Zvýraznenie5 4" xfId="3061"/>
    <cellStyle name="Zvýraznenie5 5" xfId="3062"/>
    <cellStyle name="Zvýraznenie6" xfId="3063"/>
    <cellStyle name="Zvýraznenie6 2" xfId="3064"/>
    <cellStyle name="Zvýraznenie6 3" xfId="3065"/>
    <cellStyle name="Zvýraznenie6 4" xfId="3066"/>
    <cellStyle name="Zvýraznenie6 5" xfId="30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topLeftCell="A40" zoomScaleNormal="100" workbookViewId="0">
      <selection activeCell="X29" sqref="X29"/>
    </sheetView>
  </sheetViews>
  <sheetFormatPr defaultColWidth="9.109375" defaultRowHeight="10.199999999999999"/>
  <cols>
    <col min="1" max="1" width="2.44140625" style="7" customWidth="1"/>
    <col min="2" max="2" width="1.88671875" style="7" customWidth="1"/>
    <col min="3" max="3" width="2.88671875" style="7" customWidth="1"/>
    <col min="4" max="4" width="6.6640625" style="7" customWidth="1"/>
    <col min="5" max="5" width="13.5546875" style="7" customWidth="1"/>
    <col min="6" max="6" width="0.5546875" style="7" customWidth="1"/>
    <col min="7" max="7" width="2.5546875" style="7" customWidth="1"/>
    <col min="8" max="8" width="2.6640625" style="7" customWidth="1"/>
    <col min="9" max="9" width="10.44140625" style="7" customWidth="1"/>
    <col min="10" max="10" width="13.44140625" style="7" customWidth="1"/>
    <col min="11" max="11" width="0.6640625" style="7" customWidth="1"/>
    <col min="12" max="12" width="2.44140625" style="7" customWidth="1"/>
    <col min="13" max="13" width="2.88671875" style="7" customWidth="1"/>
    <col min="14" max="14" width="2" style="7" customWidth="1"/>
    <col min="15" max="15" width="12.44140625" style="7" customWidth="1"/>
    <col min="16" max="16" width="3" style="7" customWidth="1"/>
    <col min="17" max="17" width="2" style="7" customWidth="1"/>
    <col min="18" max="18" width="13.5546875" style="7" customWidth="1"/>
    <col min="19" max="19" width="0.5546875" style="7" customWidth="1"/>
    <col min="20" max="16384" width="9.109375" style="7"/>
  </cols>
  <sheetData>
    <row r="1" spans="1:19" ht="5.4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</row>
    <row r="2" spans="1:19" ht="23.25" customHeight="1">
      <c r="A2" s="277" t="s">
        <v>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9"/>
    </row>
    <row r="3" spans="1:19" ht="12" hidden="1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 ht="8.25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</row>
    <row r="5" spans="1:19" ht="24" customHeight="1">
      <c r="A5" s="14"/>
      <c r="B5" s="2" t="s">
        <v>1</v>
      </c>
      <c r="C5" s="2"/>
      <c r="D5" s="2"/>
      <c r="E5" s="283" t="s">
        <v>249</v>
      </c>
      <c r="F5" s="284"/>
      <c r="G5" s="284"/>
      <c r="H5" s="284"/>
      <c r="I5" s="284"/>
      <c r="J5" s="285"/>
      <c r="K5" s="2"/>
      <c r="L5" s="2"/>
      <c r="M5" s="2"/>
      <c r="N5" s="2"/>
      <c r="O5" s="2" t="s">
        <v>2</v>
      </c>
      <c r="P5" s="15" t="s">
        <v>3</v>
      </c>
      <c r="Q5" s="16"/>
      <c r="R5" s="17"/>
      <c r="S5" s="18"/>
    </row>
    <row r="6" spans="1:19" ht="17.25" hidden="1" customHeight="1">
      <c r="A6" s="14"/>
      <c r="B6" s="2" t="s">
        <v>4</v>
      </c>
      <c r="C6" s="2"/>
      <c r="D6" s="2"/>
      <c r="E6" s="19" t="s">
        <v>5</v>
      </c>
      <c r="F6" s="20"/>
      <c r="G6" s="20"/>
      <c r="H6" s="20"/>
      <c r="I6" s="20"/>
      <c r="J6" s="21"/>
      <c r="K6" s="2"/>
      <c r="L6" s="2"/>
      <c r="M6" s="2"/>
      <c r="N6" s="2"/>
      <c r="O6" s="2"/>
      <c r="P6" s="22"/>
      <c r="Q6" s="23"/>
      <c r="R6" s="21"/>
      <c r="S6" s="18"/>
    </row>
    <row r="7" spans="1:19" ht="24" customHeight="1">
      <c r="A7" s="14"/>
      <c r="B7" s="2" t="s">
        <v>6</v>
      </c>
      <c r="C7" s="2"/>
      <c r="D7" s="2"/>
      <c r="E7" s="286" t="s">
        <v>250</v>
      </c>
      <c r="F7" s="287"/>
      <c r="G7" s="287"/>
      <c r="H7" s="287"/>
      <c r="I7" s="287"/>
      <c r="J7" s="288"/>
      <c r="K7" s="2"/>
      <c r="L7" s="2"/>
      <c r="M7" s="2"/>
      <c r="N7" s="2"/>
      <c r="O7" s="2" t="s">
        <v>7</v>
      </c>
      <c r="P7" s="22" t="s">
        <v>8</v>
      </c>
      <c r="Q7" s="23"/>
      <c r="R7" s="21"/>
      <c r="S7" s="18"/>
    </row>
    <row r="8" spans="1:19" ht="17.25" hidden="1" customHeight="1">
      <c r="A8" s="14"/>
      <c r="B8" s="2" t="s">
        <v>9</v>
      </c>
      <c r="C8" s="2"/>
      <c r="D8" s="2"/>
      <c r="E8" s="19" t="s">
        <v>10</v>
      </c>
      <c r="F8" s="2"/>
      <c r="G8" s="2"/>
      <c r="H8" s="2"/>
      <c r="I8" s="2"/>
      <c r="J8" s="21"/>
      <c r="K8" s="2"/>
      <c r="L8" s="2"/>
      <c r="M8" s="2"/>
      <c r="N8" s="2"/>
      <c r="O8" s="2"/>
      <c r="P8" s="22"/>
      <c r="Q8" s="23"/>
      <c r="R8" s="21"/>
      <c r="S8" s="18"/>
    </row>
    <row r="9" spans="1:19" ht="24" customHeight="1">
      <c r="A9" s="14"/>
      <c r="B9" s="2" t="s">
        <v>11</v>
      </c>
      <c r="C9" s="2"/>
      <c r="D9" s="2"/>
      <c r="E9" s="289" t="s">
        <v>3</v>
      </c>
      <c r="F9" s="290"/>
      <c r="G9" s="290"/>
      <c r="H9" s="290"/>
      <c r="I9" s="290"/>
      <c r="J9" s="291"/>
      <c r="K9" s="2"/>
      <c r="L9" s="2"/>
      <c r="M9" s="2"/>
      <c r="N9" s="2"/>
      <c r="O9" s="2" t="s">
        <v>12</v>
      </c>
      <c r="P9" s="292" t="s">
        <v>710</v>
      </c>
      <c r="Q9" s="293"/>
      <c r="R9" s="294"/>
      <c r="S9" s="18"/>
    </row>
    <row r="10" spans="1:19" ht="17.25" hidden="1" customHeight="1">
      <c r="A10" s="14"/>
      <c r="B10" s="2" t="s">
        <v>13</v>
      </c>
      <c r="C10" s="2"/>
      <c r="D10" s="2"/>
      <c r="E10" s="20" t="s">
        <v>3</v>
      </c>
      <c r="F10" s="20"/>
      <c r="G10" s="20"/>
      <c r="H10" s="20"/>
      <c r="I10" s="20"/>
      <c r="J10" s="20"/>
      <c r="K10" s="2"/>
      <c r="L10" s="2"/>
      <c r="M10" s="2"/>
      <c r="N10" s="2"/>
      <c r="O10" s="2"/>
      <c r="P10" s="23"/>
      <c r="Q10" s="23"/>
      <c r="R10" s="20"/>
      <c r="S10" s="18"/>
    </row>
    <row r="11" spans="1:19" ht="17.25" hidden="1" customHeight="1">
      <c r="A11" s="14"/>
      <c r="B11" s="2" t="s">
        <v>14</v>
      </c>
      <c r="C11" s="2"/>
      <c r="D11" s="2"/>
      <c r="E11" s="20" t="s">
        <v>3</v>
      </c>
      <c r="F11" s="20"/>
      <c r="G11" s="20"/>
      <c r="H11" s="20"/>
      <c r="I11" s="20"/>
      <c r="J11" s="20"/>
      <c r="K11" s="2"/>
      <c r="L11" s="2"/>
      <c r="M11" s="2"/>
      <c r="N11" s="2"/>
      <c r="O11" s="2"/>
      <c r="P11" s="23"/>
      <c r="Q11" s="23"/>
      <c r="R11" s="20"/>
      <c r="S11" s="18"/>
    </row>
    <row r="12" spans="1:19" ht="17.25" hidden="1" customHeight="1">
      <c r="A12" s="14"/>
      <c r="B12" s="2" t="s">
        <v>15</v>
      </c>
      <c r="C12" s="2"/>
      <c r="D12" s="2"/>
      <c r="E12" s="20" t="s">
        <v>3</v>
      </c>
      <c r="F12" s="20"/>
      <c r="G12" s="20"/>
      <c r="H12" s="20"/>
      <c r="I12" s="20"/>
      <c r="J12" s="20"/>
      <c r="K12" s="2"/>
      <c r="L12" s="2"/>
      <c r="M12" s="2"/>
      <c r="N12" s="2"/>
      <c r="O12" s="2"/>
      <c r="P12" s="23"/>
      <c r="Q12" s="23"/>
      <c r="R12" s="20"/>
      <c r="S12" s="18"/>
    </row>
    <row r="13" spans="1:19" ht="17.25" hidden="1" customHeight="1">
      <c r="A13" s="14"/>
      <c r="B13" s="2"/>
      <c r="C13" s="2"/>
      <c r="D13" s="2"/>
      <c r="E13" s="20" t="s">
        <v>3</v>
      </c>
      <c r="F13" s="20"/>
      <c r="G13" s="20"/>
      <c r="H13" s="20"/>
      <c r="I13" s="20"/>
      <c r="J13" s="20"/>
      <c r="K13" s="2"/>
      <c r="L13" s="2"/>
      <c r="M13" s="2"/>
      <c r="N13" s="2"/>
      <c r="O13" s="2"/>
      <c r="P13" s="23"/>
      <c r="Q13" s="23"/>
      <c r="R13" s="20"/>
      <c r="S13" s="18"/>
    </row>
    <row r="14" spans="1:19" ht="17.25" hidden="1" customHeight="1">
      <c r="A14" s="14"/>
      <c r="B14" s="2"/>
      <c r="C14" s="2"/>
      <c r="D14" s="2"/>
      <c r="E14" s="20" t="s">
        <v>3</v>
      </c>
      <c r="F14" s="20"/>
      <c r="G14" s="20"/>
      <c r="H14" s="20"/>
      <c r="I14" s="20"/>
      <c r="J14" s="20"/>
      <c r="K14" s="2"/>
      <c r="L14" s="2"/>
      <c r="M14" s="2"/>
      <c r="N14" s="2"/>
      <c r="O14" s="2"/>
      <c r="P14" s="23"/>
      <c r="Q14" s="23"/>
      <c r="R14" s="20"/>
      <c r="S14" s="18"/>
    </row>
    <row r="15" spans="1:19" ht="17.25" hidden="1" customHeight="1">
      <c r="A15" s="14"/>
      <c r="B15" s="2"/>
      <c r="C15" s="2"/>
      <c r="D15" s="2"/>
      <c r="E15" s="20" t="s">
        <v>3</v>
      </c>
      <c r="F15" s="20"/>
      <c r="G15" s="20"/>
      <c r="H15" s="20"/>
      <c r="I15" s="20"/>
      <c r="J15" s="20"/>
      <c r="K15" s="2"/>
      <c r="L15" s="2"/>
      <c r="M15" s="2"/>
      <c r="N15" s="2"/>
      <c r="O15" s="2"/>
      <c r="P15" s="23"/>
      <c r="Q15" s="23"/>
      <c r="R15" s="20"/>
      <c r="S15" s="18"/>
    </row>
    <row r="16" spans="1:19" ht="17.25" hidden="1" customHeight="1">
      <c r="A16" s="14"/>
      <c r="B16" s="2"/>
      <c r="C16" s="2"/>
      <c r="D16" s="2"/>
      <c r="E16" s="20" t="s">
        <v>3</v>
      </c>
      <c r="F16" s="20"/>
      <c r="G16" s="20"/>
      <c r="H16" s="20"/>
      <c r="I16" s="20"/>
      <c r="J16" s="20"/>
      <c r="K16" s="2"/>
      <c r="L16" s="2"/>
      <c r="M16" s="2"/>
      <c r="N16" s="2"/>
      <c r="O16" s="2"/>
      <c r="P16" s="23"/>
      <c r="Q16" s="23"/>
      <c r="R16" s="20"/>
      <c r="S16" s="18"/>
    </row>
    <row r="17" spans="1:19" ht="17.25" hidden="1" customHeight="1">
      <c r="A17" s="14"/>
      <c r="B17" s="2"/>
      <c r="C17" s="2"/>
      <c r="D17" s="2"/>
      <c r="E17" s="20" t="s">
        <v>3</v>
      </c>
      <c r="F17" s="20"/>
      <c r="G17" s="20"/>
      <c r="H17" s="20"/>
      <c r="I17" s="20"/>
      <c r="J17" s="20"/>
      <c r="K17" s="2"/>
      <c r="L17" s="2"/>
      <c r="M17" s="2"/>
      <c r="N17" s="2"/>
      <c r="O17" s="2"/>
      <c r="P17" s="23"/>
      <c r="Q17" s="23"/>
      <c r="R17" s="20"/>
      <c r="S17" s="18"/>
    </row>
    <row r="18" spans="1:19" ht="17.25" hidden="1" customHeight="1">
      <c r="A18" s="14"/>
      <c r="B18" s="2"/>
      <c r="C18" s="2"/>
      <c r="D18" s="2"/>
      <c r="E18" s="20" t="s">
        <v>3</v>
      </c>
      <c r="F18" s="20"/>
      <c r="G18" s="20"/>
      <c r="H18" s="20"/>
      <c r="I18" s="20"/>
      <c r="J18" s="20"/>
      <c r="K18" s="2"/>
      <c r="L18" s="2"/>
      <c r="M18" s="2"/>
      <c r="N18" s="2"/>
      <c r="O18" s="2"/>
      <c r="P18" s="23"/>
      <c r="Q18" s="23"/>
      <c r="R18" s="20"/>
      <c r="S18" s="18"/>
    </row>
    <row r="19" spans="1:19" ht="17.25" hidden="1" customHeight="1">
      <c r="A19" s="14"/>
      <c r="B19" s="2"/>
      <c r="C19" s="2"/>
      <c r="D19" s="2"/>
      <c r="E19" s="20" t="s">
        <v>3</v>
      </c>
      <c r="F19" s="20"/>
      <c r="G19" s="20"/>
      <c r="H19" s="20"/>
      <c r="I19" s="20"/>
      <c r="J19" s="20"/>
      <c r="K19" s="2"/>
      <c r="L19" s="2"/>
      <c r="M19" s="2"/>
      <c r="N19" s="2"/>
      <c r="O19" s="2"/>
      <c r="P19" s="23"/>
      <c r="Q19" s="23"/>
      <c r="R19" s="20"/>
      <c r="S19" s="18"/>
    </row>
    <row r="20" spans="1:19" ht="17.25" hidden="1" customHeight="1">
      <c r="A20" s="14"/>
      <c r="B20" s="2"/>
      <c r="C20" s="2"/>
      <c r="D20" s="2"/>
      <c r="E20" s="20" t="s">
        <v>3</v>
      </c>
      <c r="F20" s="20"/>
      <c r="G20" s="20"/>
      <c r="H20" s="20"/>
      <c r="I20" s="20"/>
      <c r="J20" s="20"/>
      <c r="K20" s="2"/>
      <c r="L20" s="2"/>
      <c r="M20" s="2"/>
      <c r="N20" s="2"/>
      <c r="O20" s="2"/>
      <c r="P20" s="23"/>
      <c r="Q20" s="23"/>
      <c r="R20" s="20"/>
      <c r="S20" s="18"/>
    </row>
    <row r="21" spans="1:19" ht="17.25" hidden="1" customHeight="1">
      <c r="A21" s="14"/>
      <c r="B21" s="2"/>
      <c r="C21" s="2"/>
      <c r="D21" s="2"/>
      <c r="E21" s="20" t="s">
        <v>3</v>
      </c>
      <c r="F21" s="20"/>
      <c r="G21" s="20"/>
      <c r="H21" s="20"/>
      <c r="I21" s="20"/>
      <c r="J21" s="20"/>
      <c r="K21" s="2"/>
      <c r="L21" s="2"/>
      <c r="M21" s="2"/>
      <c r="N21" s="2"/>
      <c r="O21" s="2"/>
      <c r="P21" s="23"/>
      <c r="Q21" s="23"/>
      <c r="R21" s="20"/>
      <c r="S21" s="18"/>
    </row>
    <row r="22" spans="1:19" ht="17.25" hidden="1" customHeight="1">
      <c r="A22" s="14"/>
      <c r="B22" s="2"/>
      <c r="C22" s="2"/>
      <c r="D22" s="2"/>
      <c r="E22" s="20" t="s">
        <v>3</v>
      </c>
      <c r="F22" s="20"/>
      <c r="G22" s="20"/>
      <c r="H22" s="20"/>
      <c r="I22" s="20"/>
      <c r="J22" s="20"/>
      <c r="K22" s="2"/>
      <c r="L22" s="2"/>
      <c r="M22" s="2"/>
      <c r="N22" s="2"/>
      <c r="O22" s="2"/>
      <c r="P22" s="23"/>
      <c r="Q22" s="23"/>
      <c r="R22" s="20"/>
      <c r="S22" s="18"/>
    </row>
    <row r="23" spans="1:19" ht="17.25" hidden="1" customHeight="1">
      <c r="A23" s="14"/>
      <c r="B23" s="2"/>
      <c r="C23" s="2"/>
      <c r="D23" s="2"/>
      <c r="E23" s="20" t="s">
        <v>3</v>
      </c>
      <c r="F23" s="20"/>
      <c r="G23" s="20"/>
      <c r="H23" s="20"/>
      <c r="I23" s="20"/>
      <c r="J23" s="20"/>
      <c r="K23" s="2"/>
      <c r="L23" s="2"/>
      <c r="M23" s="2"/>
      <c r="N23" s="2"/>
      <c r="O23" s="2"/>
      <c r="P23" s="23"/>
      <c r="Q23" s="23"/>
      <c r="R23" s="20"/>
      <c r="S23" s="18"/>
    </row>
    <row r="24" spans="1:19" ht="17.25" hidden="1" customHeight="1">
      <c r="A24" s="14"/>
      <c r="B24" s="2"/>
      <c r="C24" s="2"/>
      <c r="D24" s="2"/>
      <c r="E24" s="20" t="s">
        <v>3</v>
      </c>
      <c r="F24" s="20"/>
      <c r="G24" s="20"/>
      <c r="H24" s="20"/>
      <c r="I24" s="20"/>
      <c r="J24" s="20"/>
      <c r="K24" s="2"/>
      <c r="L24" s="2"/>
      <c r="M24" s="2"/>
      <c r="N24" s="2"/>
      <c r="O24" s="2"/>
      <c r="P24" s="23"/>
      <c r="Q24" s="23"/>
      <c r="R24" s="20"/>
      <c r="S24" s="18"/>
    </row>
    <row r="25" spans="1:19" ht="17.25" customHeight="1">
      <c r="A25" s="1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 t="s">
        <v>16</v>
      </c>
      <c r="P25" s="2" t="s">
        <v>17</v>
      </c>
      <c r="Q25" s="2"/>
      <c r="R25" s="2"/>
      <c r="S25" s="18"/>
    </row>
    <row r="26" spans="1:19" ht="17.850000000000001" customHeight="1">
      <c r="A26" s="14"/>
      <c r="B26" s="2" t="s">
        <v>18</v>
      </c>
      <c r="C26" s="2"/>
      <c r="D26" s="2"/>
      <c r="E26" s="295" t="s">
        <v>251</v>
      </c>
      <c r="F26" s="296"/>
      <c r="G26" s="296"/>
      <c r="H26" s="296"/>
      <c r="I26" s="296"/>
      <c r="J26" s="297"/>
      <c r="K26" s="2"/>
      <c r="L26" s="2"/>
      <c r="M26" s="2"/>
      <c r="N26" s="2"/>
      <c r="O26" s="24">
        <v>31321828</v>
      </c>
      <c r="P26" s="25" t="s">
        <v>90</v>
      </c>
      <c r="Q26" s="26"/>
      <c r="R26" s="27"/>
      <c r="S26" s="18"/>
    </row>
    <row r="27" spans="1:19" ht="17.850000000000001" customHeight="1">
      <c r="A27" s="14"/>
      <c r="B27" s="2" t="s">
        <v>19</v>
      </c>
      <c r="C27" s="2"/>
      <c r="D27" s="2"/>
      <c r="E27" s="280" t="s">
        <v>122</v>
      </c>
      <c r="F27" s="281"/>
      <c r="G27" s="281"/>
      <c r="H27" s="281"/>
      <c r="I27" s="281"/>
      <c r="J27" s="282"/>
      <c r="K27" s="2"/>
      <c r="L27" s="2"/>
      <c r="M27" s="2"/>
      <c r="N27" s="2"/>
      <c r="O27" s="24">
        <v>47054409</v>
      </c>
      <c r="P27" s="25" t="s">
        <v>123</v>
      </c>
      <c r="Q27" s="26"/>
      <c r="R27" s="27"/>
      <c r="S27" s="18"/>
    </row>
    <row r="28" spans="1:19" ht="17.850000000000001" customHeight="1">
      <c r="A28" s="14"/>
      <c r="B28" s="2" t="s">
        <v>20</v>
      </c>
      <c r="C28" s="2"/>
      <c r="D28" s="2"/>
      <c r="E28" s="199" t="s">
        <v>3</v>
      </c>
      <c r="F28" s="200"/>
      <c r="G28" s="200"/>
      <c r="H28" s="200"/>
      <c r="I28" s="200"/>
      <c r="J28" s="201"/>
      <c r="K28" s="2"/>
      <c r="L28" s="2"/>
      <c r="M28" s="2"/>
      <c r="N28" s="2"/>
      <c r="O28" s="205" t="s">
        <v>8</v>
      </c>
      <c r="P28" s="206" t="s">
        <v>8</v>
      </c>
      <c r="Q28" s="207"/>
      <c r="R28" s="208"/>
      <c r="S28" s="18"/>
    </row>
    <row r="29" spans="1:19" ht="17.850000000000001" customHeight="1">
      <c r="A29" s="14"/>
      <c r="B29" s="2"/>
      <c r="C29" s="2"/>
      <c r="D29" s="2"/>
      <c r="E29" s="202" t="s">
        <v>8</v>
      </c>
      <c r="F29" s="203"/>
      <c r="G29" s="203"/>
      <c r="H29" s="203"/>
      <c r="I29" s="203"/>
      <c r="J29" s="204"/>
      <c r="K29" s="2"/>
      <c r="L29" s="2"/>
      <c r="M29" s="2"/>
      <c r="N29" s="2"/>
      <c r="O29" s="28"/>
      <c r="P29" s="28"/>
      <c r="Q29" s="28"/>
      <c r="R29" s="2"/>
      <c r="S29" s="18"/>
    </row>
    <row r="30" spans="1:19" ht="17.850000000000001" customHeight="1">
      <c r="A30" s="14"/>
      <c r="B30" s="2"/>
      <c r="C30" s="2"/>
      <c r="D30" s="2"/>
      <c r="E30" s="28" t="s">
        <v>21</v>
      </c>
      <c r="F30" s="2"/>
      <c r="G30" s="2" t="s">
        <v>22</v>
      </c>
      <c r="H30" s="2"/>
      <c r="I30" s="2"/>
      <c r="J30" s="2"/>
      <c r="K30" s="2"/>
      <c r="L30" s="2"/>
      <c r="M30" s="2"/>
      <c r="N30" s="2"/>
      <c r="O30" s="28" t="s">
        <v>23</v>
      </c>
      <c r="P30" s="28"/>
      <c r="Q30" s="28"/>
      <c r="R30" s="2"/>
      <c r="S30" s="18"/>
    </row>
    <row r="31" spans="1:19" ht="17.850000000000001" customHeight="1">
      <c r="A31" s="14"/>
      <c r="B31" s="2"/>
      <c r="C31" s="2"/>
      <c r="D31" s="2"/>
      <c r="E31" s="29" t="s">
        <v>8</v>
      </c>
      <c r="F31" s="2"/>
      <c r="G31" s="25" t="s">
        <v>122</v>
      </c>
      <c r="H31" s="30"/>
      <c r="I31" s="31"/>
      <c r="J31" s="2"/>
      <c r="K31" s="2"/>
      <c r="L31" s="2"/>
      <c r="M31" s="2"/>
      <c r="N31" s="2"/>
      <c r="O31" s="209" t="s">
        <v>711</v>
      </c>
      <c r="P31" s="28"/>
      <c r="Q31" s="28"/>
      <c r="R31" s="2"/>
      <c r="S31" s="18"/>
    </row>
    <row r="32" spans="1:19" ht="8.25" customHeight="1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4"/>
    </row>
    <row r="33" spans="1:19" ht="20.25" customHeight="1">
      <c r="A33" s="35"/>
      <c r="B33" s="36"/>
      <c r="C33" s="36"/>
      <c r="D33" s="36"/>
      <c r="E33" s="36" t="s">
        <v>24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</row>
    <row r="34" spans="1:19" ht="20.25" customHeight="1">
      <c r="A34" s="38" t="s">
        <v>25</v>
      </c>
      <c r="B34" s="39"/>
      <c r="C34" s="39"/>
      <c r="D34" s="40"/>
      <c r="E34" s="41" t="s">
        <v>26</v>
      </c>
      <c r="F34" s="40"/>
      <c r="G34" s="41" t="s">
        <v>27</v>
      </c>
      <c r="H34" s="39"/>
      <c r="I34" s="40"/>
      <c r="J34" s="41" t="s">
        <v>28</v>
      </c>
      <c r="K34" s="39"/>
      <c r="L34" s="41" t="s">
        <v>29</v>
      </c>
      <c r="M34" s="39"/>
      <c r="N34" s="39"/>
      <c r="O34" s="40"/>
      <c r="P34" s="41" t="s">
        <v>30</v>
      </c>
      <c r="Q34" s="39"/>
      <c r="R34" s="39"/>
      <c r="S34" s="42"/>
    </row>
    <row r="35" spans="1:19" ht="20.25" customHeight="1">
      <c r="A35" s="43"/>
      <c r="B35" s="44"/>
      <c r="C35" s="44"/>
      <c r="D35" s="45">
        <v>0</v>
      </c>
      <c r="E35" s="46">
        <f>IF(D35=0,0,R47/D35)</f>
        <v>0</v>
      </c>
      <c r="F35" s="47"/>
      <c r="G35" s="48"/>
      <c r="H35" s="44"/>
      <c r="I35" s="45">
        <v>0</v>
      </c>
      <c r="J35" s="46">
        <f>IF(I35=0,0,R47/I35)</f>
        <v>0</v>
      </c>
      <c r="K35" s="49"/>
      <c r="L35" s="48"/>
      <c r="M35" s="44"/>
      <c r="N35" s="44"/>
      <c r="O35" s="45">
        <v>0</v>
      </c>
      <c r="P35" s="48"/>
      <c r="Q35" s="44"/>
      <c r="R35" s="50">
        <f>IF(O35=0,0,R47/O35)</f>
        <v>0</v>
      </c>
      <c r="S35" s="51"/>
    </row>
    <row r="36" spans="1:19" ht="20.25" customHeight="1">
      <c r="A36" s="35"/>
      <c r="B36" s="36"/>
      <c r="C36" s="36"/>
      <c r="D36" s="36"/>
      <c r="E36" s="36" t="s">
        <v>31</v>
      </c>
      <c r="F36" s="36"/>
      <c r="G36" s="36"/>
      <c r="H36" s="36"/>
      <c r="I36" s="36"/>
      <c r="J36" s="138" t="s">
        <v>32</v>
      </c>
      <c r="K36" s="36"/>
      <c r="L36" s="36"/>
      <c r="M36" s="36"/>
      <c r="N36" s="36"/>
      <c r="O36" s="36"/>
      <c r="P36" s="36"/>
      <c r="Q36" s="36"/>
      <c r="R36" s="36"/>
      <c r="S36" s="37"/>
    </row>
    <row r="37" spans="1:19" ht="20.25" customHeight="1">
      <c r="A37" s="38" t="s">
        <v>33</v>
      </c>
      <c r="B37" s="40"/>
      <c r="C37" s="41" t="s">
        <v>34</v>
      </c>
      <c r="D37" s="39"/>
      <c r="E37" s="39"/>
      <c r="F37" s="42"/>
      <c r="G37" s="38" t="s">
        <v>35</v>
      </c>
      <c r="H37" s="40"/>
      <c r="I37" s="41" t="s">
        <v>36</v>
      </c>
      <c r="J37" s="39"/>
      <c r="K37" s="39"/>
      <c r="L37" s="38" t="s">
        <v>37</v>
      </c>
      <c r="M37" s="40"/>
      <c r="N37" s="41" t="s">
        <v>38</v>
      </c>
      <c r="O37" s="39"/>
      <c r="P37" s="39"/>
      <c r="Q37" s="39"/>
      <c r="R37" s="39"/>
      <c r="S37" s="42"/>
    </row>
    <row r="38" spans="1:19" ht="20.25" customHeight="1">
      <c r="A38" s="52">
        <v>1</v>
      </c>
      <c r="B38" s="269" t="s">
        <v>97</v>
      </c>
      <c r="C38" s="270"/>
      <c r="D38" s="53"/>
      <c r="E38" s="267">
        <f>Rekapitulácia!C13</f>
        <v>0</v>
      </c>
      <c r="F38" s="54"/>
      <c r="G38" s="52">
        <v>8</v>
      </c>
      <c r="H38" s="3" t="s">
        <v>39</v>
      </c>
      <c r="I38" s="27"/>
      <c r="J38" s="55">
        <v>0</v>
      </c>
      <c r="K38" s="56"/>
      <c r="L38" s="52">
        <v>13</v>
      </c>
      <c r="M38" s="25" t="s">
        <v>40</v>
      </c>
      <c r="N38" s="30"/>
      <c r="O38" s="30"/>
      <c r="P38" s="139" t="str">
        <f>M48</f>
        <v>20</v>
      </c>
      <c r="Q38" s="140" t="s">
        <v>42</v>
      </c>
      <c r="R38" s="57">
        <v>0</v>
      </c>
      <c r="S38" s="58"/>
    </row>
    <row r="39" spans="1:19" ht="20.25" customHeight="1">
      <c r="A39" s="52">
        <v>2</v>
      </c>
      <c r="B39" s="273"/>
      <c r="C39" s="274"/>
      <c r="D39" s="53"/>
      <c r="E39" s="275"/>
      <c r="F39" s="54"/>
      <c r="G39" s="52">
        <v>9</v>
      </c>
      <c r="H39" s="2" t="s">
        <v>43</v>
      </c>
      <c r="I39" s="53"/>
      <c r="J39" s="55">
        <v>0</v>
      </c>
      <c r="K39" s="56"/>
      <c r="L39" s="52">
        <v>14</v>
      </c>
      <c r="M39" s="25" t="s">
        <v>44</v>
      </c>
      <c r="N39" s="30"/>
      <c r="O39" s="30"/>
      <c r="P39" s="139" t="str">
        <f>M48</f>
        <v>20</v>
      </c>
      <c r="Q39" s="140" t="s">
        <v>42</v>
      </c>
      <c r="R39" s="57">
        <v>0</v>
      </c>
      <c r="S39" s="58"/>
    </row>
    <row r="40" spans="1:19" ht="20.25" customHeight="1">
      <c r="A40" s="52">
        <v>3</v>
      </c>
      <c r="B40" s="273"/>
      <c r="C40" s="274"/>
      <c r="D40" s="53"/>
      <c r="E40" s="275"/>
      <c r="F40" s="54"/>
      <c r="G40" s="52">
        <v>10</v>
      </c>
      <c r="H40" s="3" t="s">
        <v>45</v>
      </c>
      <c r="I40" s="27"/>
      <c r="J40" s="55">
        <v>0</v>
      </c>
      <c r="K40" s="56"/>
      <c r="L40" s="52">
        <v>15</v>
      </c>
      <c r="M40" s="25" t="s">
        <v>46</v>
      </c>
      <c r="N40" s="30"/>
      <c r="O40" s="30"/>
      <c r="P40" s="139" t="str">
        <f>M48</f>
        <v>20</v>
      </c>
      <c r="Q40" s="140" t="s">
        <v>42</v>
      </c>
      <c r="R40" s="57">
        <v>0</v>
      </c>
      <c r="S40" s="58"/>
    </row>
    <row r="41" spans="1:19" ht="20.25" customHeight="1">
      <c r="A41" s="52">
        <v>4</v>
      </c>
      <c r="B41" s="271"/>
      <c r="C41" s="272"/>
      <c r="D41" s="53"/>
      <c r="E41" s="276"/>
      <c r="F41" s="54"/>
      <c r="G41" s="52">
        <v>11</v>
      </c>
      <c r="H41" s="3"/>
      <c r="I41" s="27"/>
      <c r="J41" s="55">
        <v>0</v>
      </c>
      <c r="K41" s="56"/>
      <c r="L41" s="52">
        <v>16</v>
      </c>
      <c r="M41" s="25" t="s">
        <v>47</v>
      </c>
      <c r="N41" s="30"/>
      <c r="O41" s="30"/>
      <c r="P41" s="139" t="str">
        <f>M48</f>
        <v>20</v>
      </c>
      <c r="Q41" s="140" t="s">
        <v>42</v>
      </c>
      <c r="R41" s="57">
        <v>0</v>
      </c>
      <c r="S41" s="58"/>
    </row>
    <row r="42" spans="1:19" ht="20.25" customHeight="1">
      <c r="A42" s="52">
        <v>5</v>
      </c>
      <c r="B42" s="269" t="s">
        <v>48</v>
      </c>
      <c r="C42" s="270"/>
      <c r="D42" s="53"/>
      <c r="E42" s="267">
        <f>Rekapitulácia!C80+Rekapitulácia!C82+Rekapitulácia!C83+Rekapitulácia!C84+Rekapitulácia!C85+Rekapitulácia!C86+Rekapitulácia!C87</f>
        <v>0</v>
      </c>
      <c r="F42" s="54"/>
      <c r="G42" s="60"/>
      <c r="H42" s="30"/>
      <c r="I42" s="27"/>
      <c r="J42" s="61"/>
      <c r="K42" s="56"/>
      <c r="L42" s="52">
        <v>17</v>
      </c>
      <c r="M42" s="25" t="s">
        <v>49</v>
      </c>
      <c r="N42" s="30"/>
      <c r="O42" s="30"/>
      <c r="P42" s="139" t="str">
        <f>M48</f>
        <v>20</v>
      </c>
      <c r="Q42" s="140" t="s">
        <v>42</v>
      </c>
      <c r="R42" s="57">
        <v>0</v>
      </c>
      <c r="S42" s="58"/>
    </row>
    <row r="43" spans="1:19" ht="20.25" customHeight="1">
      <c r="A43" s="52">
        <v>6</v>
      </c>
      <c r="B43" s="271"/>
      <c r="C43" s="272"/>
      <c r="D43" s="53"/>
      <c r="E43" s="268"/>
      <c r="F43" s="54"/>
      <c r="G43" s="60"/>
      <c r="H43" s="30"/>
      <c r="I43" s="27"/>
      <c r="J43" s="61"/>
      <c r="K43" s="56"/>
      <c r="L43" s="52">
        <v>18</v>
      </c>
      <c r="M43" s="3" t="s">
        <v>50</v>
      </c>
      <c r="N43" s="30"/>
      <c r="O43" s="30"/>
      <c r="P43" s="30"/>
      <c r="Q43" s="30"/>
      <c r="R43" s="57">
        <v>0</v>
      </c>
      <c r="S43" s="58"/>
    </row>
    <row r="44" spans="1:19" ht="20.25" customHeight="1">
      <c r="A44" s="52">
        <v>7</v>
      </c>
      <c r="B44" s="3" t="s">
        <v>51</v>
      </c>
      <c r="C44" s="30"/>
      <c r="D44" s="27"/>
      <c r="E44" s="63">
        <f>SUM(E38:E43)</f>
        <v>0</v>
      </c>
      <c r="F44" s="64"/>
      <c r="G44" s="52">
        <v>12</v>
      </c>
      <c r="H44" s="3" t="s">
        <v>52</v>
      </c>
      <c r="I44" s="27"/>
      <c r="J44" s="65">
        <f>SUM(J38:J41)</f>
        <v>0</v>
      </c>
      <c r="K44" s="66"/>
      <c r="L44" s="52">
        <v>19</v>
      </c>
      <c r="M44" s="3" t="s">
        <v>53</v>
      </c>
      <c r="N44" s="30"/>
      <c r="O44" s="30"/>
      <c r="P44" s="30"/>
      <c r="Q44" s="58"/>
      <c r="R44" s="63">
        <f>SUM(R38:R43)</f>
        <v>0</v>
      </c>
      <c r="S44" s="37"/>
    </row>
    <row r="45" spans="1:19" ht="20.25" customHeight="1">
      <c r="A45" s="67">
        <v>20</v>
      </c>
      <c r="B45" s="68" t="s">
        <v>54</v>
      </c>
      <c r="C45" s="69"/>
      <c r="D45" s="70"/>
      <c r="E45" s="62">
        <v>0</v>
      </c>
      <c r="F45" s="71"/>
      <c r="G45" s="67">
        <v>21</v>
      </c>
      <c r="H45" s="68" t="s">
        <v>55</v>
      </c>
      <c r="I45" s="70"/>
      <c r="J45" s="72">
        <v>0</v>
      </c>
      <c r="K45" s="73" t="str">
        <f>M48</f>
        <v>20</v>
      </c>
      <c r="L45" s="67">
        <v>22</v>
      </c>
      <c r="M45" s="68" t="s">
        <v>56</v>
      </c>
      <c r="N45" s="69"/>
      <c r="O45" s="33"/>
      <c r="P45" s="33"/>
      <c r="Q45" s="33"/>
      <c r="R45" s="62">
        <v>0</v>
      </c>
      <c r="S45" s="34"/>
    </row>
    <row r="46" spans="1:19" ht="20.25" customHeight="1">
      <c r="A46" s="141" t="s">
        <v>19</v>
      </c>
      <c r="B46" s="12"/>
      <c r="C46" s="12"/>
      <c r="D46" s="12"/>
      <c r="E46" s="12"/>
      <c r="F46" s="74"/>
      <c r="G46" s="75"/>
      <c r="H46" s="12"/>
      <c r="I46" s="12"/>
      <c r="J46" s="12"/>
      <c r="K46" s="12"/>
      <c r="L46" s="142" t="s">
        <v>57</v>
      </c>
      <c r="M46" s="40"/>
      <c r="N46" s="41" t="s">
        <v>58</v>
      </c>
      <c r="O46" s="39"/>
      <c r="P46" s="39"/>
      <c r="Q46" s="39"/>
      <c r="R46" s="39"/>
      <c r="S46" s="42"/>
    </row>
    <row r="47" spans="1:19" ht="20.25" customHeight="1">
      <c r="A47" s="14"/>
      <c r="B47" s="2"/>
      <c r="C47" s="2"/>
      <c r="D47" s="2"/>
      <c r="E47" s="2"/>
      <c r="F47" s="21"/>
      <c r="G47" s="19"/>
      <c r="H47" s="2"/>
      <c r="I47" s="2"/>
      <c r="J47" s="2"/>
      <c r="K47" s="2"/>
      <c r="L47" s="52">
        <v>23</v>
      </c>
      <c r="M47" s="3" t="s">
        <v>59</v>
      </c>
      <c r="N47" s="30"/>
      <c r="O47" s="30"/>
      <c r="P47" s="30"/>
      <c r="Q47" s="58"/>
      <c r="R47" s="63">
        <f>ROUND(E44+J44+R44+E45+J45+R45,2)</f>
        <v>0</v>
      </c>
      <c r="S47" s="76">
        <f>E44+J44+R44+E45+J45+R45</f>
        <v>0</v>
      </c>
    </row>
    <row r="48" spans="1:19" ht="20.25" customHeight="1">
      <c r="A48" s="77" t="s">
        <v>60</v>
      </c>
      <c r="B48" s="78"/>
      <c r="C48" s="78"/>
      <c r="D48" s="78"/>
      <c r="E48" s="78"/>
      <c r="F48" s="79"/>
      <c r="G48" s="80" t="s">
        <v>61</v>
      </c>
      <c r="H48" s="78"/>
      <c r="I48" s="78"/>
      <c r="J48" s="78"/>
      <c r="K48" s="78"/>
      <c r="L48" s="52">
        <v>24</v>
      </c>
      <c r="M48" s="81" t="s">
        <v>41</v>
      </c>
      <c r="N48" s="27" t="s">
        <v>42</v>
      </c>
      <c r="O48" s="82">
        <v>0</v>
      </c>
      <c r="P48" s="78" t="s">
        <v>62</v>
      </c>
      <c r="Q48" s="78"/>
      <c r="R48" s="59">
        <f>ROUND(O48*M48/100,2)</f>
        <v>0</v>
      </c>
      <c r="S48" s="83">
        <f>O48*M48/100</f>
        <v>0</v>
      </c>
    </row>
    <row r="49" spans="1:19" ht="20.25" customHeight="1" thickBot="1">
      <c r="A49" s="143" t="s">
        <v>18</v>
      </c>
      <c r="B49" s="84"/>
      <c r="C49" s="84"/>
      <c r="D49" s="84"/>
      <c r="E49" s="84"/>
      <c r="F49" s="17"/>
      <c r="G49" s="85"/>
      <c r="H49" s="84"/>
      <c r="I49" s="84"/>
      <c r="J49" s="84"/>
      <c r="K49" s="84"/>
      <c r="L49" s="52">
        <v>25</v>
      </c>
      <c r="M49" s="81" t="s">
        <v>41</v>
      </c>
      <c r="N49" s="27" t="s">
        <v>42</v>
      </c>
      <c r="O49" s="82">
        <f>E44+J44+R44+R45+E45+J45</f>
        <v>0</v>
      </c>
      <c r="P49" s="30" t="s">
        <v>62</v>
      </c>
      <c r="Q49" s="30"/>
      <c r="R49" s="57">
        <f>ROUND(O49*M49/100,2)</f>
        <v>0</v>
      </c>
      <c r="S49" s="86">
        <f>O49*M49/100</f>
        <v>0</v>
      </c>
    </row>
    <row r="50" spans="1:19" ht="20.25" customHeight="1" thickBot="1">
      <c r="A50" s="14"/>
      <c r="B50" s="2"/>
      <c r="C50" s="2"/>
      <c r="D50" s="2"/>
      <c r="E50" s="2"/>
      <c r="F50" s="21"/>
      <c r="G50" s="19"/>
      <c r="H50" s="2"/>
      <c r="I50" s="2"/>
      <c r="J50" s="2"/>
      <c r="K50" s="2"/>
      <c r="L50" s="67">
        <v>26</v>
      </c>
      <c r="M50" s="68" t="s">
        <v>63</v>
      </c>
      <c r="N50" s="69"/>
      <c r="O50" s="69"/>
      <c r="P50" s="69"/>
      <c r="Q50" s="33"/>
      <c r="R50" s="144">
        <f>R47+R48+R49</f>
        <v>0</v>
      </c>
      <c r="S50" s="87"/>
    </row>
    <row r="51" spans="1:19" ht="20.25" customHeight="1">
      <c r="A51" s="77" t="s">
        <v>64</v>
      </c>
      <c r="B51" s="78"/>
      <c r="C51" s="78"/>
      <c r="D51" s="78"/>
      <c r="E51" s="78"/>
      <c r="F51" s="79"/>
      <c r="G51" s="80" t="s">
        <v>61</v>
      </c>
      <c r="H51" s="78"/>
      <c r="I51" s="78"/>
      <c r="J51" s="78"/>
      <c r="K51" s="78"/>
      <c r="L51" s="142" t="s">
        <v>65</v>
      </c>
      <c r="M51" s="40"/>
      <c r="N51" s="41" t="s">
        <v>66</v>
      </c>
      <c r="O51" s="39"/>
      <c r="P51" s="39"/>
      <c r="Q51" s="39"/>
      <c r="R51" s="39"/>
      <c r="S51" s="42"/>
    </row>
    <row r="52" spans="1:19" ht="20.25" customHeight="1">
      <c r="A52" s="143" t="s">
        <v>20</v>
      </c>
      <c r="B52" s="84"/>
      <c r="C52" s="84"/>
      <c r="D52" s="84"/>
      <c r="E52" s="84"/>
      <c r="F52" s="17"/>
      <c r="G52" s="85"/>
      <c r="H52" s="84"/>
      <c r="I52" s="84"/>
      <c r="J52" s="84"/>
      <c r="K52" s="84"/>
      <c r="L52" s="52">
        <v>27</v>
      </c>
      <c r="M52" s="3" t="s">
        <v>67</v>
      </c>
      <c r="N52" s="30"/>
      <c r="O52" s="30"/>
      <c r="P52" s="30"/>
      <c r="Q52" s="27"/>
      <c r="R52" s="57">
        <v>0</v>
      </c>
      <c r="S52" s="58"/>
    </row>
    <row r="53" spans="1:19" ht="20.25" customHeight="1">
      <c r="A53" s="14"/>
      <c r="B53" s="2"/>
      <c r="C53" s="2"/>
      <c r="D53" s="2"/>
      <c r="E53" s="2"/>
      <c r="F53" s="21"/>
      <c r="G53" s="19"/>
      <c r="H53" s="2"/>
      <c r="I53" s="2"/>
      <c r="J53" s="2"/>
      <c r="K53" s="2"/>
      <c r="L53" s="52">
        <v>28</v>
      </c>
      <c r="M53" s="3" t="s">
        <v>68</v>
      </c>
      <c r="N53" s="30"/>
      <c r="O53" s="30"/>
      <c r="P53" s="30"/>
      <c r="Q53" s="27"/>
      <c r="R53" s="57">
        <v>0</v>
      </c>
      <c r="S53" s="58"/>
    </row>
    <row r="54" spans="1:19" ht="20.25" customHeight="1">
      <c r="A54" s="8" t="s">
        <v>60</v>
      </c>
      <c r="B54" s="33"/>
      <c r="C54" s="33"/>
      <c r="D54" s="33"/>
      <c r="E54" s="33"/>
      <c r="F54" s="88"/>
      <c r="G54" s="89" t="s">
        <v>61</v>
      </c>
      <c r="H54" s="33"/>
      <c r="I54" s="33"/>
      <c r="J54" s="33"/>
      <c r="K54" s="33"/>
      <c r="L54" s="67">
        <v>29</v>
      </c>
      <c r="M54" s="68" t="s">
        <v>69</v>
      </c>
      <c r="N54" s="69"/>
      <c r="O54" s="69"/>
      <c r="P54" s="69"/>
      <c r="Q54" s="70"/>
      <c r="R54" s="46">
        <v>0</v>
      </c>
      <c r="S54" s="90"/>
    </row>
  </sheetData>
  <sheetProtection formatCells="0" formatColumns="0" formatRows="0" insertColumns="0" insertRows="0" insertHyperlinks="0" deleteColumns="0" deleteRows="0" sort="0" autoFilter="0" pivotTables="0"/>
  <mergeCells count="11">
    <mergeCell ref="E26:J26"/>
    <mergeCell ref="E42:E43"/>
    <mergeCell ref="B42:C43"/>
    <mergeCell ref="B38:C41"/>
    <mergeCell ref="E38:E41"/>
    <mergeCell ref="A2:S2"/>
    <mergeCell ref="E27:J27"/>
    <mergeCell ref="E5:J5"/>
    <mergeCell ref="E7:J7"/>
    <mergeCell ref="E9:J9"/>
    <mergeCell ref="P9:R9"/>
  </mergeCells>
  <printOptions horizontalCentered="1" verticalCentered="1"/>
  <pageMargins left="0.59027779102325439" right="0.59027779102325439" top="0.90555554628372192" bottom="0.90555554628372192" header="0.51180553436279297" footer="0.51180553436279297"/>
  <pageSetup paperSize="9" scale="95" orientation="portrait" errors="blank" horizontalDpi="200" verticalDpi="200" r:id="rId1"/>
  <headerFooter alignWithMargins="0">
    <oddFooter>&amp;L&amp;6Zpracováno systémem KROS, tel. 02/717 512 84&amp;C&amp;"Arial CE"&amp;7  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2"/>
  <sheetViews>
    <sheetView showGridLines="0" workbookViewId="0">
      <pane ySplit="12" topLeftCell="A52" activePane="bottomLeft" state="frozen"/>
      <selection activeCell="C30" sqref="C30"/>
      <selection pane="bottomLeft" activeCell="D2" sqref="D1:D65536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26" style="184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455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SUM(G14:G28)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J30*0.001</f>
        <v>177.27475000000001</v>
      </c>
      <c r="F14" s="218">
        <v>0</v>
      </c>
      <c r="G14" s="226">
        <f t="shared" ref="G14:G28" si="0"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625</v>
      </c>
      <c r="F15" s="218">
        <v>0</v>
      </c>
      <c r="G15" s="226">
        <f t="shared" si="0"/>
        <v>0</v>
      </c>
      <c r="I15" s="106">
        <f>VLOOKUP($C15,Pomocne_BP!$A$1:$E$4923,5,FALSE)</f>
        <v>0</v>
      </c>
      <c r="J15" s="7">
        <f t="shared" ref="J15:J28" si="1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177.27475000000001</v>
      </c>
      <c r="F16" s="218">
        <v>0</v>
      </c>
      <c r="G16" s="226">
        <f t="shared" si="0"/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f>(E15*0.05)+77</f>
        <v>108.25</v>
      </c>
      <c r="F17" s="218">
        <v>0</v>
      </c>
      <c r="G17" s="226">
        <f t="shared" si="0"/>
        <v>0</v>
      </c>
      <c r="I17" s="106">
        <f>VLOOKUP($C17,Pomocne_BP!$A$1:$E$4923,5,FALSE)</f>
        <v>175</v>
      </c>
      <c r="J17" s="7">
        <f t="shared" si="1"/>
        <v>18943.75</v>
      </c>
    </row>
    <row r="18" spans="1:10" s="106" customFormat="1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3</v>
      </c>
      <c r="F18" s="218">
        <v>0</v>
      </c>
      <c r="G18" s="226">
        <f t="shared" si="0"/>
        <v>0</v>
      </c>
      <c r="I18" s="106">
        <f>VLOOKUP($C18,Pomocne_BP!$A$1:$E$4923,5,FALSE)</f>
        <v>10</v>
      </c>
      <c r="J18" s="7">
        <f t="shared" si="1"/>
        <v>30</v>
      </c>
    </row>
    <row r="19" spans="1:10" s="106" customFormat="1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108.25</v>
      </c>
      <c r="F19" s="218">
        <v>0</v>
      </c>
      <c r="G19" s="226">
        <f t="shared" si="0"/>
        <v>0</v>
      </c>
      <c r="I19" s="106">
        <f>VLOOKUP($C19,Pomocne_BP!$A$1:$E$4923,5,FALSE)</f>
        <v>68</v>
      </c>
      <c r="J19" s="7">
        <f t="shared" si="1"/>
        <v>7361</v>
      </c>
    </row>
    <row r="20" spans="1:10" s="106" customFormat="1">
      <c r="A20" s="102">
        <v>7</v>
      </c>
      <c r="B20" s="240" t="str">
        <f>VLOOKUP($C20,Pomocne_BP!$A$1:$D$4923,2,FALSE)</f>
        <v>B01</v>
      </c>
      <c r="C20" s="188" t="s">
        <v>130</v>
      </c>
      <c r="D20" s="234" t="str">
        <f>VLOOKUP($C20,Pomocne_BP!$A$1:$D$4923,3,FALSE)</f>
        <v>bm</v>
      </c>
      <c r="E20" s="226">
        <v>10</v>
      </c>
      <c r="F20" s="218">
        <v>0</v>
      </c>
      <c r="G20" s="226">
        <f t="shared" si="0"/>
        <v>0</v>
      </c>
      <c r="I20" s="106">
        <f>VLOOKUP($C20,Pomocne_BP!$A$1:$E$4923,5,FALSE)</f>
        <v>12</v>
      </c>
      <c r="J20" s="7">
        <f t="shared" si="1"/>
        <v>120</v>
      </c>
    </row>
    <row r="21" spans="1:10" s="106" customFormat="1">
      <c r="A21" s="102">
        <v>8</v>
      </c>
      <c r="B21" s="240" t="str">
        <f>VLOOKUP($C21,Pomocne_BP!$A$1:$D$4923,2,FALSE)</f>
        <v>BT06</v>
      </c>
      <c r="C21" s="188" t="s">
        <v>135</v>
      </c>
      <c r="D21" s="234" t="str">
        <f>VLOOKUP($C21,Pomocne_BP!$A$1:$D$4923,3,FALSE)</f>
        <v>h</v>
      </c>
      <c r="E21" s="226">
        <v>20</v>
      </c>
      <c r="F21" s="218">
        <v>0</v>
      </c>
      <c r="G21" s="226">
        <f t="shared" si="0"/>
        <v>0</v>
      </c>
      <c r="I21" s="106">
        <f>VLOOKUP($C21,Pomocne_BP!$A$1:$E$4923,5,FALSE)</f>
        <v>0</v>
      </c>
      <c r="J21" s="7">
        <f t="shared" si="1"/>
        <v>0</v>
      </c>
    </row>
    <row r="22" spans="1:10" s="106" customFormat="1">
      <c r="A22" s="102">
        <v>9</v>
      </c>
      <c r="B22" s="240" t="str">
        <f>VLOOKUP($C22,Pomocne_BP!$A$1:$D$4923,2,FALSE)</f>
        <v>BD09</v>
      </c>
      <c r="C22" s="188" t="s">
        <v>248</v>
      </c>
      <c r="D22" s="234" t="str">
        <f>VLOOKUP($C22,Pomocne_BP!$A$1:$D$4923,3,FALSE)</f>
        <v>h</v>
      </c>
      <c r="E22" s="226">
        <v>16</v>
      </c>
      <c r="F22" s="218">
        <v>0</v>
      </c>
      <c r="G22" s="226">
        <f t="shared" si="0"/>
        <v>0</v>
      </c>
      <c r="I22" s="106">
        <f>VLOOKUP($C22,Pomocne_BP!$A$1:$E$4923,5,FALSE)</f>
        <v>0</v>
      </c>
      <c r="J22" s="7">
        <f t="shared" si="1"/>
        <v>0</v>
      </c>
    </row>
    <row r="23" spans="1:10" s="106" customFormat="1">
      <c r="A23" s="102">
        <v>10</v>
      </c>
      <c r="B23" s="240" t="str">
        <f>VLOOKUP($C23,Pomocne_BP!$A$1:$D$4923,2,FALSE)</f>
        <v>BV05</v>
      </c>
      <c r="C23" s="188" t="s">
        <v>139</v>
      </c>
      <c r="D23" s="234" t="str">
        <f>VLOOKUP($C23,Pomocne_BP!$A$1:$D$4923,3,FALSE)</f>
        <v>ks</v>
      </c>
      <c r="E23" s="226">
        <v>12</v>
      </c>
      <c r="F23" s="218">
        <v>0</v>
      </c>
      <c r="G23" s="226">
        <f t="shared" si="0"/>
        <v>0</v>
      </c>
      <c r="I23" s="106">
        <f>VLOOKUP($C23,Pomocne_BP!$A$1:$E$4923,5,FALSE)</f>
        <v>5</v>
      </c>
      <c r="J23" s="7">
        <f t="shared" si="1"/>
        <v>60</v>
      </c>
    </row>
    <row r="24" spans="1:10" s="106" customFormat="1">
      <c r="A24" s="102">
        <v>11</v>
      </c>
      <c r="B24" s="240" t="str">
        <f>VLOOKUP($C24,Pomocne_BP!$A$1:$D$4923,2,FALSE)</f>
        <v>BS02</v>
      </c>
      <c r="C24" s="188" t="s">
        <v>548</v>
      </c>
      <c r="D24" s="234" t="str">
        <f>VLOOKUP($C24,Pomocne_BP!$A$1:$D$4923,3,FALSE)</f>
        <v>m2</v>
      </c>
      <c r="E24" s="226">
        <v>8</v>
      </c>
      <c r="F24" s="218">
        <v>0</v>
      </c>
      <c r="G24" s="226">
        <f>E24*F24</f>
        <v>0</v>
      </c>
      <c r="I24" s="106">
        <f>VLOOKUP($C24,Pomocne_BP!$A$1:$E$4923,5,FALSE)</f>
        <v>30</v>
      </c>
      <c r="J24" s="7">
        <f t="shared" si="1"/>
        <v>240</v>
      </c>
    </row>
    <row r="25" spans="1:10" s="106" customFormat="1">
      <c r="A25" s="102">
        <v>12</v>
      </c>
      <c r="B25" s="240" t="str">
        <f>VLOOKUP($C25,Pomocne_BP!$A$1:$D$4923,2,FALSE)</f>
        <v>BP13</v>
      </c>
      <c r="C25" s="188" t="s">
        <v>553</v>
      </c>
      <c r="D25" s="234" t="str">
        <f>VLOOKUP($C25,Pomocne_BP!$A$1:$D$4923,3,FALSE)</f>
        <v>m3</v>
      </c>
      <c r="E25" s="226">
        <v>18.7</v>
      </c>
      <c r="F25" s="218">
        <v>0</v>
      </c>
      <c r="G25" s="226">
        <f>E25*F25</f>
        <v>0</v>
      </c>
      <c r="I25" s="106">
        <f>VLOOKUP($C25,Pomocne_BP!$A$1:$E$4923,5,FALSE)</f>
        <v>4200</v>
      </c>
      <c r="J25" s="7">
        <f t="shared" si="1"/>
        <v>78540</v>
      </c>
    </row>
    <row r="26" spans="1:10" s="106" customFormat="1">
      <c r="A26" s="102">
        <v>13</v>
      </c>
      <c r="B26" s="240" t="str">
        <f>VLOOKUP($C26,Pomocne_BP!$A$1:$D$4923,2,FALSE)</f>
        <v>BP15</v>
      </c>
      <c r="C26" s="190" t="s">
        <v>433</v>
      </c>
      <c r="D26" s="234" t="str">
        <f>VLOOKUP($C26,Pomocne_BP!$A$1:$D$4923,3,FALSE)</f>
        <v>m3</v>
      </c>
      <c r="E26" s="226">
        <v>80</v>
      </c>
      <c r="F26" s="218">
        <v>0</v>
      </c>
      <c r="G26" s="226">
        <f>E26*F26</f>
        <v>0</v>
      </c>
      <c r="I26" s="106">
        <f>VLOOKUP($C26,Pomocne_BP!$A$1:$E$4923,5,FALSE)</f>
        <v>850</v>
      </c>
      <c r="J26" s="7">
        <f t="shared" si="1"/>
        <v>68000</v>
      </c>
    </row>
    <row r="27" spans="1:10" s="106" customFormat="1">
      <c r="A27" s="102">
        <v>14</v>
      </c>
      <c r="B27" s="240" t="str">
        <f>VLOOKUP($C27,Pomocne_BP!$A$1:$D$4923,2,FALSE)</f>
        <v>BS11</v>
      </c>
      <c r="C27" s="188" t="s">
        <v>442</v>
      </c>
      <c r="D27" s="234" t="str">
        <f>VLOOKUP($C27,Pomocne_BP!$A$1:$D$4923,3,FALSE)</f>
        <v>m2</v>
      </c>
      <c r="E27" s="226">
        <v>10</v>
      </c>
      <c r="F27" s="218">
        <v>0</v>
      </c>
      <c r="G27" s="226">
        <f>E27*F27</f>
        <v>0</v>
      </c>
      <c r="I27" s="106">
        <f>VLOOKUP($C27,Pomocne_BP!$A$1:$E$4923,5,FALSE)</f>
        <v>20</v>
      </c>
      <c r="J27" s="7">
        <f t="shared" si="1"/>
        <v>200</v>
      </c>
    </row>
    <row r="28" spans="1:10" s="106" customFormat="1">
      <c r="A28" s="102">
        <v>15</v>
      </c>
      <c r="B28" s="240" t="str">
        <f>VLOOKUP($C28,Pomocne_BP!$A$1:$D$4923,2,FALSE)</f>
        <v>BP14</v>
      </c>
      <c r="C28" s="190" t="s">
        <v>436</v>
      </c>
      <c r="D28" s="234" t="str">
        <f>VLOOKUP($C28,Pomocne_BP!$A$1:$D$4923,3,FALSE)</f>
        <v>m3</v>
      </c>
      <c r="E28" s="226">
        <v>0.9</v>
      </c>
      <c r="F28" s="218">
        <v>0</v>
      </c>
      <c r="G28" s="226">
        <f t="shared" si="0"/>
        <v>0</v>
      </c>
      <c r="I28" s="106">
        <f>VLOOKUP($C28,Pomocne_BP!$A$1:$E$4923,5,FALSE)</f>
        <v>4200</v>
      </c>
      <c r="J28" s="7">
        <f t="shared" si="1"/>
        <v>3780</v>
      </c>
    </row>
    <row r="29" spans="1:10">
      <c r="A29" s="102"/>
      <c r="B29" s="256"/>
      <c r="C29" s="185"/>
      <c r="D29" s="234"/>
      <c r="E29" s="230"/>
      <c r="F29" s="219"/>
      <c r="G29" s="219"/>
    </row>
    <row r="30" spans="1:10">
      <c r="A30" s="100"/>
      <c r="B30" s="239"/>
      <c r="C30" s="146" t="s">
        <v>95</v>
      </c>
      <c r="D30" s="109"/>
      <c r="E30" s="224"/>
      <c r="F30" s="224"/>
      <c r="G30" s="216">
        <f>SUM(G31:G71)</f>
        <v>0</v>
      </c>
      <c r="J30" s="151">
        <f>SUM(J14:J28)</f>
        <v>177274.75</v>
      </c>
    </row>
    <row r="31" spans="1:10" s="106" customFormat="1">
      <c r="A31" s="189">
        <v>16</v>
      </c>
      <c r="B31" s="242" t="str">
        <f>VLOOKUP($C31,Pomocne_NS!$A$1:$D$4855,2,FALSE)</f>
        <v>NV01</v>
      </c>
      <c r="C31" s="190" t="s">
        <v>177</v>
      </c>
      <c r="D31" s="234" t="str">
        <f>VLOOKUP($C31,Pomocne_NS!$A$1:$D$4855,3,FALSE)</f>
        <v>kpl</v>
      </c>
      <c r="E31" s="226">
        <v>1</v>
      </c>
      <c r="F31" s="218">
        <v>0</v>
      </c>
      <c r="G31" s="226">
        <f>E31*F31</f>
        <v>0</v>
      </c>
    </row>
    <row r="32" spans="1:10" s="106" customFormat="1">
      <c r="A32" s="191">
        <v>17</v>
      </c>
      <c r="B32" s="242" t="str">
        <f>VLOOKUP($C32,Pomocne_NS!$A$1:$D$4855,2,FALSE)</f>
        <v>NV02</v>
      </c>
      <c r="C32" s="190" t="s">
        <v>178</v>
      </c>
      <c r="D32" s="234" t="str">
        <f>VLOOKUP($C32,Pomocne_NS!$A$1:$D$4855,3,FALSE)</f>
        <v>kpl</v>
      </c>
      <c r="E32" s="226">
        <v>1</v>
      </c>
      <c r="F32" s="218">
        <v>0</v>
      </c>
      <c r="G32" s="226">
        <f t="shared" ref="G32:G49" si="2">E32*F32</f>
        <v>0</v>
      </c>
    </row>
    <row r="33" spans="1:7" s="106" customFormat="1">
      <c r="A33" s="189">
        <v>18</v>
      </c>
      <c r="B33" s="242" t="str">
        <f>VLOOKUP($C33,Pomocne_NS!$A$1:$D$4855,2,FALSE)</f>
        <v>NV03</v>
      </c>
      <c r="C33" s="188" t="s">
        <v>337</v>
      </c>
      <c r="D33" s="234" t="str">
        <f>VLOOKUP($C33,Pomocne_NS!$A$1:$D$4855,3,FALSE)</f>
        <v>m2</v>
      </c>
      <c r="E33" s="226">
        <f>E15</f>
        <v>625</v>
      </c>
      <c r="F33" s="218">
        <v>0</v>
      </c>
      <c r="G33" s="226">
        <f t="shared" si="2"/>
        <v>0</v>
      </c>
    </row>
    <row r="34" spans="1:7" s="106" customFormat="1">
      <c r="A34" s="191">
        <v>19</v>
      </c>
      <c r="B34" s="242" t="str">
        <f>VLOOKUP($C34,Pomocne_NS!$A$1:$D$4855,2,FALSE)</f>
        <v>NV11</v>
      </c>
      <c r="C34" s="190" t="s">
        <v>171</v>
      </c>
      <c r="D34" s="234" t="str">
        <f>VLOOKUP($C34,Pomocne_NS!$A$1:$D$4855,3,FALSE)</f>
        <v>kg</v>
      </c>
      <c r="E34" s="226">
        <v>28</v>
      </c>
      <c r="F34" s="218">
        <v>0</v>
      </c>
      <c r="G34" s="226">
        <f t="shared" si="2"/>
        <v>0</v>
      </c>
    </row>
    <row r="35" spans="1:7" s="106" customFormat="1">
      <c r="A35" s="189">
        <v>20</v>
      </c>
      <c r="B35" s="242" t="str">
        <f>VLOOKUP($C35,Pomocne_NS!$A$1:$D$4855,2,FALSE)</f>
        <v>NV04</v>
      </c>
      <c r="C35" s="190" t="s">
        <v>324</v>
      </c>
      <c r="D35" s="234" t="str">
        <f>VLOOKUP($C35,Pomocne_NS!$A$1:$D$4855,3,FALSE)</f>
        <v>m2</v>
      </c>
      <c r="E35" s="226">
        <f>E33*0.07</f>
        <v>43.750000000000007</v>
      </c>
      <c r="F35" s="218">
        <v>0</v>
      </c>
      <c r="G35" s="226">
        <f t="shared" si="2"/>
        <v>0</v>
      </c>
    </row>
    <row r="36" spans="1:7" s="106" customFormat="1">
      <c r="A36" s="191">
        <v>21</v>
      </c>
      <c r="B36" s="242" t="str">
        <f>VLOOKUP($C36,Pomocne_NS!$A$1:$D$4855,2,FALSE)</f>
        <v>NV05</v>
      </c>
      <c r="C36" s="190" t="s">
        <v>331</v>
      </c>
      <c r="D36" s="234" t="str">
        <f>VLOOKUP($C36,Pomocne_NS!$A$1:$D$4855,3,FALSE)</f>
        <v>m2</v>
      </c>
      <c r="E36" s="226">
        <f>E33*0.1</f>
        <v>62.5</v>
      </c>
      <c r="F36" s="218">
        <v>0</v>
      </c>
      <c r="G36" s="226">
        <f t="shared" si="2"/>
        <v>0</v>
      </c>
    </row>
    <row r="37" spans="1:7" s="106" customFormat="1">
      <c r="A37" s="189">
        <v>22</v>
      </c>
      <c r="B37" s="242" t="str">
        <f>VLOOKUP($C37,Pomocne_NS!$A$1:$D$4855,2,FALSE)</f>
        <v>NV06</v>
      </c>
      <c r="C37" s="190" t="s">
        <v>880</v>
      </c>
      <c r="D37" s="234" t="str">
        <f>VLOOKUP($C37,Pomocne_NS!$A$1:$D$4855,3,FALSE)</f>
        <v>ks</v>
      </c>
      <c r="E37" s="226">
        <v>1</v>
      </c>
      <c r="F37" s="218">
        <v>0</v>
      </c>
      <c r="G37" s="226">
        <f t="shared" si="2"/>
        <v>0</v>
      </c>
    </row>
    <row r="38" spans="1:7" s="106" customFormat="1">
      <c r="A38" s="191">
        <v>23</v>
      </c>
      <c r="B38" s="242" t="str">
        <f>VLOOKUP($C38,Pomocne_NS!$A$1:$D$4855,2,FALSE)</f>
        <v>NV09</v>
      </c>
      <c r="C38" s="190" t="s">
        <v>429</v>
      </c>
      <c r="D38" s="234" t="str">
        <f>VLOOKUP($C38,Pomocne_NS!$A$1:$D$4855,3,FALSE)</f>
        <v>m2</v>
      </c>
      <c r="E38" s="226">
        <f>E33*0.25</f>
        <v>156.25</v>
      </c>
      <c r="F38" s="218">
        <v>0</v>
      </c>
      <c r="G38" s="226">
        <f t="shared" si="2"/>
        <v>0</v>
      </c>
    </row>
    <row r="39" spans="1:7" s="106" customFormat="1">
      <c r="A39" s="189">
        <v>24</v>
      </c>
      <c r="B39" s="242" t="str">
        <f>VLOOKUP($C39,Pomocne_NS!$A$1:$D$4855,2,FALSE)</f>
        <v>NV14</v>
      </c>
      <c r="C39" s="190" t="s">
        <v>215</v>
      </c>
      <c r="D39" s="234" t="str">
        <f>VLOOKUP($C39,Pomocne_NS!$A$1:$D$4855,3,FALSE)</f>
        <v>ks</v>
      </c>
      <c r="E39" s="226">
        <v>1</v>
      </c>
      <c r="F39" s="218">
        <v>0</v>
      </c>
      <c r="G39" s="226">
        <f t="shared" si="2"/>
        <v>0</v>
      </c>
    </row>
    <row r="40" spans="1:7" s="106" customFormat="1">
      <c r="A40" s="191">
        <v>25</v>
      </c>
      <c r="B40" s="242" t="str">
        <f>VLOOKUP($C40,Pomocne_NS!$A$1:$D$4855,2,FALSE)</f>
        <v>NP01</v>
      </c>
      <c r="C40" s="190" t="s">
        <v>608</v>
      </c>
      <c r="D40" s="234" t="str">
        <f>VLOOKUP($C40,Pomocne_NS!$A$1:$D$4855,3,FALSE)</f>
        <v>m2</v>
      </c>
      <c r="E40" s="226">
        <f>E17</f>
        <v>108.25</v>
      </c>
      <c r="F40" s="218">
        <v>0</v>
      </c>
      <c r="G40" s="226">
        <f t="shared" si="2"/>
        <v>0</v>
      </c>
    </row>
    <row r="41" spans="1:7" s="106" customFormat="1">
      <c r="A41" s="189">
        <v>26</v>
      </c>
      <c r="B41" s="242" t="str">
        <f>VLOOKUP($C41,Pomocne_NS!$A$1:$D$4855,2,FALSE)</f>
        <v>NP02</v>
      </c>
      <c r="C41" s="190" t="s">
        <v>163</v>
      </c>
      <c r="D41" s="234" t="str">
        <f>VLOOKUP($C41,Pomocne_NS!$A$1:$D$4855,3,FALSE)</f>
        <v>bm</v>
      </c>
      <c r="E41" s="226">
        <v>8</v>
      </c>
      <c r="F41" s="218">
        <v>0</v>
      </c>
      <c r="G41" s="226">
        <f t="shared" ref="G41:G46" si="3">E41*F41</f>
        <v>0</v>
      </c>
    </row>
    <row r="42" spans="1:7" s="106" customFormat="1">
      <c r="A42" s="191">
        <v>27</v>
      </c>
      <c r="B42" s="242" t="str">
        <f>VLOOKUP($C42,Pomocne_NS!$A$1:$D$4855,2,FALSE)</f>
        <v>NP05</v>
      </c>
      <c r="C42" s="190" t="s">
        <v>221</v>
      </c>
      <c r="D42" s="234" t="str">
        <f>VLOOKUP($C42,Pomocne_NS!$A$1:$D$4855,3,FALSE)</f>
        <v>m2</v>
      </c>
      <c r="E42" s="226">
        <f>E33*0.05</f>
        <v>31.25</v>
      </c>
      <c r="F42" s="218">
        <v>0</v>
      </c>
      <c r="G42" s="226">
        <f t="shared" si="3"/>
        <v>0</v>
      </c>
    </row>
    <row r="43" spans="1:7" s="106" customFormat="1">
      <c r="A43" s="189">
        <v>28</v>
      </c>
      <c r="B43" s="242" t="str">
        <f>VLOOKUP($C43,Pomocne_NS!$A$1:$D$4855,2,FALSE)</f>
        <v>NP06</v>
      </c>
      <c r="C43" s="190" t="s">
        <v>594</v>
      </c>
      <c r="D43" s="234" t="str">
        <f>VLOOKUP($C43,Pomocne_NS!$A$1:$D$4855,3,FALSE)</f>
        <v>m2</v>
      </c>
      <c r="E43" s="226">
        <v>77</v>
      </c>
      <c r="F43" s="218">
        <v>0</v>
      </c>
      <c r="G43" s="226">
        <f t="shared" si="3"/>
        <v>0</v>
      </c>
    </row>
    <row r="44" spans="1:7" s="106" customFormat="1">
      <c r="A44" s="191">
        <v>29</v>
      </c>
      <c r="B44" s="242" t="str">
        <f>VLOOKUP($C44,Pomocne_NS!$A$1:$D$4855,2,FALSE)</f>
        <v>NP10</v>
      </c>
      <c r="C44" s="190" t="s">
        <v>580</v>
      </c>
      <c r="D44" s="234" t="str">
        <f>VLOOKUP($C44,Pomocne_NS!$A$1:$D$4855,3,FALSE)</f>
        <v>bm</v>
      </c>
      <c r="E44" s="226">
        <f>E18</f>
        <v>3</v>
      </c>
      <c r="F44" s="218">
        <v>0</v>
      </c>
      <c r="G44" s="226">
        <f t="shared" si="3"/>
        <v>0</v>
      </c>
    </row>
    <row r="45" spans="1:7" s="106" customFormat="1">
      <c r="A45" s="189">
        <v>30</v>
      </c>
      <c r="B45" s="242" t="str">
        <f>VLOOKUP($C45,Pomocne_NS!$A$1:$D$4855,2,FALSE)</f>
        <v>NP09</v>
      </c>
      <c r="C45" s="190" t="s">
        <v>220</v>
      </c>
      <c r="D45" s="234" t="str">
        <f>VLOOKUP($C45,Pomocne_NS!$A$1:$D$4855,3,FALSE)</f>
        <v>m2</v>
      </c>
      <c r="E45" s="226">
        <f>E19</f>
        <v>108.25</v>
      </c>
      <c r="F45" s="218">
        <v>0</v>
      </c>
      <c r="G45" s="226">
        <f t="shared" si="3"/>
        <v>0</v>
      </c>
    </row>
    <row r="46" spans="1:7" s="106" customFormat="1">
      <c r="A46" s="191">
        <v>31</v>
      </c>
      <c r="B46" s="242" t="str">
        <f>VLOOKUP($C46,Pomocne_NS!$A$1:$D$4855,2,FALSE)</f>
        <v>NS01</v>
      </c>
      <c r="C46" s="190" t="s">
        <v>165</v>
      </c>
      <c r="D46" s="234" t="str">
        <f>VLOOKUP($C46,Pomocne_NS!$A$1:$D$4855,3,FALSE)</f>
        <v>m2</v>
      </c>
      <c r="E46" s="226">
        <v>1.1000000000000001</v>
      </c>
      <c r="F46" s="218">
        <v>0</v>
      </c>
      <c r="G46" s="226">
        <f t="shared" si="3"/>
        <v>0</v>
      </c>
    </row>
    <row r="47" spans="1:7" s="106" customFormat="1">
      <c r="A47" s="189">
        <v>32</v>
      </c>
      <c r="B47" s="242" t="str">
        <f>VLOOKUP($C47,Pomocne_NS!$A$1:$D$4855,2,FALSE)</f>
        <v>NS03</v>
      </c>
      <c r="C47" s="190" t="s">
        <v>169</v>
      </c>
      <c r="D47" s="234" t="str">
        <f>VLOOKUP($C47,Pomocne_NS!$A$1:$D$4855,3,FALSE)</f>
        <v>ks</v>
      </c>
      <c r="E47" s="226">
        <v>12</v>
      </c>
      <c r="F47" s="218">
        <v>0</v>
      </c>
      <c r="G47" s="226">
        <f t="shared" si="2"/>
        <v>0</v>
      </c>
    </row>
    <row r="48" spans="1:7" s="106" customFormat="1" ht="20.399999999999999">
      <c r="A48" s="191">
        <v>33</v>
      </c>
      <c r="B48" s="242" t="str">
        <f>VLOOKUP($C48,Pomocne_NS!$A$1:$D$4855,2,FALSE)</f>
        <v>NS06</v>
      </c>
      <c r="C48" s="190" t="s">
        <v>333</v>
      </c>
      <c r="D48" s="234" t="str">
        <f>VLOOKUP($C48,Pomocne_NS!$A$1:$D$4855,3,FALSE)</f>
        <v>m2</v>
      </c>
      <c r="E48" s="226">
        <v>280</v>
      </c>
      <c r="F48" s="218">
        <v>0</v>
      </c>
      <c r="G48" s="226">
        <f t="shared" si="2"/>
        <v>0</v>
      </c>
    </row>
    <row r="49" spans="1:7" s="106" customFormat="1">
      <c r="A49" s="189">
        <v>34</v>
      </c>
      <c r="B49" s="242" t="str">
        <f>VLOOKUP($C49,Pomocne_NS!$A$1:$D$4855,2,FALSE)</f>
        <v>NS19</v>
      </c>
      <c r="C49" s="190" t="s">
        <v>881</v>
      </c>
      <c r="D49" s="234" t="str">
        <f>VLOOKUP($C49,Pomocne_NS!$A$1:$D$4855,3,FALSE)</f>
        <v>ks</v>
      </c>
      <c r="E49" s="226">
        <v>2</v>
      </c>
      <c r="F49" s="218">
        <v>0</v>
      </c>
      <c r="G49" s="226">
        <f t="shared" si="2"/>
        <v>0</v>
      </c>
    </row>
    <row r="50" spans="1:7" s="106" customFormat="1">
      <c r="A50" s="191">
        <v>35</v>
      </c>
      <c r="B50" s="242" t="str">
        <f>VLOOKUP($C50,Pomocne_NS!$A$1:$D$4855,2,FALSE)</f>
        <v>NV18</v>
      </c>
      <c r="C50" s="190" t="s">
        <v>581</v>
      </c>
      <c r="D50" s="234" t="str">
        <f>VLOOKUP($C50,Pomocne_NS!$A$1:$D$4855,3,FALSE)</f>
        <v>bm</v>
      </c>
      <c r="E50" s="226">
        <v>80</v>
      </c>
      <c r="F50" s="218">
        <v>0</v>
      </c>
      <c r="G50" s="226">
        <f t="shared" ref="G50:G71" si="4">E50*F50</f>
        <v>0</v>
      </c>
    </row>
    <row r="51" spans="1:7" s="106" customFormat="1">
      <c r="A51" s="189">
        <v>36</v>
      </c>
      <c r="B51" s="242" t="str">
        <f>VLOOKUP($C51,Pomocne_NS!$A$1:$D$4855,2,FALSE)</f>
        <v>NP07</v>
      </c>
      <c r="C51" s="188" t="s">
        <v>184</v>
      </c>
      <c r="D51" s="234" t="str">
        <f>VLOOKUP($C51,Pomocne_NS!$A$1:$D$4855,3,FALSE)</f>
        <v>ks</v>
      </c>
      <c r="E51" s="226">
        <v>10</v>
      </c>
      <c r="F51" s="218">
        <v>0</v>
      </c>
      <c r="G51" s="226">
        <f t="shared" si="4"/>
        <v>0</v>
      </c>
    </row>
    <row r="52" spans="1:7" s="106" customFormat="1">
      <c r="A52" s="191">
        <v>37</v>
      </c>
      <c r="B52" s="242" t="str">
        <f>VLOOKUP($C52,Pomocne_NS!$A$1:$D$4855,2,FALSE)</f>
        <v>NP12</v>
      </c>
      <c r="C52" s="190" t="s">
        <v>338</v>
      </c>
      <c r="D52" s="234" t="str">
        <f>VLOOKUP($C52,Pomocne_NS!$A$1:$D$4855,3,FALSE)</f>
        <v>m2</v>
      </c>
      <c r="E52" s="226">
        <v>3.2</v>
      </c>
      <c r="F52" s="218">
        <v>0</v>
      </c>
      <c r="G52" s="226">
        <f t="shared" si="4"/>
        <v>0</v>
      </c>
    </row>
    <row r="53" spans="1:7" s="106" customFormat="1">
      <c r="A53" s="189">
        <v>38</v>
      </c>
      <c r="B53" s="242" t="str">
        <f>VLOOKUP($C53,Pomocne_NS!$A$1:$D$4855,2,FALSE)</f>
        <v>NP14</v>
      </c>
      <c r="C53" s="178" t="s">
        <v>434</v>
      </c>
      <c r="D53" s="234" t="str">
        <f>VLOOKUP($C53,Pomocne_NS!$A$1:$D$4855,3,FALSE)</f>
        <v>m2</v>
      </c>
      <c r="E53" s="226">
        <v>100</v>
      </c>
      <c r="F53" s="218">
        <v>0</v>
      </c>
      <c r="G53" s="226">
        <f t="shared" si="4"/>
        <v>0</v>
      </c>
    </row>
    <row r="54" spans="1:7" s="106" customFormat="1">
      <c r="A54" s="191">
        <v>39</v>
      </c>
      <c r="B54" s="242" t="str">
        <f>VLOOKUP($C54,Pomocne_NS!$A$1:$D$4855,2,FALSE)</f>
        <v>NS15</v>
      </c>
      <c r="C54" s="190" t="s">
        <v>180</v>
      </c>
      <c r="D54" s="234" t="str">
        <f>VLOOKUP($C54,Pomocne_NS!$A$1:$D$4855,3,FALSE)</f>
        <v>m2</v>
      </c>
      <c r="E54" s="226">
        <v>7.5</v>
      </c>
      <c r="F54" s="218">
        <v>0</v>
      </c>
      <c r="G54" s="226">
        <f t="shared" si="4"/>
        <v>0</v>
      </c>
    </row>
    <row r="55" spans="1:7" s="106" customFormat="1">
      <c r="A55" s="189">
        <v>40</v>
      </c>
      <c r="B55" s="242" t="str">
        <f>VLOOKUP($C55,Pomocne_NS!$A$1:$D$4855,2,FALSE)</f>
        <v>NP15</v>
      </c>
      <c r="C55" s="190" t="s">
        <v>435</v>
      </c>
      <c r="D55" s="234" t="str">
        <f>VLOOKUP($C55,Pomocne_NS!$A$1:$D$4855,3,FALSE)</f>
        <v>m3</v>
      </c>
      <c r="E55" s="226">
        <f>E25</f>
        <v>18.7</v>
      </c>
      <c r="F55" s="218">
        <v>0</v>
      </c>
      <c r="G55" s="226">
        <f t="shared" si="4"/>
        <v>0</v>
      </c>
    </row>
    <row r="56" spans="1:7" s="106" customFormat="1">
      <c r="A56" s="191">
        <v>41</v>
      </c>
      <c r="B56" s="242" t="str">
        <f>VLOOKUP($C56,Pomocne_NS!$A$1:$D$4855,2,FALSE)</f>
        <v>NP16</v>
      </c>
      <c r="C56" s="178" t="s">
        <v>441</v>
      </c>
      <c r="D56" s="234" t="str">
        <f>VLOOKUP($C56,Pomocne_NS!$A$1:$D$4855,3,FALSE)</f>
        <v>m3</v>
      </c>
      <c r="E56" s="226">
        <f>E26</f>
        <v>80</v>
      </c>
      <c r="F56" s="218">
        <v>0</v>
      </c>
      <c r="G56" s="226">
        <f t="shared" si="4"/>
        <v>0</v>
      </c>
    </row>
    <row r="57" spans="1:7" s="106" customFormat="1">
      <c r="A57" s="189">
        <v>42</v>
      </c>
      <c r="B57" s="242" t="str">
        <f>VLOOKUP($C57,Pomocne_NS!$A$1:$D$4855,2,FALSE)</f>
        <v>NP17</v>
      </c>
      <c r="C57" s="188" t="s">
        <v>445</v>
      </c>
      <c r="D57" s="234" t="str">
        <f>VLOOKUP($C57,Pomocne_NS!$A$1:$D$4855,3,FALSE)</f>
        <v>mb</v>
      </c>
      <c r="E57" s="226">
        <v>30</v>
      </c>
      <c r="F57" s="218">
        <v>0</v>
      </c>
      <c r="G57" s="226">
        <f t="shared" si="4"/>
        <v>0</v>
      </c>
    </row>
    <row r="58" spans="1:7" s="106" customFormat="1">
      <c r="A58" s="191">
        <v>43</v>
      </c>
      <c r="B58" s="242" t="str">
        <f>VLOOKUP($C58,Pomocne_NS!$A$1:$D$4855,2,FALSE)</f>
        <v>NS27</v>
      </c>
      <c r="C58" s="190" t="s">
        <v>339</v>
      </c>
      <c r="D58" s="234" t="str">
        <f>VLOOKUP($C58,Pomocne_NS!$A$1:$D$4855,3,FALSE)</f>
        <v>m2</v>
      </c>
      <c r="E58" s="226">
        <v>12</v>
      </c>
      <c r="F58" s="218">
        <v>0</v>
      </c>
      <c r="G58" s="226">
        <f t="shared" si="4"/>
        <v>0</v>
      </c>
    </row>
    <row r="59" spans="1:7" s="106" customFormat="1">
      <c r="A59" s="189">
        <v>44</v>
      </c>
      <c r="B59" s="242" t="str">
        <f>VLOOKUP($C59,Pomocne_NS!$A$1:$D$4855,2,FALSE)</f>
        <v>NS28</v>
      </c>
      <c r="C59" s="193" t="s">
        <v>437</v>
      </c>
      <c r="D59" s="234" t="str">
        <f>VLOOKUP($C59,Pomocne_NS!$A$1:$D$4855,3,FALSE)</f>
        <v>m2</v>
      </c>
      <c r="E59" s="226">
        <v>5.5</v>
      </c>
      <c r="F59" s="218">
        <v>0</v>
      </c>
      <c r="G59" s="226">
        <f>E59*F59</f>
        <v>0</v>
      </c>
    </row>
    <row r="60" spans="1:7" s="106" customFormat="1">
      <c r="A60" s="191">
        <v>45</v>
      </c>
      <c r="B60" s="242" t="str">
        <f>VLOOKUP($C60,Pomocne_NS!$A$1:$D$4855,2,FALSE)</f>
        <v>ND05</v>
      </c>
      <c r="C60" s="190" t="s">
        <v>438</v>
      </c>
      <c r="D60" s="234" t="str">
        <f>VLOOKUP($C60,Pomocne_NS!$A$1:$D$4855,3,FALSE)</f>
        <v>m2</v>
      </c>
      <c r="E60" s="226">
        <v>3.5</v>
      </c>
      <c r="F60" s="218">
        <v>0</v>
      </c>
      <c r="G60" s="226">
        <f>E60*F60</f>
        <v>0</v>
      </c>
    </row>
    <row r="61" spans="1:7" s="106" customFormat="1">
      <c r="A61" s="189">
        <v>46</v>
      </c>
      <c r="B61" s="242" t="str">
        <f>VLOOKUP($C61,Pomocne_NS!$A$1:$D$4855,2,FALSE)</f>
        <v>ND12</v>
      </c>
      <c r="C61" s="190" t="s">
        <v>443</v>
      </c>
      <c r="D61" s="234" t="str">
        <f>VLOOKUP($C61,Pomocne_NS!$A$1:$D$4855,3,FALSE)</f>
        <v>kpl</v>
      </c>
      <c r="E61" s="226">
        <v>1</v>
      </c>
      <c r="F61" s="218">
        <v>0</v>
      </c>
      <c r="G61" s="226">
        <f t="shared" si="4"/>
        <v>0</v>
      </c>
    </row>
    <row r="62" spans="1:7" s="106" customFormat="1">
      <c r="A62" s="191">
        <v>47</v>
      </c>
      <c r="B62" s="242" t="str">
        <f>VLOOKUP($C62,Pomocne_NS!$A$1:$D$4855,2,FALSE)</f>
        <v>ND06</v>
      </c>
      <c r="C62" s="190" t="s">
        <v>439</v>
      </c>
      <c r="D62" s="234" t="str">
        <f>VLOOKUP($C62,Pomocne_NS!$A$1:$D$4855,3,FALSE)</f>
        <v>m2</v>
      </c>
      <c r="E62" s="226">
        <f>E60</f>
        <v>3.5</v>
      </c>
      <c r="F62" s="218">
        <v>0</v>
      </c>
      <c r="G62" s="226">
        <f t="shared" si="4"/>
        <v>0</v>
      </c>
    </row>
    <row r="63" spans="1:7" s="106" customFormat="1">
      <c r="A63" s="189">
        <v>48</v>
      </c>
      <c r="B63" s="242" t="str">
        <f>VLOOKUP($C63,Pomocne_NS!$A$1:$D$4855,2,FALSE)</f>
        <v>NV23</v>
      </c>
      <c r="C63" s="190" t="s">
        <v>592</v>
      </c>
      <c r="D63" s="234" t="str">
        <f>VLOOKUP($C63,Pomocne_NS!$A$1:$D$4855,3,FALSE)</f>
        <v>ks</v>
      </c>
      <c r="E63" s="226">
        <v>6</v>
      </c>
      <c r="F63" s="218">
        <v>0</v>
      </c>
      <c r="G63" s="226">
        <f t="shared" si="4"/>
        <v>0</v>
      </c>
    </row>
    <row r="64" spans="1:7" s="106" customFormat="1" ht="20.399999999999999">
      <c r="A64" s="191">
        <v>49</v>
      </c>
      <c r="B64" s="242" t="str">
        <f>VLOOKUP($C64,Pomocne_NS!$A$1:$D$4855,2,FALSE)</f>
        <v>NV26</v>
      </c>
      <c r="C64" s="185" t="s">
        <v>585</v>
      </c>
      <c r="D64" s="234" t="str">
        <f>VLOOKUP($C64,Pomocne_NS!$A$1:$D$4855,3,FALSE)</f>
        <v>kpl</v>
      </c>
      <c r="E64" s="226">
        <v>1</v>
      </c>
      <c r="F64" s="218">
        <v>0</v>
      </c>
      <c r="G64" s="226">
        <f t="shared" si="4"/>
        <v>0</v>
      </c>
    </row>
    <row r="65" spans="1:7" s="106" customFormat="1">
      <c r="A65" s="189">
        <v>50</v>
      </c>
      <c r="B65" s="242" t="str">
        <f>VLOOKUP($C65,Pomocne_NS!$A$1:$D$4855,2,FALSE)</f>
        <v>N11</v>
      </c>
      <c r="C65" s="190" t="s">
        <v>587</v>
      </c>
      <c r="D65" s="234" t="str">
        <f>VLOOKUP($C65,Pomocne_NS!$A$1:$D$4855,3,FALSE)</f>
        <v>mb</v>
      </c>
      <c r="E65" s="226">
        <v>25</v>
      </c>
      <c r="F65" s="218">
        <v>0</v>
      </c>
      <c r="G65" s="226">
        <f t="shared" si="4"/>
        <v>0</v>
      </c>
    </row>
    <row r="66" spans="1:7" s="106" customFormat="1">
      <c r="A66" s="191">
        <v>51</v>
      </c>
      <c r="B66" s="242" t="str">
        <f>VLOOKUP($C66,Pomocne_NS!$A$1:$D$4855,2,FALSE)</f>
        <v>N12</v>
      </c>
      <c r="C66" s="190" t="s">
        <v>607</v>
      </c>
      <c r="D66" s="234" t="str">
        <f>VLOOKUP($C66,Pomocne_NS!$A$1:$D$4855,3,FALSE)</f>
        <v>mb</v>
      </c>
      <c r="E66" s="226">
        <v>6</v>
      </c>
      <c r="F66" s="218">
        <v>0</v>
      </c>
      <c r="G66" s="226">
        <f t="shared" si="4"/>
        <v>0</v>
      </c>
    </row>
    <row r="67" spans="1:7" s="106" customFormat="1">
      <c r="A67" s="189">
        <v>52</v>
      </c>
      <c r="B67" s="242" t="str">
        <f>VLOOKUP($C67,Pomocne_NS!$A$1:$D$4855,2,FALSE)</f>
        <v>NS04</v>
      </c>
      <c r="C67" s="190" t="s">
        <v>168</v>
      </c>
      <c r="D67" s="234" t="str">
        <f>VLOOKUP($C67,Pomocne_NS!$A$1:$D$4855,3,FALSE)</f>
        <v>m2</v>
      </c>
      <c r="E67" s="226">
        <f>E68+E69</f>
        <v>65.550000000000011</v>
      </c>
      <c r="F67" s="218">
        <v>0</v>
      </c>
      <c r="G67" s="226">
        <f t="shared" si="4"/>
        <v>0</v>
      </c>
    </row>
    <row r="68" spans="1:7" s="106" customFormat="1" ht="20.399999999999999">
      <c r="A68" s="191">
        <v>53</v>
      </c>
      <c r="B68" s="242" t="str">
        <f>VLOOKUP($C68,Pomocne_NS!$A$1:$D$4855,2,FALSE)</f>
        <v>NS12</v>
      </c>
      <c r="C68" s="190" t="s">
        <v>588</v>
      </c>
      <c r="D68" s="234" t="str">
        <f>VLOOKUP($C68,Pomocne_NS!$A$1:$D$4855,3,FALSE)</f>
        <v>m2</v>
      </c>
      <c r="E68" s="226">
        <v>31.46</v>
      </c>
      <c r="F68" s="218">
        <v>0</v>
      </c>
      <c r="G68" s="226">
        <f t="shared" si="4"/>
        <v>0</v>
      </c>
    </row>
    <row r="69" spans="1:7" s="106" customFormat="1">
      <c r="A69" s="189">
        <v>54</v>
      </c>
      <c r="B69" s="242" t="str">
        <f>VLOOKUP($C69,Pomocne_NS!$A$1:$D$4855,2,FALSE)</f>
        <v>NS13</v>
      </c>
      <c r="C69" s="190" t="s">
        <v>589</v>
      </c>
      <c r="D69" s="234" t="str">
        <f>VLOOKUP($C69,Pomocne_NS!$A$1:$D$4855,3,FALSE)</f>
        <v>m2</v>
      </c>
      <c r="E69" s="226">
        <v>34.090000000000003</v>
      </c>
      <c r="F69" s="218">
        <v>0</v>
      </c>
      <c r="G69" s="226">
        <f t="shared" si="4"/>
        <v>0</v>
      </c>
    </row>
    <row r="70" spans="1:7" s="106" customFormat="1">
      <c r="A70" s="191">
        <v>55</v>
      </c>
      <c r="B70" s="242" t="str">
        <f>VLOOKUP($C70,Pomocne_NS!$A$1:$D$4855,2,FALSE)</f>
        <v>NS24</v>
      </c>
      <c r="C70" s="188" t="s">
        <v>591</v>
      </c>
      <c r="D70" s="234" t="str">
        <f>VLOOKUP($C70,Pomocne_NS!$A$1:$D$4855,3,FALSE)</f>
        <v>m2</v>
      </c>
      <c r="E70" s="226">
        <v>68.64</v>
      </c>
      <c r="F70" s="218">
        <v>0</v>
      </c>
      <c r="G70" s="226">
        <f t="shared" si="4"/>
        <v>0</v>
      </c>
    </row>
    <row r="71" spans="1:7" s="106" customFormat="1">
      <c r="A71" s="189">
        <v>56</v>
      </c>
      <c r="B71" s="242" t="str">
        <f>VLOOKUP($C71,Pomocne_NS!$A$1:$D$4855,2,FALSE)</f>
        <v>NP21</v>
      </c>
      <c r="C71" s="177" t="s">
        <v>574</v>
      </c>
      <c r="D71" s="234" t="str">
        <f>VLOOKUP($C71,Pomocne_NS!$A$1:$D$4855,3,FALSE)</f>
        <v>m2</v>
      </c>
      <c r="E71" s="226">
        <v>150</v>
      </c>
      <c r="F71" s="218">
        <v>0</v>
      </c>
      <c r="G71" s="226">
        <f t="shared" si="4"/>
        <v>0</v>
      </c>
    </row>
    <row r="72" spans="1:7">
      <c r="A72" s="103"/>
      <c r="D72" s="113"/>
      <c r="E72" s="219"/>
      <c r="F72" s="219"/>
      <c r="G72" s="230"/>
    </row>
    <row r="73" spans="1:7">
      <c r="A73" s="103"/>
      <c r="C73" s="183" t="s">
        <v>99</v>
      </c>
      <c r="D73" s="113"/>
      <c r="E73" s="219"/>
      <c r="F73" s="219"/>
      <c r="G73" s="220">
        <f>G13+G30</f>
        <v>0</v>
      </c>
    </row>
    <row r="74" spans="1:7">
      <c r="A74" s="103"/>
      <c r="D74" s="113"/>
      <c r="E74" s="219"/>
      <c r="F74" s="219"/>
      <c r="G74" s="219"/>
    </row>
    <row r="75" spans="1:7">
      <c r="A75" s="299" t="s">
        <v>106</v>
      </c>
      <c r="B75" s="299"/>
      <c r="C75" s="299"/>
      <c r="D75" s="299"/>
      <c r="E75" s="299"/>
      <c r="F75" s="299"/>
      <c r="G75" s="299"/>
    </row>
    <row r="76" spans="1:7">
      <c r="A76" s="300" t="s">
        <v>128</v>
      </c>
      <c r="B76" s="300"/>
      <c r="C76" s="300"/>
      <c r="D76" s="300"/>
      <c r="E76" s="300"/>
      <c r="F76" s="300"/>
      <c r="G76" s="300"/>
    </row>
    <row r="77" spans="1:7">
      <c r="A77" s="300" t="s">
        <v>107</v>
      </c>
      <c r="B77" s="300"/>
      <c r="C77" s="300"/>
      <c r="D77" s="300"/>
      <c r="E77" s="300"/>
      <c r="F77" s="300"/>
      <c r="G77" s="300"/>
    </row>
    <row r="78" spans="1:7">
      <c r="A78" s="103"/>
      <c r="D78" s="113"/>
      <c r="E78" s="219"/>
      <c r="F78" s="219"/>
      <c r="G78" s="219"/>
    </row>
    <row r="79" spans="1:7">
      <c r="A79" s="113" t="s">
        <v>124</v>
      </c>
      <c r="D79" s="113"/>
      <c r="E79" s="219"/>
      <c r="F79" s="219"/>
      <c r="G79" s="219"/>
    </row>
    <row r="80" spans="1:7">
      <c r="A80" s="113" t="s">
        <v>125</v>
      </c>
      <c r="D80" s="113"/>
      <c r="E80" s="219"/>
      <c r="F80" s="219"/>
      <c r="G80" s="219"/>
    </row>
    <row r="81" spans="1:7">
      <c r="D81" s="113"/>
      <c r="E81" s="219"/>
      <c r="F81" s="219"/>
      <c r="G81" s="219"/>
    </row>
    <row r="82" spans="1:7">
      <c r="D82" s="113"/>
      <c r="E82" s="219"/>
      <c r="F82" s="219"/>
      <c r="G82" s="219"/>
    </row>
    <row r="83" spans="1:7">
      <c r="D83" s="113"/>
      <c r="E83" s="219"/>
      <c r="F83" s="219"/>
      <c r="G83" s="219"/>
    </row>
    <row r="84" spans="1:7">
      <c r="D84" s="113"/>
      <c r="E84" s="219"/>
      <c r="F84" s="219"/>
      <c r="G84" s="219"/>
    </row>
    <row r="85" spans="1:7">
      <c r="A85" s="197" t="s">
        <v>850</v>
      </c>
      <c r="B85" s="243"/>
      <c r="D85" s="113"/>
      <c r="E85" s="219"/>
      <c r="F85" s="219"/>
      <c r="G85" s="219"/>
    </row>
    <row r="86" spans="1:7">
      <c r="A86" s="197" t="s">
        <v>851</v>
      </c>
      <c r="B86" s="243"/>
      <c r="D86" s="113"/>
      <c r="E86" s="219"/>
      <c r="F86" s="219"/>
      <c r="G86" s="219"/>
    </row>
    <row r="87" spans="1:7">
      <c r="A87" s="197" t="s">
        <v>852</v>
      </c>
      <c r="B87" s="243"/>
      <c r="D87" s="113"/>
      <c r="E87" s="219"/>
      <c r="F87" s="219"/>
      <c r="G87" s="219"/>
    </row>
    <row r="88" spans="1:7">
      <c r="A88" s="197" t="s">
        <v>853</v>
      </c>
      <c r="B88" s="243"/>
      <c r="D88" s="113"/>
      <c r="E88" s="219"/>
      <c r="F88" s="219"/>
      <c r="G88" s="219"/>
    </row>
    <row r="89" spans="1:7">
      <c r="A89" s="197" t="s">
        <v>854</v>
      </c>
      <c r="B89" s="243"/>
      <c r="D89" s="113"/>
      <c r="E89" s="219"/>
      <c r="F89" s="219"/>
      <c r="G89" s="219"/>
    </row>
    <row r="90" spans="1:7">
      <c r="A90" s="197" t="s">
        <v>855</v>
      </c>
      <c r="B90" s="243"/>
      <c r="D90" s="113"/>
      <c r="E90" s="219"/>
      <c r="F90" s="219"/>
      <c r="G90" s="219"/>
    </row>
    <row r="91" spans="1:7">
      <c r="A91" s="301" t="s">
        <v>896</v>
      </c>
      <c r="B91" s="301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</row>
    <row r="474" spans="1:7">
      <c r="A474" s="103"/>
    </row>
    <row r="475" spans="1:7">
      <c r="A475" s="103"/>
    </row>
    <row r="476" spans="1:7">
      <c r="A476" s="103"/>
    </row>
    <row r="477" spans="1:7">
      <c r="A477" s="103"/>
    </row>
    <row r="478" spans="1:7">
      <c r="A478" s="103"/>
    </row>
    <row r="479" spans="1:7">
      <c r="A479" s="103"/>
    </row>
    <row r="480" spans="1:7">
      <c r="A480" s="103"/>
    </row>
    <row r="481" spans="1:1">
      <c r="A481" s="103"/>
    </row>
    <row r="482" spans="1:1">
      <c r="A482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77:G77"/>
    <mergeCell ref="A1:G1"/>
    <mergeCell ref="A75:G75"/>
    <mergeCell ref="A76:G76"/>
    <mergeCell ref="A91:B91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3"/>
  <sheetViews>
    <sheetView showGridLines="0" zoomScaleNormal="100" workbookViewId="0">
      <pane ySplit="12" topLeftCell="A70" activePane="bottomLeft" state="frozen"/>
      <selection activeCell="C30" sqref="C30"/>
      <selection pane="bottomLeft" activeCell="D2" sqref="D1:D65536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456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SUM(G14:G37)</f>
        <v>0</v>
      </c>
    </row>
    <row r="14" spans="1:10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J39*0.001</f>
        <v>158.07150000000001</v>
      </c>
      <c r="F14" s="218">
        <v>0</v>
      </c>
      <c r="G14" s="226">
        <f t="shared" ref="G14:G23" si="0">E14*F14</f>
        <v>0</v>
      </c>
    </row>
    <row r="15" spans="1:10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235</v>
      </c>
      <c r="F15" s="218">
        <v>0</v>
      </c>
      <c r="G15" s="226">
        <f t="shared" si="0"/>
        <v>0</v>
      </c>
      <c r="I15" s="7">
        <f>VLOOKUP($C15,Pomocne_BP!$A$1:$E$4923,5,FALSE)</f>
        <v>0</v>
      </c>
      <c r="J15" s="7">
        <f t="shared" ref="J15:J37" si="1">I15*E15</f>
        <v>0</v>
      </c>
    </row>
    <row r="16" spans="1:10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158.07150000000001</v>
      </c>
      <c r="F16" s="218">
        <v>0</v>
      </c>
      <c r="G16" s="226">
        <f t="shared" si="0"/>
        <v>0</v>
      </c>
    </row>
    <row r="17" spans="1:10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v>234</v>
      </c>
      <c r="F17" s="218">
        <v>0</v>
      </c>
      <c r="G17" s="226">
        <f t="shared" si="0"/>
        <v>0</v>
      </c>
      <c r="I17" s="7">
        <f>VLOOKUP($C17,Pomocne_BP!$A$1:$E$4923,5,FALSE)</f>
        <v>175</v>
      </c>
      <c r="J17" s="7">
        <f t="shared" si="1"/>
        <v>40950</v>
      </c>
    </row>
    <row r="18" spans="1:10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125</v>
      </c>
      <c r="F18" s="218">
        <v>0</v>
      </c>
      <c r="G18" s="226">
        <f t="shared" si="0"/>
        <v>0</v>
      </c>
      <c r="I18" s="7">
        <f>VLOOKUP($C18,Pomocne_BP!$A$1:$E$4923,5,FALSE)</f>
        <v>10</v>
      </c>
      <c r="J18" s="7">
        <f t="shared" si="1"/>
        <v>1250</v>
      </c>
    </row>
    <row r="19" spans="1:10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234</v>
      </c>
      <c r="F19" s="218">
        <v>0</v>
      </c>
      <c r="G19" s="226">
        <f t="shared" si="0"/>
        <v>0</v>
      </c>
      <c r="I19" s="7">
        <f>VLOOKUP($C19,Pomocne_BP!$A$1:$E$4923,5,FALSE)</f>
        <v>68</v>
      </c>
      <c r="J19" s="7">
        <f t="shared" si="1"/>
        <v>15912</v>
      </c>
    </row>
    <row r="20" spans="1:10">
      <c r="A20" s="102">
        <v>7</v>
      </c>
      <c r="B20" s="240" t="str">
        <f>VLOOKUP($C20,Pomocne_BP!$A$1:$D$4923,2,FALSE)</f>
        <v>BD02</v>
      </c>
      <c r="C20" s="188" t="s">
        <v>129</v>
      </c>
      <c r="D20" s="234" t="str">
        <f>VLOOKUP($C20,Pomocne_BP!$A$1:$D$4923,3,FALSE)</f>
        <v>m2</v>
      </c>
      <c r="E20" s="226">
        <v>4</v>
      </c>
      <c r="F20" s="218">
        <v>0</v>
      </c>
      <c r="G20" s="226">
        <f>E20*F20</f>
        <v>0</v>
      </c>
      <c r="I20" s="7">
        <f>VLOOKUP($C20,Pomocne_BP!$A$1:$E$4923,5,FALSE)</f>
        <v>50</v>
      </c>
      <c r="J20" s="7">
        <f t="shared" si="1"/>
        <v>200</v>
      </c>
    </row>
    <row r="21" spans="1:10">
      <c r="A21" s="102">
        <v>8</v>
      </c>
      <c r="B21" s="240" t="str">
        <f>VLOOKUP($C21,Pomocne_BP!$A$1:$D$4923,2,FALSE)</f>
        <v>B01</v>
      </c>
      <c r="C21" s="188" t="s">
        <v>130</v>
      </c>
      <c r="D21" s="234" t="str">
        <f>VLOOKUP($C21,Pomocne_BP!$A$1:$D$4923,3,FALSE)</f>
        <v>bm</v>
      </c>
      <c r="E21" s="226">
        <v>20</v>
      </c>
      <c r="F21" s="218">
        <v>0</v>
      </c>
      <c r="G21" s="226">
        <f t="shared" si="0"/>
        <v>0</v>
      </c>
      <c r="I21" s="7">
        <f>VLOOKUP($C21,Pomocne_BP!$A$1:$E$4923,5,FALSE)</f>
        <v>12</v>
      </c>
      <c r="J21" s="7">
        <f t="shared" si="1"/>
        <v>240</v>
      </c>
    </row>
    <row r="22" spans="1:10">
      <c r="A22" s="102">
        <v>9</v>
      </c>
      <c r="B22" s="240" t="str">
        <f>VLOOKUP($C22,Pomocne_BP!$A$1:$D$4923,2,FALSE)</f>
        <v>BT06</v>
      </c>
      <c r="C22" s="188" t="s">
        <v>135</v>
      </c>
      <c r="D22" s="234" t="str">
        <f>VLOOKUP($C22,Pomocne_BP!$A$1:$D$4923,3,FALSE)</f>
        <v>h</v>
      </c>
      <c r="E22" s="226">
        <v>40</v>
      </c>
      <c r="F22" s="218">
        <v>0</v>
      </c>
      <c r="G22" s="226">
        <f t="shared" si="0"/>
        <v>0</v>
      </c>
      <c r="I22" s="7">
        <f>VLOOKUP($C22,Pomocne_BP!$A$1:$E$4923,5,FALSE)</f>
        <v>0</v>
      </c>
      <c r="J22" s="7">
        <f t="shared" si="1"/>
        <v>0</v>
      </c>
    </row>
    <row r="23" spans="1:10">
      <c r="A23" s="102">
        <v>10</v>
      </c>
      <c r="B23" s="240" t="str">
        <f>VLOOKUP($C23,Pomocne_BP!$A$1:$D$4923,2,FALSE)</f>
        <v>BD09</v>
      </c>
      <c r="C23" s="188" t="s">
        <v>248</v>
      </c>
      <c r="D23" s="234" t="str">
        <f>VLOOKUP($C23,Pomocne_BP!$A$1:$D$4923,3,FALSE)</f>
        <v>h</v>
      </c>
      <c r="E23" s="226">
        <v>24</v>
      </c>
      <c r="F23" s="218">
        <v>0</v>
      </c>
      <c r="G23" s="226">
        <f t="shared" si="0"/>
        <v>0</v>
      </c>
      <c r="I23" s="7">
        <f>VLOOKUP($C23,Pomocne_BP!$A$1:$E$4923,5,FALSE)</f>
        <v>0</v>
      </c>
      <c r="J23" s="7">
        <f t="shared" si="1"/>
        <v>0</v>
      </c>
    </row>
    <row r="24" spans="1:10">
      <c r="A24" s="102">
        <v>11</v>
      </c>
      <c r="B24" s="240" t="str">
        <f>VLOOKUP($C24,Pomocne_BP!$A$1:$D$4923,2,FALSE)</f>
        <v>BS01</v>
      </c>
      <c r="C24" s="188" t="s">
        <v>549</v>
      </c>
      <c r="D24" s="234" t="str">
        <f>VLOOKUP($C24,Pomocne_BP!$A$1:$D$4923,3,FALSE)</f>
        <v>m2</v>
      </c>
      <c r="E24" s="226">
        <v>35</v>
      </c>
      <c r="F24" s="218">
        <v>0</v>
      </c>
      <c r="G24" s="226">
        <f t="shared" ref="G24:G37" si="2">E24*F24</f>
        <v>0</v>
      </c>
      <c r="I24" s="7">
        <f>VLOOKUP($C24,Pomocne_BP!$A$1:$E$4923,5,FALSE)</f>
        <v>48</v>
      </c>
      <c r="J24" s="7">
        <f t="shared" si="1"/>
        <v>1680</v>
      </c>
    </row>
    <row r="25" spans="1:10">
      <c r="A25" s="102">
        <v>12</v>
      </c>
      <c r="B25" s="240" t="str">
        <f>VLOOKUP($C25,Pomocne_BP!$A$1:$D$4923,2,FALSE)</f>
        <v>BS02</v>
      </c>
      <c r="C25" s="188" t="s">
        <v>548</v>
      </c>
      <c r="D25" s="234" t="str">
        <f>VLOOKUP($C25,Pomocne_BP!$A$1:$D$4923,3,FALSE)</f>
        <v>m2</v>
      </c>
      <c r="E25" s="226">
        <v>24</v>
      </c>
      <c r="F25" s="218">
        <v>0</v>
      </c>
      <c r="G25" s="226">
        <f t="shared" si="2"/>
        <v>0</v>
      </c>
      <c r="I25" s="7">
        <f>VLOOKUP($C25,Pomocne_BP!$A$1:$E$4923,5,FALSE)</f>
        <v>30</v>
      </c>
      <c r="J25" s="7">
        <f t="shared" si="1"/>
        <v>720</v>
      </c>
    </row>
    <row r="26" spans="1:10" s="106" customFormat="1">
      <c r="A26" s="102">
        <v>13</v>
      </c>
      <c r="B26" s="240" t="str">
        <f>VLOOKUP($C26,Pomocne_BP!$A$1:$D$4923,2,FALSE)</f>
        <v>BD01</v>
      </c>
      <c r="C26" s="188" t="s">
        <v>286</v>
      </c>
      <c r="D26" s="234" t="str">
        <f>VLOOKUP($C26,Pomocne_BP!$A$1:$D$4923,3,FALSE)</f>
        <v>m2</v>
      </c>
      <c r="E26" s="226">
        <v>165.5</v>
      </c>
      <c r="F26" s="218">
        <v>0</v>
      </c>
      <c r="G26" s="226">
        <f t="shared" si="2"/>
        <v>0</v>
      </c>
      <c r="I26" s="7">
        <f>VLOOKUP($C26,Pomocne_BP!$A$1:$E$4923,5,FALSE)</f>
        <v>28</v>
      </c>
      <c r="J26" s="7">
        <f t="shared" si="1"/>
        <v>4634</v>
      </c>
    </row>
    <row r="27" spans="1:10" s="106" customFormat="1">
      <c r="A27" s="102">
        <v>14</v>
      </c>
      <c r="B27" s="240" t="str">
        <f>VLOOKUP($C27,Pomocne_BP!$A$1:$D$4923,2,FALSE)</f>
        <v>BD04</v>
      </c>
      <c r="C27" s="188" t="s">
        <v>149</v>
      </c>
      <c r="D27" s="234" t="str">
        <f>VLOOKUP($C27,Pomocne_BP!$A$1:$D$4923,3,FALSE)</f>
        <v>m2</v>
      </c>
      <c r="E27" s="226">
        <v>4</v>
      </c>
      <c r="F27" s="218">
        <v>0</v>
      </c>
      <c r="G27" s="226">
        <f t="shared" si="2"/>
        <v>0</v>
      </c>
      <c r="I27" s="7">
        <f>VLOOKUP($C27,Pomocne_BP!$A$1:$E$4923,5,FALSE)</f>
        <v>50</v>
      </c>
      <c r="J27" s="7">
        <f t="shared" si="1"/>
        <v>200</v>
      </c>
    </row>
    <row r="28" spans="1:10" s="106" customFormat="1">
      <c r="A28" s="102">
        <v>15</v>
      </c>
      <c r="B28" s="240" t="str">
        <f>VLOOKUP($C28,Pomocne_BP!$A$1:$D$4923,2,FALSE)</f>
        <v>BS08</v>
      </c>
      <c r="C28" s="188" t="s">
        <v>147</v>
      </c>
      <c r="D28" s="234" t="str">
        <f>VLOOKUP($C28,Pomocne_BP!$A$1:$D$4923,3,FALSE)</f>
        <v>m2</v>
      </c>
      <c r="E28" s="226">
        <v>178</v>
      </c>
      <c r="F28" s="218">
        <v>0</v>
      </c>
      <c r="G28" s="226">
        <f t="shared" si="2"/>
        <v>0</v>
      </c>
      <c r="I28" s="7">
        <f>VLOOKUP($C28,Pomocne_BP!$A$1:$E$4923,5,FALSE)</f>
        <v>30</v>
      </c>
      <c r="J28" s="7">
        <f t="shared" si="1"/>
        <v>5340</v>
      </c>
    </row>
    <row r="29" spans="1:10" s="106" customFormat="1">
      <c r="A29" s="102">
        <v>16</v>
      </c>
      <c r="B29" s="240" t="str">
        <f>VLOOKUP($C29,Pomocne_BP!$A$1:$D$4923,2,FALSE)</f>
        <v>BP10</v>
      </c>
      <c r="C29" s="190" t="s">
        <v>560</v>
      </c>
      <c r="D29" s="234" t="str">
        <f>VLOOKUP($C29,Pomocne_BP!$A$1:$D$4923,3,FALSE)</f>
        <v>kpl</v>
      </c>
      <c r="E29" s="226">
        <v>1</v>
      </c>
      <c r="F29" s="218">
        <v>0</v>
      </c>
      <c r="G29" s="226">
        <f t="shared" si="2"/>
        <v>0</v>
      </c>
      <c r="I29" s="7">
        <f>VLOOKUP($C29,Pomocne_BP!$A$1:$E$4923,5,FALSE)</f>
        <v>0</v>
      </c>
      <c r="J29" s="7">
        <f t="shared" si="1"/>
        <v>0</v>
      </c>
    </row>
    <row r="30" spans="1:10" s="106" customFormat="1">
      <c r="A30" s="102">
        <v>17</v>
      </c>
      <c r="B30" s="240" t="str">
        <f>VLOOKUP($C30,Pomocne_BP!$A$1:$D$4923,2,FALSE)</f>
        <v>BP13</v>
      </c>
      <c r="C30" s="188" t="s">
        <v>553</v>
      </c>
      <c r="D30" s="234" t="str">
        <f>VLOOKUP($C30,Pomocne_BP!$A$1:$D$4923,3,FALSE)</f>
        <v>m3</v>
      </c>
      <c r="E30" s="226">
        <v>3.37</v>
      </c>
      <c r="F30" s="218">
        <v>0</v>
      </c>
      <c r="G30" s="226">
        <f t="shared" si="2"/>
        <v>0</v>
      </c>
      <c r="I30" s="7">
        <f>VLOOKUP($C30,Pomocne_BP!$A$1:$E$4923,5,FALSE)</f>
        <v>4200</v>
      </c>
      <c r="J30" s="7">
        <f t="shared" si="1"/>
        <v>14154</v>
      </c>
    </row>
    <row r="31" spans="1:10" s="106" customFormat="1">
      <c r="A31" s="102">
        <v>18</v>
      </c>
      <c r="B31" s="240" t="str">
        <f>VLOOKUP($C31,Pomocne_BP!$A$1:$D$4923,2,FALSE)</f>
        <v>BP15</v>
      </c>
      <c r="C31" s="190" t="s">
        <v>433</v>
      </c>
      <c r="D31" s="234" t="str">
        <f>VLOOKUP($C31,Pomocne_BP!$A$1:$D$4923,3,FALSE)</f>
        <v>m3</v>
      </c>
      <c r="E31" s="226">
        <v>15.84</v>
      </c>
      <c r="F31" s="218">
        <v>0</v>
      </c>
      <c r="G31" s="226">
        <f t="shared" si="2"/>
        <v>0</v>
      </c>
      <c r="I31" s="7">
        <f>VLOOKUP($C31,Pomocne_BP!$A$1:$E$4923,5,FALSE)</f>
        <v>850</v>
      </c>
      <c r="J31" s="7">
        <f t="shared" si="1"/>
        <v>13464</v>
      </c>
    </row>
    <row r="32" spans="1:10" s="106" customFormat="1">
      <c r="A32" s="102">
        <v>19</v>
      </c>
      <c r="B32" s="240" t="str">
        <f>VLOOKUP($C32,Pomocne_BP!$A$1:$D$4923,2,FALSE)</f>
        <v>BS09</v>
      </c>
      <c r="C32" s="185" t="s">
        <v>556</v>
      </c>
      <c r="D32" s="234" t="str">
        <f>VLOOKUP($C32,Pomocne_BP!$A$1:$D$4923,3,FALSE)</f>
        <v>m2</v>
      </c>
      <c r="E32" s="226">
        <v>68.64</v>
      </c>
      <c r="F32" s="218">
        <v>0</v>
      </c>
      <c r="G32" s="226">
        <f t="shared" si="2"/>
        <v>0</v>
      </c>
      <c r="I32" s="7"/>
      <c r="J32" s="7"/>
    </row>
    <row r="33" spans="1:10" s="106" customFormat="1">
      <c r="A33" s="102">
        <v>20</v>
      </c>
      <c r="B33" s="240" t="str">
        <f>VLOOKUP($C33,Pomocne_BP!$A$1:$D$4923,2,FALSE)</f>
        <v>BD07</v>
      </c>
      <c r="C33" s="106" t="s">
        <v>891</v>
      </c>
      <c r="D33" s="234" t="str">
        <f>VLOOKUP($C33,Pomocne_BP!$A$1:$D$4923,3,FALSE)</f>
        <v>kg</v>
      </c>
      <c r="E33" s="226">
        <v>4800</v>
      </c>
      <c r="F33" s="218">
        <v>0</v>
      </c>
      <c r="G33" s="226">
        <f t="shared" si="2"/>
        <v>0</v>
      </c>
      <c r="I33" s="7"/>
      <c r="J33" s="7"/>
    </row>
    <row r="34" spans="1:10" s="106" customFormat="1">
      <c r="A34" s="102">
        <v>21</v>
      </c>
      <c r="B34" s="240" t="str">
        <f>VLOOKUP($C34,Pomocne_BP!$A$1:$D$4923,2,FALSE)</f>
        <v>BS04</v>
      </c>
      <c r="C34" s="188" t="s">
        <v>550</v>
      </c>
      <c r="D34" s="234" t="str">
        <f>VLOOKUP($C34,Pomocne_BP!$A$1:$D$4923,3,FALSE)</f>
        <v>m2</v>
      </c>
      <c r="E34" s="226">
        <v>703.3</v>
      </c>
      <c r="F34" s="218">
        <v>0</v>
      </c>
      <c r="G34" s="226">
        <f t="shared" si="2"/>
        <v>0</v>
      </c>
      <c r="I34" s="7">
        <f>VLOOKUP($C34,Pomocne_BP!$A$1:$E$4923,5,FALSE)</f>
        <v>55</v>
      </c>
      <c r="J34" s="7">
        <f>I34*E34</f>
        <v>38681.5</v>
      </c>
    </row>
    <row r="35" spans="1:10" s="106" customFormat="1">
      <c r="A35" s="102">
        <v>22</v>
      </c>
      <c r="B35" s="240" t="str">
        <f>VLOOKUP($C35,Pomocne_BP!$A$1:$D$4923,2,FALSE)</f>
        <v>BP11</v>
      </c>
      <c r="C35" s="176" t="s">
        <v>448</v>
      </c>
      <c r="D35" s="234" t="str">
        <f>VLOOKUP($C35,Pomocne_BP!$A$1:$D$4923,3,FALSE)</f>
        <v>m3</v>
      </c>
      <c r="E35" s="226">
        <v>4.2</v>
      </c>
      <c r="F35" s="218">
        <v>0</v>
      </c>
      <c r="G35" s="226">
        <f t="shared" si="2"/>
        <v>0</v>
      </c>
      <c r="I35" s="7">
        <f>VLOOKUP($C35,Pomocne_BP!$A$1:$E$4923,5,FALSE)</f>
        <v>4200</v>
      </c>
      <c r="J35" s="7">
        <f t="shared" si="1"/>
        <v>17640</v>
      </c>
    </row>
    <row r="36" spans="1:10" s="106" customFormat="1">
      <c r="A36" s="102">
        <v>23</v>
      </c>
      <c r="B36" s="240" t="str">
        <f>VLOOKUP($C36,Pomocne_BP!$A$1:$D$4923,2,FALSE)</f>
        <v>BP12</v>
      </c>
      <c r="C36" s="190" t="s">
        <v>554</v>
      </c>
      <c r="D36" s="234" t="str">
        <f>VLOOKUP($C36,Pomocne_BP!$A$1:$D$4923,3,FALSE)</f>
        <v>m3</v>
      </c>
      <c r="E36" s="226">
        <v>3.36</v>
      </c>
      <c r="F36" s="218">
        <v>0</v>
      </c>
      <c r="G36" s="226">
        <f t="shared" si="2"/>
        <v>0</v>
      </c>
      <c r="I36" s="7">
        <f>VLOOKUP($C36,Pomocne_BP!$A$1:$E$4923,5,FALSE)</f>
        <v>850</v>
      </c>
      <c r="J36" s="7">
        <f t="shared" si="1"/>
        <v>2856</v>
      </c>
    </row>
    <row r="37" spans="1:10" s="106" customFormat="1">
      <c r="A37" s="102">
        <v>24</v>
      </c>
      <c r="B37" s="240" t="str">
        <f>VLOOKUP($C37,Pomocne_BP!$A$1:$D$4923,2,FALSE)</f>
        <v>BV05</v>
      </c>
      <c r="C37" s="188" t="s">
        <v>139</v>
      </c>
      <c r="D37" s="234" t="str">
        <f>VLOOKUP($C37,Pomocne_BP!$A$1:$D$4923,3,FALSE)</f>
        <v>ks</v>
      </c>
      <c r="E37" s="226">
        <v>30</v>
      </c>
      <c r="F37" s="218">
        <v>0</v>
      </c>
      <c r="G37" s="226">
        <f t="shared" si="2"/>
        <v>0</v>
      </c>
      <c r="I37" s="7">
        <f>VLOOKUP($C37,Pomocne_BP!$A$1:$E$4923,5,FALSE)</f>
        <v>5</v>
      </c>
      <c r="J37" s="7">
        <f t="shared" si="1"/>
        <v>150</v>
      </c>
    </row>
    <row r="38" spans="1:10">
      <c r="A38" s="103"/>
      <c r="D38" s="113"/>
      <c r="E38" s="219"/>
      <c r="F38" s="219"/>
      <c r="G38" s="219"/>
    </row>
    <row r="39" spans="1:10">
      <c r="A39" s="100"/>
      <c r="B39" s="239"/>
      <c r="C39" s="146" t="s">
        <v>95</v>
      </c>
      <c r="D39" s="109"/>
      <c r="E39" s="224"/>
      <c r="F39" s="224"/>
      <c r="G39" s="216">
        <f>SUM(G40:G91)</f>
        <v>0</v>
      </c>
      <c r="J39" s="151">
        <f>SUM(J14:J37)</f>
        <v>158071.5</v>
      </c>
    </row>
    <row r="40" spans="1:10">
      <c r="A40" s="189">
        <v>25</v>
      </c>
      <c r="B40" s="242" t="str">
        <f>VLOOKUP($C40,Pomocne_NS!$A$1:$D$4855,2,FALSE)</f>
        <v>NV01</v>
      </c>
      <c r="C40" s="190" t="s">
        <v>177</v>
      </c>
      <c r="D40" s="234" t="str">
        <f>VLOOKUP($C40,Pomocne_NS!$A$1:$D$4855,3,FALSE)</f>
        <v>kpl</v>
      </c>
      <c r="E40" s="226">
        <v>1</v>
      </c>
      <c r="F40" s="218">
        <v>0</v>
      </c>
      <c r="G40" s="226">
        <f>E40*F40</f>
        <v>0</v>
      </c>
    </row>
    <row r="41" spans="1:10">
      <c r="A41" s="191">
        <v>26</v>
      </c>
      <c r="B41" s="242" t="str">
        <f>VLOOKUP($C41,Pomocne_NS!$A$1:$D$4855,2,FALSE)</f>
        <v>NV02</v>
      </c>
      <c r="C41" s="190" t="s">
        <v>178</v>
      </c>
      <c r="D41" s="234" t="str">
        <f>VLOOKUP($C41,Pomocne_NS!$A$1:$D$4855,3,FALSE)</f>
        <v>kpl</v>
      </c>
      <c r="E41" s="226">
        <v>1</v>
      </c>
      <c r="F41" s="218">
        <v>0</v>
      </c>
      <c r="G41" s="226">
        <f t="shared" ref="G41:G65" si="3">E41*F41</f>
        <v>0</v>
      </c>
    </row>
    <row r="42" spans="1:10">
      <c r="A42" s="189">
        <v>27</v>
      </c>
      <c r="B42" s="242" t="str">
        <f>VLOOKUP($C42,Pomocne_NS!$A$1:$D$4855,2,FALSE)</f>
        <v>NV03</v>
      </c>
      <c r="C42" s="188" t="s">
        <v>337</v>
      </c>
      <c r="D42" s="234" t="str">
        <f>VLOOKUP($C42,Pomocne_NS!$A$1:$D$4855,3,FALSE)</f>
        <v>m2</v>
      </c>
      <c r="E42" s="226">
        <f>E15</f>
        <v>235</v>
      </c>
      <c r="F42" s="218">
        <v>0</v>
      </c>
      <c r="G42" s="226">
        <f t="shared" si="3"/>
        <v>0</v>
      </c>
    </row>
    <row r="43" spans="1:10">
      <c r="A43" s="191">
        <v>28</v>
      </c>
      <c r="B43" s="242" t="str">
        <f>VLOOKUP($C43,Pomocne_NS!$A$1:$D$4855,2,FALSE)</f>
        <v>NV11</v>
      </c>
      <c r="C43" s="190" t="s">
        <v>171</v>
      </c>
      <c r="D43" s="234" t="str">
        <f>VLOOKUP($C43,Pomocne_NS!$A$1:$D$4855,3,FALSE)</f>
        <v>kg</v>
      </c>
      <c r="E43" s="226">
        <v>70</v>
      </c>
      <c r="F43" s="218">
        <v>0</v>
      </c>
      <c r="G43" s="226">
        <f t="shared" si="3"/>
        <v>0</v>
      </c>
    </row>
    <row r="44" spans="1:10">
      <c r="A44" s="189">
        <v>29</v>
      </c>
      <c r="B44" s="242" t="str">
        <f>VLOOKUP($C44,Pomocne_NS!$A$1:$D$4855,2,FALSE)</f>
        <v>NV04</v>
      </c>
      <c r="C44" s="190" t="s">
        <v>324</v>
      </c>
      <c r="D44" s="234" t="str">
        <f>VLOOKUP($C44,Pomocne_NS!$A$1:$D$4855,3,FALSE)</f>
        <v>m2</v>
      </c>
      <c r="E44" s="226">
        <f>E42*0.07</f>
        <v>16.450000000000003</v>
      </c>
      <c r="F44" s="218">
        <v>0</v>
      </c>
      <c r="G44" s="226">
        <f t="shared" si="3"/>
        <v>0</v>
      </c>
    </row>
    <row r="45" spans="1:10">
      <c r="A45" s="191">
        <v>30</v>
      </c>
      <c r="B45" s="242" t="str">
        <f>VLOOKUP($C45,Pomocne_NS!$A$1:$D$4855,2,FALSE)</f>
        <v>NV05</v>
      </c>
      <c r="C45" s="190" t="s">
        <v>331</v>
      </c>
      <c r="D45" s="234" t="str">
        <f>VLOOKUP($C45,Pomocne_NS!$A$1:$D$4855,3,FALSE)</f>
        <v>m2</v>
      </c>
      <c r="E45" s="226">
        <f>E42*0.1</f>
        <v>23.5</v>
      </c>
      <c r="F45" s="218">
        <v>0</v>
      </c>
      <c r="G45" s="226">
        <f t="shared" si="3"/>
        <v>0</v>
      </c>
    </row>
    <row r="46" spans="1:10">
      <c r="A46" s="189">
        <v>31</v>
      </c>
      <c r="B46" s="242" t="str">
        <f>VLOOKUP($C46,Pomocne_NS!$A$1:$D$4855,2,FALSE)</f>
        <v>NV09</v>
      </c>
      <c r="C46" s="190" t="s">
        <v>429</v>
      </c>
      <c r="D46" s="234" t="str">
        <f>VLOOKUP($C46,Pomocne_NS!$A$1:$D$4855,3,FALSE)</f>
        <v>m2</v>
      </c>
      <c r="E46" s="226">
        <v>5</v>
      </c>
      <c r="F46" s="218">
        <v>0</v>
      </c>
      <c r="G46" s="226">
        <f t="shared" si="3"/>
        <v>0</v>
      </c>
    </row>
    <row r="47" spans="1:10">
      <c r="A47" s="191">
        <v>32</v>
      </c>
      <c r="B47" s="242" t="str">
        <f>VLOOKUP($C47,Pomocne_NS!$A$1:$D$4855,2,FALSE)</f>
        <v>NV14</v>
      </c>
      <c r="C47" s="190" t="s">
        <v>215</v>
      </c>
      <c r="D47" s="234" t="str">
        <f>VLOOKUP($C47,Pomocne_NS!$A$1:$D$4855,3,FALSE)</f>
        <v>ks</v>
      </c>
      <c r="E47" s="226">
        <v>1</v>
      </c>
      <c r="F47" s="218">
        <v>0</v>
      </c>
      <c r="G47" s="226">
        <f t="shared" si="3"/>
        <v>0</v>
      </c>
    </row>
    <row r="48" spans="1:10">
      <c r="A48" s="189">
        <v>33</v>
      </c>
      <c r="B48" s="242" t="str">
        <f>VLOOKUP($C48,Pomocne_NS!$A$1:$D$4855,2,FALSE)</f>
        <v>NP01</v>
      </c>
      <c r="C48" s="190" t="s">
        <v>608</v>
      </c>
      <c r="D48" s="234" t="str">
        <f>VLOOKUP($C48,Pomocne_NS!$A$1:$D$4855,3,FALSE)</f>
        <v>m2</v>
      </c>
      <c r="E48" s="226">
        <v>209.35</v>
      </c>
      <c r="F48" s="218">
        <v>0</v>
      </c>
      <c r="G48" s="226">
        <f t="shared" si="3"/>
        <v>0</v>
      </c>
    </row>
    <row r="49" spans="1:7" s="106" customFormat="1">
      <c r="A49" s="191">
        <v>34</v>
      </c>
      <c r="B49" s="242" t="str">
        <f>VLOOKUP($C49,Pomocne_NS!$A$1:$D$4855,2,FALSE)</f>
        <v>NP02</v>
      </c>
      <c r="C49" s="190" t="s">
        <v>163</v>
      </c>
      <c r="D49" s="234" t="str">
        <f>VLOOKUP($C49,Pomocne_NS!$A$1:$D$4855,3,FALSE)</f>
        <v>bm</v>
      </c>
      <c r="E49" s="226">
        <v>5</v>
      </c>
      <c r="F49" s="218">
        <v>0</v>
      </c>
      <c r="G49" s="226">
        <f t="shared" si="3"/>
        <v>0</v>
      </c>
    </row>
    <row r="50" spans="1:7" s="106" customFormat="1">
      <c r="A50" s="189">
        <v>35</v>
      </c>
      <c r="B50" s="242" t="str">
        <f>VLOOKUP($C50,Pomocne_NS!$A$1:$D$4855,2,FALSE)</f>
        <v>NP06</v>
      </c>
      <c r="C50" s="190" t="s">
        <v>594</v>
      </c>
      <c r="D50" s="234" t="str">
        <f>VLOOKUP($C50,Pomocne_NS!$A$1:$D$4855,3,FALSE)</f>
        <v>m2</v>
      </c>
      <c r="E50" s="226">
        <f>E48</f>
        <v>209.35</v>
      </c>
      <c r="F50" s="218">
        <v>0</v>
      </c>
      <c r="G50" s="226">
        <f t="shared" si="3"/>
        <v>0</v>
      </c>
    </row>
    <row r="51" spans="1:7" s="106" customFormat="1">
      <c r="A51" s="191">
        <v>36</v>
      </c>
      <c r="B51" s="242" t="str">
        <f>VLOOKUP($C51,Pomocne_NS!$A$1:$D$4855,2,FALSE)</f>
        <v>NP10</v>
      </c>
      <c r="C51" s="190" t="s">
        <v>580</v>
      </c>
      <c r="D51" s="234" t="str">
        <f>VLOOKUP($C51,Pomocne_NS!$A$1:$D$4855,3,FALSE)</f>
        <v>bm</v>
      </c>
      <c r="E51" s="226">
        <v>44.88</v>
      </c>
      <c r="F51" s="218">
        <v>0</v>
      </c>
      <c r="G51" s="226">
        <f t="shared" si="3"/>
        <v>0</v>
      </c>
    </row>
    <row r="52" spans="1:7" s="106" customFormat="1">
      <c r="A52" s="189">
        <v>37</v>
      </c>
      <c r="B52" s="242" t="str">
        <f>VLOOKUP($C52,Pomocne_NS!$A$1:$D$4855,2,FALSE)</f>
        <v>NP09</v>
      </c>
      <c r="C52" s="190" t="s">
        <v>220</v>
      </c>
      <c r="D52" s="234" t="str">
        <f>VLOOKUP($C52,Pomocne_NS!$A$1:$D$4855,3,FALSE)</f>
        <v>m2</v>
      </c>
      <c r="E52" s="226">
        <v>220.85</v>
      </c>
      <c r="F52" s="218">
        <v>0</v>
      </c>
      <c r="G52" s="226">
        <f t="shared" si="3"/>
        <v>0</v>
      </c>
    </row>
    <row r="53" spans="1:7" s="106" customFormat="1">
      <c r="A53" s="191">
        <v>38</v>
      </c>
      <c r="B53" s="242" t="str">
        <f>VLOOKUP($C53,Pomocne_NS!$A$1:$D$4855,2,FALSE)</f>
        <v>NS01</v>
      </c>
      <c r="C53" s="190" t="s">
        <v>165</v>
      </c>
      <c r="D53" s="234" t="str">
        <f>VLOOKUP($C53,Pomocne_NS!$A$1:$D$4855,3,FALSE)</f>
        <v>m2</v>
      </c>
      <c r="E53" s="226">
        <v>1.5</v>
      </c>
      <c r="F53" s="218">
        <v>0</v>
      </c>
      <c r="G53" s="226">
        <f t="shared" si="3"/>
        <v>0</v>
      </c>
    </row>
    <row r="54" spans="1:7" s="106" customFormat="1">
      <c r="A54" s="189">
        <v>39</v>
      </c>
      <c r="B54" s="242" t="str">
        <f>VLOOKUP($C54,Pomocne_NS!$A$1:$D$4855,2,FALSE)</f>
        <v>NS02</v>
      </c>
      <c r="C54" s="190" t="s">
        <v>166</v>
      </c>
      <c r="D54" s="234" t="str">
        <f>VLOOKUP($C54,Pomocne_NS!$A$1:$D$4855,3,FALSE)</f>
        <v>ks</v>
      </c>
      <c r="E54" s="226">
        <v>10</v>
      </c>
      <c r="F54" s="218">
        <v>0</v>
      </c>
      <c r="G54" s="226">
        <f t="shared" si="3"/>
        <v>0</v>
      </c>
    </row>
    <row r="55" spans="1:7" s="106" customFormat="1">
      <c r="A55" s="191">
        <v>40</v>
      </c>
      <c r="B55" s="242" t="str">
        <f>VLOOKUP($C55,Pomocne_NS!$A$1:$D$4855,2,FALSE)</f>
        <v>NS03</v>
      </c>
      <c r="C55" s="190" t="s">
        <v>169</v>
      </c>
      <c r="D55" s="234" t="str">
        <f>VLOOKUP($C55,Pomocne_NS!$A$1:$D$4855,3,FALSE)</f>
        <v>ks</v>
      </c>
      <c r="E55" s="226">
        <v>20</v>
      </c>
      <c r="F55" s="218">
        <v>0</v>
      </c>
      <c r="G55" s="226">
        <f t="shared" si="3"/>
        <v>0</v>
      </c>
    </row>
    <row r="56" spans="1:7" s="106" customFormat="1" ht="20.399999999999999">
      <c r="A56" s="189">
        <v>41</v>
      </c>
      <c r="B56" s="242" t="str">
        <f>VLOOKUP($C56,Pomocne_NS!$A$1:$D$4855,2,FALSE)</f>
        <v>NS06</v>
      </c>
      <c r="C56" s="190" t="s">
        <v>333</v>
      </c>
      <c r="D56" s="234" t="str">
        <f>VLOOKUP($C56,Pomocne_NS!$A$1:$D$4855,3,FALSE)</f>
        <v>m2</v>
      </c>
      <c r="E56" s="226">
        <v>192</v>
      </c>
      <c r="F56" s="218">
        <v>0</v>
      </c>
      <c r="G56" s="226">
        <f t="shared" si="3"/>
        <v>0</v>
      </c>
    </row>
    <row r="57" spans="1:7" s="106" customFormat="1" ht="20.399999999999999">
      <c r="A57" s="191">
        <v>42</v>
      </c>
      <c r="B57" s="242" t="str">
        <f>VLOOKUP($C57,Pomocne_NS!$A$1:$D$4855,2,FALSE)</f>
        <v>NS07</v>
      </c>
      <c r="C57" s="190" t="s">
        <v>334</v>
      </c>
      <c r="D57" s="234" t="str">
        <f>VLOOKUP($C57,Pomocne_NS!$A$1:$D$4855,3,FALSE)</f>
        <v>m2</v>
      </c>
      <c r="E57" s="226">
        <v>256</v>
      </c>
      <c r="F57" s="218">
        <v>0</v>
      </c>
      <c r="G57" s="226">
        <f t="shared" si="3"/>
        <v>0</v>
      </c>
    </row>
    <row r="58" spans="1:7" s="106" customFormat="1">
      <c r="A58" s="189">
        <v>43</v>
      </c>
      <c r="B58" s="242" t="str">
        <f>VLOOKUP($C58,Pomocne_NS!$A$1:$D$4855,2,FALSE)</f>
        <v>NS19</v>
      </c>
      <c r="C58" s="190" t="s">
        <v>881</v>
      </c>
      <c r="D58" s="234" t="str">
        <f>VLOOKUP($C58,Pomocne_NS!$A$1:$D$4855,3,FALSE)</f>
        <v>ks</v>
      </c>
      <c r="E58" s="226">
        <v>6</v>
      </c>
      <c r="F58" s="218">
        <v>0</v>
      </c>
      <c r="G58" s="226">
        <f t="shared" si="3"/>
        <v>0</v>
      </c>
    </row>
    <row r="59" spans="1:7" s="106" customFormat="1">
      <c r="A59" s="191">
        <v>44</v>
      </c>
      <c r="B59" s="242" t="str">
        <f>VLOOKUP($C59,Pomocne_NS!$A$1:$D$4855,2,FALSE)</f>
        <v>NS26</v>
      </c>
      <c r="C59" s="188" t="s">
        <v>336</v>
      </c>
      <c r="D59" s="234" t="str">
        <f>VLOOKUP($C59,Pomocne_NS!$A$1:$D$4855,3,FALSE)</f>
        <v>m2</v>
      </c>
      <c r="E59" s="226">
        <v>1.7</v>
      </c>
      <c r="F59" s="218">
        <v>0</v>
      </c>
      <c r="G59" s="226">
        <f t="shared" si="3"/>
        <v>0</v>
      </c>
    </row>
    <row r="60" spans="1:7" s="106" customFormat="1">
      <c r="A60" s="189">
        <v>45</v>
      </c>
      <c r="B60" s="242" t="str">
        <f>VLOOKUP($C60,Pomocne_NS!$A$1:$D$4855,2,FALSE)</f>
        <v>NV27</v>
      </c>
      <c r="C60" s="190" t="s">
        <v>457</v>
      </c>
      <c r="D60" s="234" t="str">
        <f>VLOOKUP($C60,Pomocne_NS!$A$1:$D$4855,3,FALSE)</f>
        <v>kpl</v>
      </c>
      <c r="E60" s="226">
        <v>1</v>
      </c>
      <c r="F60" s="218">
        <v>0</v>
      </c>
      <c r="G60" s="226">
        <f t="shared" si="3"/>
        <v>0</v>
      </c>
    </row>
    <row r="61" spans="1:7" s="106" customFormat="1">
      <c r="A61" s="191">
        <v>46</v>
      </c>
      <c r="B61" s="242" t="str">
        <f>VLOOKUP($C61,Pomocne_NS!$A$1:$D$4855,2,FALSE)</f>
        <v>NV18</v>
      </c>
      <c r="C61" s="190" t="s">
        <v>581</v>
      </c>
      <c r="D61" s="234" t="str">
        <f>VLOOKUP($C61,Pomocne_NS!$A$1:$D$4855,3,FALSE)</f>
        <v>bm</v>
      </c>
      <c r="E61" s="226">
        <v>15</v>
      </c>
      <c r="F61" s="218">
        <v>0</v>
      </c>
      <c r="G61" s="226">
        <f t="shared" si="3"/>
        <v>0</v>
      </c>
    </row>
    <row r="62" spans="1:7" s="106" customFormat="1">
      <c r="A62" s="189">
        <v>47</v>
      </c>
      <c r="B62" s="242" t="str">
        <f>VLOOKUP($C62,Pomocne_NS!$A$1:$D$4855,2,FALSE)</f>
        <v>NP23</v>
      </c>
      <c r="C62" s="185" t="s">
        <v>595</v>
      </c>
      <c r="D62" s="234" t="str">
        <f>VLOOKUP($C62,Pomocne_NS!$A$1:$D$4855,3,FALSE)</f>
        <v>m2</v>
      </c>
      <c r="E62" s="226">
        <v>11.05</v>
      </c>
      <c r="F62" s="218">
        <v>0</v>
      </c>
      <c r="G62" s="226">
        <f t="shared" si="3"/>
        <v>0</v>
      </c>
    </row>
    <row r="63" spans="1:7" s="106" customFormat="1">
      <c r="A63" s="191">
        <v>48</v>
      </c>
      <c r="B63" s="242" t="str">
        <f>VLOOKUP($C63,Pomocne_NS!$A$1:$D$4855,2,FALSE)</f>
        <v>NS15</v>
      </c>
      <c r="C63" s="190" t="s">
        <v>180</v>
      </c>
      <c r="D63" s="234" t="str">
        <f>VLOOKUP($C63,Pomocne_NS!$A$1:$D$4855,3,FALSE)</f>
        <v>m2</v>
      </c>
      <c r="E63" s="226">
        <v>2.5</v>
      </c>
      <c r="F63" s="218">
        <v>0</v>
      </c>
      <c r="G63" s="226">
        <f t="shared" si="3"/>
        <v>0</v>
      </c>
    </row>
    <row r="64" spans="1:7" s="106" customFormat="1">
      <c r="A64" s="189">
        <v>49</v>
      </c>
      <c r="B64" s="242" t="str">
        <f>VLOOKUP($C64,Pomocne_NS!$A$1:$D$4855,2,FALSE)</f>
        <v>NP15</v>
      </c>
      <c r="C64" s="190" t="s">
        <v>435</v>
      </c>
      <c r="D64" s="234" t="str">
        <f>VLOOKUP($C64,Pomocne_NS!$A$1:$D$4855,3,FALSE)</f>
        <v>m3</v>
      </c>
      <c r="E64" s="226">
        <f>E30</f>
        <v>3.37</v>
      </c>
      <c r="F64" s="218">
        <v>0</v>
      </c>
      <c r="G64" s="226">
        <f t="shared" si="3"/>
        <v>0</v>
      </c>
    </row>
    <row r="65" spans="1:7" s="106" customFormat="1">
      <c r="A65" s="191">
        <v>50</v>
      </c>
      <c r="B65" s="242" t="str">
        <f>VLOOKUP($C65,Pomocne_NS!$A$1:$D$4855,2,FALSE)</f>
        <v>NP16</v>
      </c>
      <c r="C65" s="178" t="s">
        <v>441</v>
      </c>
      <c r="D65" s="234" t="str">
        <f>VLOOKUP($C65,Pomocne_NS!$A$1:$D$4855,3,FALSE)</f>
        <v>m3</v>
      </c>
      <c r="E65" s="226">
        <f>E31</f>
        <v>15.84</v>
      </c>
      <c r="F65" s="218">
        <v>0</v>
      </c>
      <c r="G65" s="226">
        <f t="shared" si="3"/>
        <v>0</v>
      </c>
    </row>
    <row r="66" spans="1:7" s="106" customFormat="1">
      <c r="A66" s="189">
        <v>51</v>
      </c>
      <c r="B66" s="242" t="str">
        <f>VLOOKUP($C66,Pomocne_NS!$A$1:$D$4855,2,FALSE)</f>
        <v>NS27</v>
      </c>
      <c r="C66" s="190" t="s">
        <v>339</v>
      </c>
      <c r="D66" s="234" t="str">
        <f>VLOOKUP($C66,Pomocne_NS!$A$1:$D$4855,3,FALSE)</f>
        <v>m2</v>
      </c>
      <c r="E66" s="226">
        <v>8</v>
      </c>
      <c r="F66" s="218">
        <v>0</v>
      </c>
      <c r="G66" s="226">
        <f>E66*F66</f>
        <v>0</v>
      </c>
    </row>
    <row r="67" spans="1:7" s="106" customFormat="1">
      <c r="A67" s="191">
        <v>52</v>
      </c>
      <c r="B67" s="242" t="str">
        <f>VLOOKUP($C67,Pomocne_NS!$A$1:$D$4855,2,FALSE)</f>
        <v>ND12</v>
      </c>
      <c r="C67" s="190" t="s">
        <v>443</v>
      </c>
      <c r="D67" s="234" t="str">
        <f>VLOOKUP($C67,Pomocne_NS!$A$1:$D$4855,3,FALSE)</f>
        <v>kpl</v>
      </c>
      <c r="E67" s="226">
        <v>1</v>
      </c>
      <c r="F67" s="218">
        <v>0</v>
      </c>
      <c r="G67" s="226">
        <f>E67*F67</f>
        <v>0</v>
      </c>
    </row>
    <row r="68" spans="1:7" s="106" customFormat="1">
      <c r="A68" s="189">
        <v>53</v>
      </c>
      <c r="B68" s="242" t="str">
        <f>VLOOKUP($C68,Pomocne_NS!$A$1:$D$4855,2,FALSE)</f>
        <v>ND03</v>
      </c>
      <c r="C68" s="190" t="s">
        <v>176</v>
      </c>
      <c r="D68" s="234" t="str">
        <f>VLOOKUP($C68,Pomocne_NS!$A$1:$D$4855,3,FALSE)</f>
        <v>m2</v>
      </c>
      <c r="E68" s="226">
        <f>E27</f>
        <v>4</v>
      </c>
      <c r="F68" s="218">
        <v>0</v>
      </c>
      <c r="G68" s="226">
        <f t="shared" ref="G68:G76" si="4">E68*F68</f>
        <v>0</v>
      </c>
    </row>
    <row r="69" spans="1:7" s="106" customFormat="1">
      <c r="A69" s="191">
        <v>54</v>
      </c>
      <c r="B69" s="242" t="str">
        <f>VLOOKUP($C69,Pomocne_NS!$A$1:$D$4855,2,FALSE)</f>
        <v>NS04</v>
      </c>
      <c r="C69" s="188" t="s">
        <v>168</v>
      </c>
      <c r="D69" s="234" t="str">
        <f>VLOOKUP($C69,Pomocne_NS!$A$1:$D$4855,3,FALSE)</f>
        <v>m2</v>
      </c>
      <c r="E69" s="226">
        <v>143.44999999999999</v>
      </c>
      <c r="F69" s="218">
        <v>0</v>
      </c>
      <c r="G69" s="226">
        <f t="shared" si="4"/>
        <v>0</v>
      </c>
    </row>
    <row r="70" spans="1:7" s="106" customFormat="1">
      <c r="A70" s="189">
        <v>55</v>
      </c>
      <c r="B70" s="242" t="str">
        <f>VLOOKUP($C70,Pomocne_NS!$A$1:$D$4855,2,FALSE)</f>
        <v>NS11</v>
      </c>
      <c r="C70" s="190" t="s">
        <v>598</v>
      </c>
      <c r="D70" s="234" t="str">
        <f>VLOOKUP($C70,Pomocne_NS!$A$1:$D$4855,3,FALSE)</f>
        <v>m2</v>
      </c>
      <c r="E70" s="226">
        <f>E69</f>
        <v>143.44999999999999</v>
      </c>
      <c r="F70" s="218">
        <v>0</v>
      </c>
      <c r="G70" s="226">
        <f t="shared" si="4"/>
        <v>0</v>
      </c>
    </row>
    <row r="71" spans="1:7" s="106" customFormat="1">
      <c r="A71" s="191">
        <v>56</v>
      </c>
      <c r="B71" s="242" t="str">
        <f>VLOOKUP($C71,Pomocne_NS!$A$1:$D$4855,2,FALSE)</f>
        <v>NV22</v>
      </c>
      <c r="C71" s="188" t="s">
        <v>224</v>
      </c>
      <c r="D71" s="234" t="str">
        <f>VLOOKUP($C71,Pomocne_NS!$A$1:$D$4855,3,FALSE)</f>
        <v>kpl</v>
      </c>
      <c r="E71" s="226">
        <v>1</v>
      </c>
      <c r="F71" s="218">
        <v>0</v>
      </c>
      <c r="G71" s="226">
        <f t="shared" si="4"/>
        <v>0</v>
      </c>
    </row>
    <row r="72" spans="1:7" s="106" customFormat="1">
      <c r="A72" s="189">
        <v>57</v>
      </c>
      <c r="B72" s="242" t="str">
        <f>VLOOKUP($C72,Pomocne_NS!$A$1:$D$4855,2,FALSE)</f>
        <v>N13</v>
      </c>
      <c r="C72" s="190" t="s">
        <v>596</v>
      </c>
      <c r="D72" s="234" t="str">
        <f>VLOOKUP($C72,Pomocne_NS!$A$1:$D$4855,3,FALSE)</f>
        <v>kpl</v>
      </c>
      <c r="E72" s="226">
        <v>1</v>
      </c>
      <c r="F72" s="218">
        <v>0</v>
      </c>
      <c r="G72" s="226">
        <f t="shared" si="4"/>
        <v>0</v>
      </c>
    </row>
    <row r="73" spans="1:7" s="106" customFormat="1">
      <c r="A73" s="191">
        <v>58</v>
      </c>
      <c r="B73" s="242" t="str">
        <f>VLOOKUP($C73,Pomocne_NS!$A$1:$D$4855,2,FALSE)</f>
        <v>ND08</v>
      </c>
      <c r="C73" s="190" t="s">
        <v>244</v>
      </c>
      <c r="D73" s="234" t="str">
        <f>VLOOKUP($C73,Pomocne_NS!$A$1:$D$4855,3,FALSE)</f>
        <v>m2</v>
      </c>
      <c r="E73" s="226">
        <f>E48</f>
        <v>209.35</v>
      </c>
      <c r="F73" s="218">
        <v>0</v>
      </c>
      <c r="G73" s="226">
        <f t="shared" si="4"/>
        <v>0</v>
      </c>
    </row>
    <row r="74" spans="1:7" s="106" customFormat="1">
      <c r="A74" s="189">
        <v>59</v>
      </c>
      <c r="B74" s="242" t="str">
        <f>VLOOKUP($C74,Pomocne_NS!$A$1:$D$4855,2,FALSE)</f>
        <v>ND09</v>
      </c>
      <c r="C74" s="190" t="s">
        <v>243</v>
      </c>
      <c r="D74" s="234" t="str">
        <f>VLOOKUP($C74,Pomocne_NS!$A$1:$D$4855,3,FALSE)</f>
        <v>h</v>
      </c>
      <c r="E74" s="226">
        <v>32</v>
      </c>
      <c r="F74" s="218">
        <v>0</v>
      </c>
      <c r="G74" s="226">
        <f t="shared" si="4"/>
        <v>0</v>
      </c>
    </row>
    <row r="75" spans="1:7" s="106" customFormat="1">
      <c r="A75" s="191">
        <v>60</v>
      </c>
      <c r="B75" s="242" t="str">
        <f>VLOOKUP($C75,Pomocne_NS!$A$1:$D$4855,2,FALSE)</f>
        <v>NS20</v>
      </c>
      <c r="C75" s="190" t="s">
        <v>446</v>
      </c>
      <c r="D75" s="234" t="str">
        <f>VLOOKUP($C75,Pomocne_NS!$A$1:$D$4855,3,FALSE)</f>
        <v>m2</v>
      </c>
      <c r="E75" s="226">
        <v>266.08</v>
      </c>
      <c r="F75" s="218">
        <v>0</v>
      </c>
      <c r="G75" s="226">
        <f t="shared" si="4"/>
        <v>0</v>
      </c>
    </row>
    <row r="76" spans="1:7" s="106" customFormat="1">
      <c r="A76" s="189">
        <v>61</v>
      </c>
      <c r="B76" s="242" t="str">
        <f>VLOOKUP($C76,Pomocne_NS!$A$1:$D$4855,2,FALSE)</f>
        <v>NS09</v>
      </c>
      <c r="C76" s="190" t="s">
        <v>172</v>
      </c>
      <c r="D76" s="234" t="str">
        <f>VLOOKUP($C76,Pomocne_NS!$A$1:$D$4855,3,FALSE)</f>
        <v>m2</v>
      </c>
      <c r="E76" s="226">
        <v>515.95000000000005</v>
      </c>
      <c r="F76" s="218">
        <v>0</v>
      </c>
      <c r="G76" s="226">
        <f t="shared" si="4"/>
        <v>0</v>
      </c>
    </row>
    <row r="77" spans="1:7" s="106" customFormat="1">
      <c r="A77" s="191">
        <v>62</v>
      </c>
      <c r="B77" s="242" t="str">
        <f>VLOOKUP($C77,Pomocne_NS!$A$1:$D$4855,2,FALSE)</f>
        <v>NS22</v>
      </c>
      <c r="C77" s="190" t="s">
        <v>325</v>
      </c>
      <c r="D77" s="234" t="str">
        <f>VLOOKUP($C77,Pomocne_NS!$A$1:$D$4855,3,FALSE)</f>
        <v>ks</v>
      </c>
      <c r="E77" s="226">
        <v>8</v>
      </c>
      <c r="F77" s="218">
        <v>0</v>
      </c>
      <c r="G77" s="226">
        <f>E77*F77</f>
        <v>0</v>
      </c>
    </row>
    <row r="78" spans="1:7" s="106" customFormat="1">
      <c r="A78" s="189">
        <v>63</v>
      </c>
      <c r="B78" s="242" t="str">
        <f>VLOOKUP($C78,Pomocne_NS!$A$1:$D$4855,2,FALSE)</f>
        <v>NP18</v>
      </c>
      <c r="C78" s="178" t="s">
        <v>449</v>
      </c>
      <c r="D78" s="234" t="str">
        <f>VLOOKUP($C78,Pomocne_NS!$A$1:$D$4855,3,FALSE)</f>
        <v>kg</v>
      </c>
      <c r="E78" s="226">
        <v>350</v>
      </c>
      <c r="F78" s="218">
        <v>0</v>
      </c>
      <c r="G78" s="226">
        <f>E78*F78</f>
        <v>0</v>
      </c>
    </row>
    <row r="79" spans="1:7" s="106" customFormat="1">
      <c r="A79" s="191">
        <v>64</v>
      </c>
      <c r="B79" s="242" t="str">
        <f>VLOOKUP($C79,Pomocne_NS!$A$1:$D$4855,2,FALSE)</f>
        <v>NP19</v>
      </c>
      <c r="C79" s="177" t="s">
        <v>450</v>
      </c>
      <c r="D79" s="234" t="str">
        <f>VLOOKUP($C79,Pomocne_NS!$A$1:$D$4855,3,FALSE)</f>
        <v>m3</v>
      </c>
      <c r="E79" s="226">
        <v>5.15</v>
      </c>
      <c r="F79" s="218">
        <v>0</v>
      </c>
      <c r="G79" s="226">
        <f>E79*F79</f>
        <v>0</v>
      </c>
    </row>
    <row r="80" spans="1:7" s="106" customFormat="1">
      <c r="A80" s="189">
        <v>65</v>
      </c>
      <c r="B80" s="242" t="str">
        <f>VLOOKUP($C80,Pomocne_NS!$A$1:$D$4855,2,FALSE)</f>
        <v>NP14</v>
      </c>
      <c r="C80" s="178" t="s">
        <v>434</v>
      </c>
      <c r="D80" s="234" t="str">
        <f>VLOOKUP($C80,Pomocne_NS!$A$1:$D$4855,3,FALSE)</f>
        <v>m2</v>
      </c>
      <c r="E80" s="226">
        <v>26.88</v>
      </c>
      <c r="F80" s="218">
        <v>0</v>
      </c>
      <c r="G80" s="226">
        <f>E80*F80</f>
        <v>0</v>
      </c>
    </row>
    <row r="81" spans="1:7" s="106" customFormat="1">
      <c r="A81" s="191">
        <v>66</v>
      </c>
      <c r="B81" s="242" t="str">
        <f>VLOOKUP($C81,Pomocne_NS!$A$1:$D$4855,2,FALSE)</f>
        <v>NS17</v>
      </c>
      <c r="C81" s="190" t="s">
        <v>182</v>
      </c>
      <c r="D81" s="234" t="str">
        <f>VLOOKUP($C81,Pomocne_NS!$A$1:$D$4855,3,FALSE)</f>
        <v>m2</v>
      </c>
      <c r="E81" s="226">
        <f>E28</f>
        <v>178</v>
      </c>
      <c r="F81" s="218">
        <v>0</v>
      </c>
      <c r="G81" s="226">
        <f>E81*F81</f>
        <v>0</v>
      </c>
    </row>
    <row r="82" spans="1:7" s="106" customFormat="1">
      <c r="A82" s="189">
        <v>67</v>
      </c>
      <c r="B82" s="242" t="str">
        <f>VLOOKUP($C82,Pomocne_NS!$A$1:$D$4855,2,FALSE)</f>
        <v>D09</v>
      </c>
      <c r="C82" s="152" t="s">
        <v>726</v>
      </c>
      <c r="D82" s="234" t="str">
        <f>VLOOKUP($C82,Pomocne_NS!$A$1:$D$4855,3,FALSE)</f>
        <v>ks</v>
      </c>
      <c r="E82" s="226">
        <v>2</v>
      </c>
      <c r="F82" s="218">
        <v>0</v>
      </c>
      <c r="G82" s="226">
        <f t="shared" ref="G82:G91" si="5">E82*F82</f>
        <v>0</v>
      </c>
    </row>
    <row r="83" spans="1:7" s="106" customFormat="1">
      <c r="A83" s="191">
        <v>68</v>
      </c>
      <c r="B83" s="242" t="str">
        <f>VLOOKUP($C83,Pomocne_NS!$A$1:$D$4855,2,FALSE)</f>
        <v>D10</v>
      </c>
      <c r="C83" s="152" t="s">
        <v>727</v>
      </c>
      <c r="D83" s="234" t="str">
        <f>VLOOKUP($C83,Pomocne_NS!$A$1:$D$4855,3,FALSE)</f>
        <v>ks</v>
      </c>
      <c r="E83" s="226">
        <v>1</v>
      </c>
      <c r="F83" s="218">
        <v>0</v>
      </c>
      <c r="G83" s="226">
        <f t="shared" si="5"/>
        <v>0</v>
      </c>
    </row>
    <row r="84" spans="1:7" s="106" customFormat="1">
      <c r="A84" s="189">
        <v>69</v>
      </c>
      <c r="B84" s="242" t="str">
        <f>VLOOKUP($C84,Pomocne_NS!$A$1:$D$4855,2,FALSE)</f>
        <v>D11</v>
      </c>
      <c r="C84" s="152" t="s">
        <v>729</v>
      </c>
      <c r="D84" s="234" t="str">
        <f>VLOOKUP($C84,Pomocne_NS!$A$1:$D$4855,3,FALSE)</f>
        <v>ks</v>
      </c>
      <c r="E84" s="226">
        <v>2</v>
      </c>
      <c r="F84" s="218">
        <v>0</v>
      </c>
      <c r="G84" s="226">
        <f t="shared" si="5"/>
        <v>0</v>
      </c>
    </row>
    <row r="85" spans="1:7" s="106" customFormat="1">
      <c r="A85" s="191">
        <v>70</v>
      </c>
      <c r="B85" s="242" t="str">
        <f>VLOOKUP($C85,Pomocne_NS!$A$1:$D$4855,2,FALSE)</f>
        <v>D18</v>
      </c>
      <c r="C85" s="152" t="s">
        <v>743</v>
      </c>
      <c r="D85" s="234" t="str">
        <f>VLOOKUP($C85,Pomocne_NS!$A$1:$D$4855,3,FALSE)</f>
        <v>ks</v>
      </c>
      <c r="E85" s="226">
        <v>1</v>
      </c>
      <c r="F85" s="218">
        <v>0</v>
      </c>
      <c r="G85" s="226">
        <f t="shared" si="5"/>
        <v>0</v>
      </c>
    </row>
    <row r="86" spans="1:7" s="106" customFormat="1">
      <c r="A86" s="189">
        <v>71</v>
      </c>
      <c r="B86" s="242" t="str">
        <f>VLOOKUP($C86,Pomocne_NS!$A$1:$D$4855,2,FALSE)</f>
        <v>OC4</v>
      </c>
      <c r="C86" s="152" t="s">
        <v>768</v>
      </c>
      <c r="D86" s="234" t="str">
        <f>VLOOKUP($C86,Pomocne_NS!$A$1:$D$4855,3,FALSE)</f>
        <v>kg</v>
      </c>
      <c r="E86" s="226">
        <v>3364</v>
      </c>
      <c r="F86" s="218">
        <v>0</v>
      </c>
      <c r="G86" s="226">
        <f t="shared" si="5"/>
        <v>0</v>
      </c>
    </row>
    <row r="87" spans="1:7" s="106" customFormat="1">
      <c r="A87" s="191">
        <v>72</v>
      </c>
      <c r="B87" s="242" t="str">
        <f>VLOOKUP($C87,Pomocne_NS!$A$1:$D$4855,2,FALSE)</f>
        <v>OC22</v>
      </c>
      <c r="C87" s="152" t="s">
        <v>795</v>
      </c>
      <c r="D87" s="234" t="str">
        <f>VLOOKUP($C87,Pomocne_NS!$A$1:$D$4855,3,FALSE)</f>
        <v>kg</v>
      </c>
      <c r="E87" s="226">
        <v>944</v>
      </c>
      <c r="F87" s="218">
        <v>0</v>
      </c>
      <c r="G87" s="226">
        <f t="shared" si="5"/>
        <v>0</v>
      </c>
    </row>
    <row r="88" spans="1:7" s="106" customFormat="1">
      <c r="A88" s="189">
        <v>73</v>
      </c>
      <c r="B88" s="242" t="str">
        <f>VLOOKUP($C88,Pomocne_NS!$A$1:$D$4855,2,FALSE)</f>
        <v>OC26</v>
      </c>
      <c r="C88" s="152" t="s">
        <v>803</v>
      </c>
      <c r="D88" s="234" t="str">
        <f>VLOOKUP($C88,Pomocne_NS!$A$1:$D$4855,3,FALSE)</f>
        <v>kg</v>
      </c>
      <c r="E88" s="226">
        <v>1310</v>
      </c>
      <c r="F88" s="218">
        <v>0</v>
      </c>
      <c r="G88" s="226">
        <f t="shared" si="5"/>
        <v>0</v>
      </c>
    </row>
    <row r="89" spans="1:7" s="106" customFormat="1">
      <c r="A89" s="191">
        <v>74</v>
      </c>
      <c r="B89" s="242" t="str">
        <f>VLOOKUP($C89,Pomocne_NS!$A$1:$D$4855,2,FALSE)</f>
        <v>OC29</v>
      </c>
      <c r="C89" s="152" t="s">
        <v>809</v>
      </c>
      <c r="D89" s="234" t="str">
        <f>VLOOKUP($C89,Pomocne_NS!$A$1:$D$4855,3,FALSE)</f>
        <v>kg</v>
      </c>
      <c r="E89" s="226">
        <v>106</v>
      </c>
      <c r="F89" s="218">
        <v>0</v>
      </c>
      <c r="G89" s="226">
        <f t="shared" si="5"/>
        <v>0</v>
      </c>
    </row>
    <row r="90" spans="1:7" s="106" customFormat="1">
      <c r="A90" s="189">
        <v>75</v>
      </c>
      <c r="B90" s="242" t="str">
        <f>VLOOKUP($C90,Pomocne_NS!$A$1:$D$4855,2,FALSE)</f>
        <v>OC31</v>
      </c>
      <c r="C90" s="152" t="s">
        <v>813</v>
      </c>
      <c r="D90" s="234" t="str">
        <f>VLOOKUP($C90,Pomocne_NS!$A$1:$D$4855,3,FALSE)</f>
        <v>kg</v>
      </c>
      <c r="E90" s="226">
        <v>532.5</v>
      </c>
      <c r="F90" s="218">
        <v>0</v>
      </c>
      <c r="G90" s="226">
        <f t="shared" si="5"/>
        <v>0</v>
      </c>
    </row>
    <row r="91" spans="1:7" s="106" customFormat="1">
      <c r="A91" s="191">
        <v>76</v>
      </c>
      <c r="B91" s="242" t="str">
        <f>VLOOKUP($C91,Pomocne_NS!$A$1:$D$4855,2,FALSE)</f>
        <v>MR06</v>
      </c>
      <c r="C91" s="152" t="s">
        <v>841</v>
      </c>
      <c r="D91" s="234" t="str">
        <f>VLOOKUP($C91,Pomocne_NS!$A$1:$D$4855,3,FALSE)</f>
        <v>ks</v>
      </c>
      <c r="E91" s="226">
        <v>2</v>
      </c>
      <c r="F91" s="218">
        <v>0</v>
      </c>
      <c r="G91" s="226">
        <f t="shared" si="5"/>
        <v>0</v>
      </c>
    </row>
    <row r="92" spans="1:7">
      <c r="A92" s="103"/>
      <c r="D92" s="113"/>
      <c r="E92" s="219"/>
      <c r="F92" s="219"/>
      <c r="G92" s="219"/>
    </row>
    <row r="93" spans="1:7">
      <c r="A93" s="103"/>
      <c r="C93" s="183" t="s">
        <v>99</v>
      </c>
      <c r="D93" s="113"/>
      <c r="E93" s="219"/>
      <c r="F93" s="219"/>
      <c r="G93" s="220">
        <f>G13+G39</f>
        <v>0</v>
      </c>
    </row>
    <row r="94" spans="1:7">
      <c r="A94" s="103"/>
      <c r="D94" s="113"/>
      <c r="E94" s="219"/>
      <c r="F94" s="219"/>
      <c r="G94" s="219"/>
    </row>
    <row r="95" spans="1:7">
      <c r="A95" s="299" t="s">
        <v>106</v>
      </c>
      <c r="B95" s="299"/>
      <c r="C95" s="299"/>
      <c r="D95" s="299"/>
      <c r="E95" s="299"/>
      <c r="F95" s="299"/>
      <c r="G95" s="299"/>
    </row>
    <row r="96" spans="1:7">
      <c r="A96" s="300" t="s">
        <v>128</v>
      </c>
      <c r="B96" s="300"/>
      <c r="C96" s="300"/>
      <c r="D96" s="300"/>
      <c r="E96" s="300"/>
      <c r="F96" s="300"/>
      <c r="G96" s="300"/>
    </row>
    <row r="97" spans="1:7">
      <c r="A97" s="300" t="s">
        <v>107</v>
      </c>
      <c r="B97" s="300"/>
      <c r="C97" s="300"/>
      <c r="D97" s="300"/>
      <c r="E97" s="300"/>
      <c r="F97" s="300"/>
      <c r="G97" s="300"/>
    </row>
    <row r="98" spans="1:7">
      <c r="A98" s="103"/>
      <c r="D98" s="113"/>
      <c r="E98" s="219"/>
      <c r="F98" s="219"/>
      <c r="G98" s="219"/>
    </row>
    <row r="99" spans="1:7">
      <c r="A99" s="113" t="s">
        <v>124</v>
      </c>
      <c r="D99" s="113"/>
      <c r="E99" s="219"/>
      <c r="F99" s="219"/>
      <c r="G99" s="219"/>
    </row>
    <row r="100" spans="1:7">
      <c r="A100" s="113" t="s">
        <v>125</v>
      </c>
      <c r="D100" s="113"/>
      <c r="E100" s="219"/>
      <c r="F100" s="219"/>
      <c r="G100" s="219"/>
    </row>
    <row r="101" spans="1:7">
      <c r="D101" s="113"/>
      <c r="E101" s="219"/>
      <c r="F101" s="219"/>
      <c r="G101" s="219"/>
    </row>
    <row r="102" spans="1:7">
      <c r="D102" s="113"/>
      <c r="E102" s="219"/>
      <c r="F102" s="219"/>
      <c r="G102" s="219"/>
    </row>
    <row r="103" spans="1:7">
      <c r="D103" s="113"/>
      <c r="E103" s="219"/>
      <c r="F103" s="219"/>
      <c r="G103" s="219"/>
    </row>
    <row r="104" spans="1:7">
      <c r="D104" s="113"/>
      <c r="E104" s="219"/>
      <c r="F104" s="219"/>
      <c r="G104" s="219"/>
    </row>
    <row r="105" spans="1:7">
      <c r="A105" s="197" t="s">
        <v>850</v>
      </c>
      <c r="B105" s="243"/>
      <c r="D105" s="113"/>
      <c r="E105" s="219"/>
      <c r="F105" s="219"/>
      <c r="G105" s="219"/>
    </row>
    <row r="106" spans="1:7">
      <c r="A106" s="197" t="s">
        <v>851</v>
      </c>
      <c r="B106" s="243"/>
      <c r="D106" s="113"/>
      <c r="E106" s="219"/>
      <c r="F106" s="219"/>
      <c r="G106" s="219"/>
    </row>
    <row r="107" spans="1:7">
      <c r="A107" s="197" t="s">
        <v>852</v>
      </c>
      <c r="B107" s="243"/>
      <c r="D107" s="113"/>
      <c r="E107" s="219"/>
      <c r="F107" s="219"/>
      <c r="G107" s="219"/>
    </row>
    <row r="108" spans="1:7">
      <c r="A108" s="197" t="s">
        <v>853</v>
      </c>
      <c r="B108" s="243"/>
      <c r="D108" s="113"/>
      <c r="E108" s="219"/>
      <c r="F108" s="219"/>
      <c r="G108" s="219"/>
    </row>
    <row r="109" spans="1:7">
      <c r="A109" s="197" t="s">
        <v>854</v>
      </c>
      <c r="B109" s="243"/>
      <c r="D109" s="113"/>
      <c r="E109" s="219"/>
      <c r="F109" s="219"/>
      <c r="G109" s="219"/>
    </row>
    <row r="110" spans="1:7">
      <c r="A110" s="197" t="s">
        <v>855</v>
      </c>
      <c r="B110" s="243"/>
      <c r="D110" s="113"/>
      <c r="E110" s="219"/>
      <c r="F110" s="219"/>
      <c r="G110" s="219"/>
    </row>
    <row r="111" spans="1:7">
      <c r="A111" s="301" t="s">
        <v>896</v>
      </c>
      <c r="B111" s="301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  <c r="D473" s="113"/>
      <c r="E473" s="219"/>
      <c r="F473" s="219"/>
      <c r="G473" s="219"/>
    </row>
    <row r="474" spans="1:7">
      <c r="A474" s="103"/>
      <c r="D474" s="113"/>
      <c r="E474" s="219"/>
      <c r="F474" s="219"/>
      <c r="G474" s="219"/>
    </row>
    <row r="475" spans="1:7">
      <c r="A475" s="103"/>
      <c r="D475" s="113"/>
      <c r="E475" s="219"/>
      <c r="F475" s="219"/>
      <c r="G475" s="219"/>
    </row>
    <row r="476" spans="1:7">
      <c r="A476" s="103"/>
      <c r="D476" s="113"/>
      <c r="E476" s="219"/>
      <c r="F476" s="219"/>
      <c r="G476" s="219"/>
    </row>
    <row r="477" spans="1:7">
      <c r="A477" s="103"/>
      <c r="D477" s="113"/>
      <c r="E477" s="219"/>
      <c r="F477" s="219"/>
      <c r="G477" s="219"/>
    </row>
    <row r="478" spans="1:7">
      <c r="A478" s="103"/>
      <c r="D478" s="113"/>
      <c r="E478" s="219"/>
      <c r="F478" s="219"/>
      <c r="G478" s="219"/>
    </row>
    <row r="479" spans="1:7">
      <c r="A479" s="103"/>
      <c r="D479" s="113"/>
      <c r="E479" s="219"/>
      <c r="F479" s="219"/>
      <c r="G479" s="219"/>
    </row>
    <row r="480" spans="1:7">
      <c r="A480" s="103"/>
      <c r="D480" s="113"/>
      <c r="E480" s="219"/>
      <c r="F480" s="219"/>
      <c r="G480" s="219"/>
    </row>
    <row r="481" spans="1:7">
      <c r="A481" s="103"/>
      <c r="D481" s="113"/>
      <c r="E481" s="219"/>
      <c r="F481" s="219"/>
      <c r="G481" s="219"/>
    </row>
    <row r="482" spans="1:7">
      <c r="A482" s="103"/>
      <c r="D482" s="113"/>
      <c r="E482" s="219"/>
      <c r="F482" s="219"/>
      <c r="G482" s="219"/>
    </row>
    <row r="483" spans="1:7">
      <c r="A483" s="103"/>
      <c r="D483" s="113"/>
      <c r="E483" s="219"/>
      <c r="F483" s="219"/>
      <c r="G483" s="219"/>
    </row>
    <row r="484" spans="1:7">
      <c r="A484" s="103"/>
    </row>
    <row r="485" spans="1:7">
      <c r="A485" s="103"/>
    </row>
    <row r="486" spans="1:7">
      <c r="A486" s="103"/>
    </row>
    <row r="487" spans="1:7">
      <c r="A487" s="103"/>
    </row>
    <row r="488" spans="1:7">
      <c r="A488" s="103"/>
    </row>
    <row r="489" spans="1:7">
      <c r="A489" s="103"/>
    </row>
    <row r="490" spans="1:7">
      <c r="A490" s="103"/>
    </row>
    <row r="491" spans="1:7">
      <c r="A491" s="103"/>
    </row>
    <row r="492" spans="1:7">
      <c r="A492" s="103"/>
    </row>
    <row r="493" spans="1:7">
      <c r="A493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97:G97"/>
    <mergeCell ref="A1:G1"/>
    <mergeCell ref="A95:G95"/>
    <mergeCell ref="A96:G96"/>
    <mergeCell ref="A111:B111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0"/>
  <sheetViews>
    <sheetView showGridLines="0" zoomScaleNormal="100" workbookViewId="0">
      <pane ySplit="12" topLeftCell="A70" activePane="bottomLeft" state="frozen"/>
      <selection activeCell="C37" sqref="C37"/>
      <selection pane="bottomLeft" activeCell="B2" sqref="B1:B65536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342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SUM(G14:G44)</f>
        <v>0</v>
      </c>
    </row>
    <row r="14" spans="1:10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J46*0.001</f>
        <v>412.97549999999995</v>
      </c>
      <c r="F14" s="218">
        <v>0</v>
      </c>
      <c r="G14" s="226">
        <f>E14*F14</f>
        <v>0</v>
      </c>
    </row>
    <row r="15" spans="1:10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1550</v>
      </c>
      <c r="F15" s="218">
        <v>0</v>
      </c>
      <c r="G15" s="226">
        <f>E15*F15</f>
        <v>0</v>
      </c>
      <c r="I15" s="7">
        <f>VLOOKUP($C15,Pomocne_BP!$A$1:$E$4923,5,FALSE)</f>
        <v>0</v>
      </c>
      <c r="J15" s="7">
        <f t="shared" ref="J15:J44" si="0">I15*E15</f>
        <v>0</v>
      </c>
    </row>
    <row r="16" spans="1:10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412.97549999999995</v>
      </c>
      <c r="F16" s="218">
        <v>0</v>
      </c>
      <c r="G16" s="226">
        <f>E16*F16</f>
        <v>0</v>
      </c>
    </row>
    <row r="17" spans="1:10" s="106" customFormat="1">
      <c r="A17" s="102">
        <v>4</v>
      </c>
      <c r="B17" s="240" t="str">
        <f>VLOOKUP($C17,Pomocne_BP!$A$1:$D$4923,2,FALSE)</f>
        <v>BP03</v>
      </c>
      <c r="C17" s="188" t="s">
        <v>544</v>
      </c>
      <c r="D17" s="234" t="str">
        <f>VLOOKUP($C17,Pomocne_BP!$A$1:$D$4923,3,FALSE)</f>
        <v>m2</v>
      </c>
      <c r="E17" s="226">
        <f>E15</f>
        <v>1550</v>
      </c>
      <c r="F17" s="218">
        <v>0</v>
      </c>
      <c r="G17" s="226">
        <f t="shared" ref="G17:G44" si="1">E17*F17</f>
        <v>0</v>
      </c>
      <c r="I17" s="7">
        <f>VLOOKUP($C17,Pomocne_BP!$A$1:$E$4923,5,FALSE)</f>
        <v>175</v>
      </c>
      <c r="J17" s="7">
        <f t="shared" si="0"/>
        <v>271250</v>
      </c>
    </row>
    <row r="18" spans="1:10" s="106" customFormat="1">
      <c r="A18" s="102">
        <v>5</v>
      </c>
      <c r="B18" s="240" t="str">
        <f>VLOOKUP($C18,Pomocne_BP!$A$1:$D$4923,2,FALSE)</f>
        <v>BS03</v>
      </c>
      <c r="C18" s="188" t="s">
        <v>319</v>
      </c>
      <c r="D18" s="234" t="str">
        <f>VLOOKUP($C18,Pomocne_BP!$A$1:$D$4923,3,FALSE)</f>
        <v>m2</v>
      </c>
      <c r="E18" s="226">
        <v>13.2</v>
      </c>
      <c r="F18" s="218">
        <v>0</v>
      </c>
      <c r="G18" s="226">
        <f t="shared" si="1"/>
        <v>0</v>
      </c>
      <c r="I18" s="7">
        <f>VLOOKUP($C18,Pomocne_BP!$A$1:$E$4923,5,FALSE)</f>
        <v>25</v>
      </c>
      <c r="J18" s="7">
        <f t="shared" si="0"/>
        <v>330</v>
      </c>
    </row>
    <row r="19" spans="1:10" s="106" customFormat="1">
      <c r="A19" s="102">
        <v>6</v>
      </c>
      <c r="B19" s="240" t="str">
        <f>VLOOKUP($C19,Pomocne_BP!$A$1:$D$4923,2,FALSE)</f>
        <v>B01</v>
      </c>
      <c r="C19" s="188" t="s">
        <v>130</v>
      </c>
      <c r="D19" s="234" t="str">
        <f>VLOOKUP($C19,Pomocne_BP!$A$1:$D$4923,3,FALSE)</f>
        <v>bm</v>
      </c>
      <c r="E19" s="226">
        <v>25</v>
      </c>
      <c r="F19" s="218">
        <v>0</v>
      </c>
      <c r="G19" s="226">
        <f t="shared" si="1"/>
        <v>0</v>
      </c>
      <c r="I19" s="7">
        <f>VLOOKUP($C19,Pomocne_BP!$A$1:$E$4923,5,FALSE)</f>
        <v>12</v>
      </c>
      <c r="J19" s="7">
        <f t="shared" si="0"/>
        <v>300</v>
      </c>
    </row>
    <row r="20" spans="1:10" s="106" customFormat="1">
      <c r="A20" s="102">
        <v>7</v>
      </c>
      <c r="B20" s="240" t="str">
        <f>VLOOKUP($C20,Pomocne_BP!$A$1:$D$4923,2,FALSE)</f>
        <v>BP04</v>
      </c>
      <c r="C20" s="188" t="s">
        <v>545</v>
      </c>
      <c r="D20" s="234" t="str">
        <f>VLOOKUP($C20,Pomocne_BP!$A$1:$D$4923,3,FALSE)</f>
        <v>m2</v>
      </c>
      <c r="E20" s="226">
        <f>E17</f>
        <v>1550</v>
      </c>
      <c r="F20" s="218">
        <v>0</v>
      </c>
      <c r="G20" s="226">
        <f t="shared" si="1"/>
        <v>0</v>
      </c>
      <c r="I20" s="7">
        <f>VLOOKUP($C20,Pomocne_BP!$A$1:$E$4923,5,FALSE)</f>
        <v>68</v>
      </c>
      <c r="J20" s="7">
        <f t="shared" si="0"/>
        <v>105400</v>
      </c>
    </row>
    <row r="21" spans="1:10" s="106" customFormat="1">
      <c r="A21" s="102">
        <v>8</v>
      </c>
      <c r="B21" s="240" t="str">
        <f>VLOOKUP($C21,Pomocne_BP!$A$1:$D$4923,2,FALSE)</f>
        <v>BT06</v>
      </c>
      <c r="C21" s="188" t="s">
        <v>135</v>
      </c>
      <c r="D21" s="234" t="str">
        <f>VLOOKUP($C21,Pomocne_BP!$A$1:$D$4923,3,FALSE)</f>
        <v>h</v>
      </c>
      <c r="E21" s="226">
        <v>36</v>
      </c>
      <c r="F21" s="218">
        <v>0</v>
      </c>
      <c r="G21" s="226">
        <f t="shared" si="1"/>
        <v>0</v>
      </c>
      <c r="I21" s="7">
        <f>VLOOKUP($C21,Pomocne_BP!$A$1:$E$4923,5,FALSE)</f>
        <v>0</v>
      </c>
      <c r="J21" s="7">
        <f t="shared" si="0"/>
        <v>0</v>
      </c>
    </row>
    <row r="22" spans="1:10" s="106" customFormat="1">
      <c r="A22" s="102">
        <v>9</v>
      </c>
      <c r="B22" s="240" t="str">
        <f>VLOOKUP($C22,Pomocne_BP!$A$1:$D$4923,2,FALSE)</f>
        <v>BD09</v>
      </c>
      <c r="C22" s="188" t="s">
        <v>248</v>
      </c>
      <c r="D22" s="234" t="str">
        <f>VLOOKUP($C22,Pomocne_BP!$A$1:$D$4923,3,FALSE)</f>
        <v>h</v>
      </c>
      <c r="E22" s="226">
        <v>24</v>
      </c>
      <c r="F22" s="218">
        <v>0</v>
      </c>
      <c r="G22" s="226">
        <f t="shared" si="1"/>
        <v>0</v>
      </c>
      <c r="I22" s="7">
        <f>VLOOKUP($C22,Pomocne_BP!$A$1:$E$4923,5,FALSE)</f>
        <v>0</v>
      </c>
      <c r="J22" s="7">
        <f t="shared" si="0"/>
        <v>0</v>
      </c>
    </row>
    <row r="23" spans="1:10" s="106" customFormat="1">
      <c r="A23" s="102">
        <v>10</v>
      </c>
      <c r="B23" s="240" t="str">
        <f>VLOOKUP($C23,Pomocne_BP!$A$1:$D$4923,2,FALSE)</f>
        <v>BV07</v>
      </c>
      <c r="C23" s="188" t="s">
        <v>141</v>
      </c>
      <c r="D23" s="234" t="str">
        <f>VLOOKUP($C23,Pomocne_BP!$A$1:$D$4923,3,FALSE)</f>
        <v>h</v>
      </c>
      <c r="E23" s="226">
        <v>24</v>
      </c>
      <c r="F23" s="218">
        <v>0</v>
      </c>
      <c r="G23" s="226">
        <f t="shared" si="1"/>
        <v>0</v>
      </c>
      <c r="I23" s="7">
        <f>VLOOKUP($C23,Pomocne_BP!$A$1:$E$4923,5,FALSE)</f>
        <v>0</v>
      </c>
      <c r="J23" s="7">
        <f t="shared" si="0"/>
        <v>0</v>
      </c>
    </row>
    <row r="24" spans="1:10" s="106" customFormat="1">
      <c r="A24" s="102">
        <v>11</v>
      </c>
      <c r="B24" s="240" t="str">
        <f>VLOOKUP($C24,Pomocne_BP!$A$1:$D$4923,2,FALSE)</f>
        <v>BD06</v>
      </c>
      <c r="C24" s="188" t="s">
        <v>561</v>
      </c>
      <c r="D24" s="234" t="str">
        <f>VLOOKUP($C24,Pomocne_BP!$A$1:$D$4923,3,FALSE)</f>
        <v>m2</v>
      </c>
      <c r="E24" s="226">
        <v>84</v>
      </c>
      <c r="F24" s="218">
        <v>0</v>
      </c>
      <c r="G24" s="226">
        <f t="shared" si="1"/>
        <v>0</v>
      </c>
      <c r="I24" s="7">
        <f>VLOOKUP($C24,Pomocne_BP!$A$1:$E$4923,5,FALSE)</f>
        <v>20</v>
      </c>
      <c r="J24" s="7">
        <f t="shared" si="0"/>
        <v>1680</v>
      </c>
    </row>
    <row r="25" spans="1:10" s="106" customFormat="1">
      <c r="A25" s="102">
        <v>12</v>
      </c>
      <c r="B25" s="240" t="str">
        <f>VLOOKUP($C25,Pomocne_BP!$A$1:$D$4923,2,FALSE)</f>
        <v>BV05</v>
      </c>
      <c r="C25" s="188" t="s">
        <v>139</v>
      </c>
      <c r="D25" s="234" t="str">
        <f>VLOOKUP($C25,Pomocne_BP!$A$1:$D$4923,3,FALSE)</f>
        <v>ks</v>
      </c>
      <c r="E25" s="226">
        <v>30</v>
      </c>
      <c r="F25" s="218">
        <v>0</v>
      </c>
      <c r="G25" s="226">
        <f t="shared" si="1"/>
        <v>0</v>
      </c>
      <c r="I25" s="7">
        <f>VLOOKUP($C25,Pomocne_BP!$A$1:$E$4923,5,FALSE)</f>
        <v>5</v>
      </c>
      <c r="J25" s="7">
        <f t="shared" si="0"/>
        <v>150</v>
      </c>
    </row>
    <row r="26" spans="1:10" s="106" customFormat="1">
      <c r="A26" s="102">
        <v>13</v>
      </c>
      <c r="B26" s="240" t="str">
        <f>VLOOKUP($C26,Pomocne_BP!$A$1:$D$4923,2,FALSE)</f>
        <v>BS02</v>
      </c>
      <c r="C26" s="188" t="s">
        <v>548</v>
      </c>
      <c r="D26" s="234" t="str">
        <f>VLOOKUP($C26,Pomocne_BP!$A$1:$D$4923,3,FALSE)</f>
        <v>m2</v>
      </c>
      <c r="E26" s="226">
        <v>25.82</v>
      </c>
      <c r="F26" s="218">
        <v>0</v>
      </c>
      <c r="G26" s="226">
        <f t="shared" si="1"/>
        <v>0</v>
      </c>
      <c r="I26" s="7">
        <f>VLOOKUP($C26,Pomocne_BP!$A$1:$E$4923,5,FALSE)</f>
        <v>30</v>
      </c>
      <c r="J26" s="7">
        <f t="shared" si="0"/>
        <v>774.6</v>
      </c>
    </row>
    <row r="27" spans="1:10" s="106" customFormat="1">
      <c r="A27" s="102">
        <v>14</v>
      </c>
      <c r="B27" s="240" t="str">
        <f>VLOOKUP($C27,Pomocne_BP!$A$1:$D$4923,2,FALSE)</f>
        <v>BP06</v>
      </c>
      <c r="C27" s="188" t="s">
        <v>558</v>
      </c>
      <c r="D27" s="234" t="str">
        <f>VLOOKUP($C27,Pomocne_BP!$A$1:$D$4923,3,FALSE)</f>
        <v>m2</v>
      </c>
      <c r="E27" s="226">
        <v>36</v>
      </c>
      <c r="F27" s="218">
        <v>0</v>
      </c>
      <c r="G27" s="226">
        <f t="shared" si="1"/>
        <v>0</v>
      </c>
      <c r="I27" s="7">
        <f>VLOOKUP($C27,Pomocne_BP!$A$1:$E$4923,5,FALSE)</f>
        <v>12</v>
      </c>
      <c r="J27" s="7">
        <f t="shared" si="0"/>
        <v>432</v>
      </c>
    </row>
    <row r="28" spans="1:10" s="106" customFormat="1">
      <c r="A28" s="102">
        <v>15</v>
      </c>
      <c r="B28" s="240" t="str">
        <f>VLOOKUP($C28,Pomocne_BP!$A$1:$D$4923,2,FALSE)</f>
        <v>BV06</v>
      </c>
      <c r="C28" s="188" t="s">
        <v>140</v>
      </c>
      <c r="D28" s="234" t="str">
        <f>VLOOKUP($C28,Pomocne_BP!$A$1:$D$4923,3,FALSE)</f>
        <v>h</v>
      </c>
      <c r="E28" s="226">
        <v>32</v>
      </c>
      <c r="F28" s="218">
        <v>0</v>
      </c>
      <c r="G28" s="226">
        <f t="shared" si="1"/>
        <v>0</v>
      </c>
      <c r="I28" s="7">
        <f>VLOOKUP($C28,Pomocne_BP!$A$1:$E$4923,5,FALSE)</f>
        <v>0</v>
      </c>
      <c r="J28" s="7">
        <f t="shared" si="0"/>
        <v>0</v>
      </c>
    </row>
    <row r="29" spans="1:10" s="106" customFormat="1">
      <c r="A29" s="102">
        <v>16</v>
      </c>
      <c r="B29" s="240" t="str">
        <f>VLOOKUP($C29,Pomocne_BP!$A$1:$D$4923,2,FALSE)</f>
        <v>BS07</v>
      </c>
      <c r="C29" s="188" t="s">
        <v>146</v>
      </c>
      <c r="D29" s="234" t="str">
        <f>VLOOKUP($C29,Pomocne_BP!$A$1:$D$4923,3,FALSE)</f>
        <v>m2</v>
      </c>
      <c r="E29" s="226">
        <f>E58*0.05</f>
        <v>204.60000000000002</v>
      </c>
      <c r="F29" s="218">
        <v>0</v>
      </c>
      <c r="G29" s="226">
        <f t="shared" si="1"/>
        <v>0</v>
      </c>
      <c r="I29" s="7">
        <f>VLOOKUP($C29,Pomocne_BP!$A$1:$E$4923,5,FALSE)</f>
        <v>1</v>
      </c>
      <c r="J29" s="7">
        <f t="shared" si="0"/>
        <v>204.60000000000002</v>
      </c>
    </row>
    <row r="30" spans="1:10" s="106" customFormat="1">
      <c r="A30" s="102">
        <v>17</v>
      </c>
      <c r="B30" s="240" t="str">
        <f>VLOOKUP($C30,Pomocne_BP!$A$1:$D$4923,2,FALSE)</f>
        <v>BV08</v>
      </c>
      <c r="C30" s="188" t="s">
        <v>541</v>
      </c>
      <c r="D30" s="234" t="str">
        <f>VLOOKUP($C30,Pomocne_BP!$A$1:$D$4923,3,FALSE)</f>
        <v>h</v>
      </c>
      <c r="E30" s="226">
        <v>16</v>
      </c>
      <c r="F30" s="218">
        <v>0</v>
      </c>
      <c r="G30" s="226">
        <f t="shared" si="1"/>
        <v>0</v>
      </c>
      <c r="I30" s="7">
        <f>VLOOKUP($C30,Pomocne_BP!$A$1:$E$4923,5,FALSE)</f>
        <v>0</v>
      </c>
      <c r="J30" s="7">
        <f t="shared" si="0"/>
        <v>0</v>
      </c>
    </row>
    <row r="31" spans="1:10" s="106" customFormat="1">
      <c r="A31" s="102">
        <v>18</v>
      </c>
      <c r="B31" s="240" t="str">
        <f>VLOOKUP($C31,Pomocne_BP!$A$1:$D$4923,2,FALSE)</f>
        <v>B12</v>
      </c>
      <c r="C31" s="188" t="s">
        <v>552</v>
      </c>
      <c r="D31" s="234" t="str">
        <f>VLOOKUP($C31,Pomocne_BP!$A$1:$D$4923,3,FALSE)</f>
        <v>ks</v>
      </c>
      <c r="E31" s="226">
        <v>2</v>
      </c>
      <c r="F31" s="218">
        <v>0</v>
      </c>
      <c r="G31" s="226">
        <f t="shared" si="1"/>
        <v>0</v>
      </c>
      <c r="I31" s="7">
        <f>VLOOKUP($C31,Pomocne_BP!$A$1:$E$4923,5,FALSE)</f>
        <v>20</v>
      </c>
      <c r="J31" s="7">
        <f t="shared" si="0"/>
        <v>40</v>
      </c>
    </row>
    <row r="32" spans="1:10" s="106" customFormat="1">
      <c r="A32" s="102">
        <v>19</v>
      </c>
      <c r="B32" s="240" t="str">
        <f>VLOOKUP($C32,Pomocne_BP!$A$1:$D$4923,2,FALSE)</f>
        <v>B13</v>
      </c>
      <c r="C32" s="188" t="s">
        <v>216</v>
      </c>
      <c r="D32" s="234" t="str">
        <f>VLOOKUP($C32,Pomocne_BP!$A$1:$D$4923,3,FALSE)</f>
        <v>kpl</v>
      </c>
      <c r="E32" s="226">
        <v>1</v>
      </c>
      <c r="F32" s="218">
        <v>0</v>
      </c>
      <c r="G32" s="226">
        <f t="shared" si="1"/>
        <v>0</v>
      </c>
      <c r="I32" s="7">
        <f>VLOOKUP($C32,Pomocne_BP!$A$1:$E$4923,5,FALSE)</f>
        <v>50</v>
      </c>
      <c r="J32" s="7">
        <f t="shared" si="0"/>
        <v>50</v>
      </c>
    </row>
    <row r="33" spans="1:10" s="106" customFormat="1">
      <c r="A33" s="102">
        <v>20</v>
      </c>
      <c r="B33" s="240" t="str">
        <f>VLOOKUP($C33,Pomocne_BP!$A$1:$D$4923,2,FALSE)</f>
        <v>BV09</v>
      </c>
      <c r="C33" s="188" t="s">
        <v>142</v>
      </c>
      <c r="D33" s="234" t="str">
        <f>VLOOKUP($C33,Pomocne_BP!$A$1:$D$4923,3,FALSE)</f>
        <v>h</v>
      </c>
      <c r="E33" s="226">
        <v>16</v>
      </c>
      <c r="F33" s="218">
        <v>0</v>
      </c>
      <c r="G33" s="226">
        <f t="shared" si="1"/>
        <v>0</v>
      </c>
      <c r="I33" s="7">
        <f>VLOOKUP($C33,Pomocne_BP!$A$1:$E$4923,5,FALSE)</f>
        <v>0</v>
      </c>
      <c r="J33" s="7">
        <f t="shared" si="0"/>
        <v>0</v>
      </c>
    </row>
    <row r="34" spans="1:10" s="106" customFormat="1">
      <c r="A34" s="102">
        <v>21</v>
      </c>
      <c r="B34" s="240" t="str">
        <f>VLOOKUP($C34,Pomocne_BP!$A$1:$D$4923,2,FALSE)</f>
        <v>BD04</v>
      </c>
      <c r="C34" s="188" t="s">
        <v>149</v>
      </c>
      <c r="D34" s="234" t="str">
        <f>VLOOKUP($C34,Pomocne_BP!$A$1:$D$4923,3,FALSE)</f>
        <v>m2</v>
      </c>
      <c r="E34" s="226">
        <v>2</v>
      </c>
      <c r="F34" s="218">
        <v>0</v>
      </c>
      <c r="G34" s="226">
        <f t="shared" si="1"/>
        <v>0</v>
      </c>
      <c r="I34" s="7">
        <f>VLOOKUP($C34,Pomocne_BP!$A$1:$E$4923,5,FALSE)</f>
        <v>50</v>
      </c>
      <c r="J34" s="7">
        <f t="shared" si="0"/>
        <v>100</v>
      </c>
    </row>
    <row r="35" spans="1:10" s="106" customFormat="1">
      <c r="A35" s="102">
        <v>22</v>
      </c>
      <c r="B35" s="240" t="str">
        <f>VLOOKUP($C35,Pomocne_BP!$A$1:$D$4923,2,FALSE)</f>
        <v>BS04</v>
      </c>
      <c r="C35" s="188" t="s">
        <v>550</v>
      </c>
      <c r="D35" s="234" t="str">
        <f>VLOOKUP($C35,Pomocne_BP!$A$1:$D$4923,3,FALSE)</f>
        <v>m2</v>
      </c>
      <c r="E35" s="226">
        <v>271</v>
      </c>
      <c r="F35" s="218">
        <v>0</v>
      </c>
      <c r="G35" s="226">
        <f t="shared" si="1"/>
        <v>0</v>
      </c>
      <c r="I35" s="7">
        <f>VLOOKUP($C35,Pomocne_BP!$A$1:$E$4923,5,FALSE)</f>
        <v>55</v>
      </c>
      <c r="J35" s="7">
        <f t="shared" si="0"/>
        <v>14905</v>
      </c>
    </row>
    <row r="36" spans="1:10" s="106" customFormat="1">
      <c r="A36" s="102">
        <v>23</v>
      </c>
      <c r="B36" s="240" t="str">
        <f>VLOOKUP($C36,Pomocne_BP!$A$1:$D$4923,2,FALSE)</f>
        <v>B03</v>
      </c>
      <c r="C36" s="188" t="s">
        <v>133</v>
      </c>
      <c r="D36" s="234" t="str">
        <f>VLOOKUP($C36,Pomocne_BP!$A$1:$D$4923,3,FALSE)</f>
        <v>m2</v>
      </c>
      <c r="E36" s="226">
        <v>61.34</v>
      </c>
      <c r="F36" s="218">
        <v>0</v>
      </c>
      <c r="G36" s="226">
        <f t="shared" si="1"/>
        <v>0</v>
      </c>
      <c r="I36" s="7">
        <f>VLOOKUP($C36,Pomocne_BP!$A$1:$E$4923,5,FALSE)</f>
        <v>120</v>
      </c>
      <c r="J36" s="7">
        <f t="shared" si="0"/>
        <v>7360.8</v>
      </c>
    </row>
    <row r="37" spans="1:10" s="106" customFormat="1">
      <c r="A37" s="102">
        <v>24</v>
      </c>
      <c r="B37" s="240" t="str">
        <f>VLOOKUP($C37,Pomocne_BP!$A$1:$D$4923,2,FALSE)</f>
        <v>B06</v>
      </c>
      <c r="C37" s="188" t="s">
        <v>222</v>
      </c>
      <c r="D37" s="234" t="str">
        <f>VLOOKUP($C37,Pomocne_BP!$A$1:$D$4923,3,FALSE)</f>
        <v>m2</v>
      </c>
      <c r="E37" s="226">
        <v>37.85</v>
      </c>
      <c r="F37" s="218">
        <v>0</v>
      </c>
      <c r="G37" s="226">
        <f>E37*F37</f>
        <v>0</v>
      </c>
      <c r="I37" s="7">
        <f>VLOOKUP($C37,Pomocne_BP!$A$1:$E$4923,5,FALSE)</f>
        <v>30</v>
      </c>
      <c r="J37" s="7">
        <f t="shared" si="0"/>
        <v>1135.5</v>
      </c>
    </row>
    <row r="38" spans="1:10" s="106" customFormat="1">
      <c r="A38" s="102">
        <v>25</v>
      </c>
      <c r="B38" s="240" t="str">
        <f>VLOOKUP($C38,Pomocne_BP!$A$1:$D$4923,2,FALSE)</f>
        <v>B07</v>
      </c>
      <c r="C38" s="188" t="s">
        <v>223</v>
      </c>
      <c r="D38" s="234" t="str">
        <f>VLOOKUP($C38,Pomocne_BP!$A$1:$D$4923,3,FALSE)</f>
        <v>kg</v>
      </c>
      <c r="E38" s="226">
        <v>235</v>
      </c>
      <c r="F38" s="218">
        <v>0</v>
      </c>
      <c r="G38" s="226">
        <f>E38*F38</f>
        <v>0</v>
      </c>
      <c r="I38" s="7">
        <f>VLOOKUP($C38,Pomocne_BP!$A$1:$E$4923,5,FALSE)</f>
        <v>1</v>
      </c>
      <c r="J38" s="7">
        <f t="shared" si="0"/>
        <v>235</v>
      </c>
    </row>
    <row r="39" spans="1:10" s="106" customFormat="1">
      <c r="A39" s="102">
        <v>26</v>
      </c>
      <c r="B39" s="240" t="str">
        <f>VLOOKUP($C39,Pomocne_BP!$A$1:$D$4923,2,FALSE)</f>
        <v>B11</v>
      </c>
      <c r="C39" s="188" t="s">
        <v>136</v>
      </c>
      <c r="D39" s="234" t="str">
        <f>VLOOKUP($C39,Pomocne_BP!$A$1:$D$4923,3,FALSE)</f>
        <v>h</v>
      </c>
      <c r="E39" s="226">
        <v>8</v>
      </c>
      <c r="F39" s="218">
        <v>0</v>
      </c>
      <c r="G39" s="226">
        <f t="shared" si="1"/>
        <v>0</v>
      </c>
      <c r="I39" s="7">
        <f>VLOOKUP($C39,Pomocne_BP!$A$1:$E$4923,5,FALSE)</f>
        <v>0</v>
      </c>
      <c r="J39" s="7">
        <f t="shared" si="0"/>
        <v>0</v>
      </c>
    </row>
    <row r="40" spans="1:10" s="106" customFormat="1">
      <c r="A40" s="102">
        <v>27</v>
      </c>
      <c r="B40" s="240" t="str">
        <f>VLOOKUP($C40,Pomocne_BP!$A$1:$D$4923,2,FALSE)</f>
        <v>B04</v>
      </c>
      <c r="C40" s="188" t="s">
        <v>137</v>
      </c>
      <c r="D40" s="234" t="str">
        <f>VLOOKUP($C40,Pomocne_BP!$A$1:$D$4923,3,FALSE)</f>
        <v>bm</v>
      </c>
      <c r="E40" s="226">
        <v>10</v>
      </c>
      <c r="F40" s="218">
        <v>0</v>
      </c>
      <c r="G40" s="226">
        <f t="shared" si="1"/>
        <v>0</v>
      </c>
      <c r="I40" s="7">
        <f>VLOOKUP($C40,Pomocne_BP!$A$1:$E$4923,5,FALSE)</f>
        <v>12</v>
      </c>
      <c r="J40" s="7">
        <f t="shared" si="0"/>
        <v>120</v>
      </c>
    </row>
    <row r="41" spans="1:10" s="106" customFormat="1">
      <c r="A41" s="102">
        <v>28</v>
      </c>
      <c r="B41" s="240" t="str">
        <f>VLOOKUP($C41,Pomocne_BP!$A$1:$D$4923,2,FALSE)</f>
        <v>BS01</v>
      </c>
      <c r="C41" s="188" t="s">
        <v>549</v>
      </c>
      <c r="D41" s="234" t="str">
        <f>VLOOKUP($C41,Pomocne_BP!$A$1:$D$4923,3,FALSE)</f>
        <v>m2</v>
      </c>
      <c r="E41" s="226">
        <v>18</v>
      </c>
      <c r="F41" s="218">
        <v>0</v>
      </c>
      <c r="G41" s="226">
        <f t="shared" si="1"/>
        <v>0</v>
      </c>
      <c r="I41" s="7">
        <f>VLOOKUP($C41,Pomocne_BP!$A$1:$E$4923,5,FALSE)</f>
        <v>48</v>
      </c>
      <c r="J41" s="7">
        <f t="shared" si="0"/>
        <v>864</v>
      </c>
    </row>
    <row r="42" spans="1:10" s="106" customFormat="1">
      <c r="A42" s="102">
        <v>29</v>
      </c>
      <c r="B42" s="240" t="str">
        <f>VLOOKUP($C42,Pomocne_BP!$A$1:$D$4923,2,FALSE)</f>
        <v>BS08</v>
      </c>
      <c r="C42" s="188" t="s">
        <v>147</v>
      </c>
      <c r="D42" s="234" t="str">
        <f>VLOOKUP($C42,Pomocne_BP!$A$1:$D$4923,3,FALSE)</f>
        <v>m2</v>
      </c>
      <c r="E42" s="226">
        <v>465.75</v>
      </c>
      <c r="F42" s="218">
        <v>0</v>
      </c>
      <c r="G42" s="226">
        <f>E42*F42</f>
        <v>0</v>
      </c>
      <c r="I42" s="7"/>
      <c r="J42" s="7"/>
    </row>
    <row r="43" spans="1:10" s="106" customFormat="1">
      <c r="A43" s="102">
        <v>30</v>
      </c>
      <c r="B43" s="240" t="str">
        <f>VLOOKUP($C43,Pomocne_BP!$A$1:$D$4923,2,FALSE)</f>
        <v>B16</v>
      </c>
      <c r="C43" s="190" t="s">
        <v>868</v>
      </c>
      <c r="D43" s="234" t="str">
        <f>VLOOKUP($C43,Pomocne_BP!$A$1:$D$4923,3,FALSE)</f>
        <v>kpl</v>
      </c>
      <c r="E43" s="226">
        <v>1</v>
      </c>
      <c r="F43" s="218">
        <v>0</v>
      </c>
      <c r="G43" s="226">
        <f>E43*F43</f>
        <v>0</v>
      </c>
      <c r="I43" s="7"/>
      <c r="J43" s="7"/>
    </row>
    <row r="44" spans="1:10" s="106" customFormat="1">
      <c r="A44" s="102">
        <v>31</v>
      </c>
      <c r="B44" s="240" t="str">
        <f>VLOOKUP($C44,Pomocne_BP!$A$1:$D$4923,2,FALSE)</f>
        <v>B17</v>
      </c>
      <c r="C44" s="188" t="s">
        <v>867</v>
      </c>
      <c r="D44" s="234" t="str">
        <f>VLOOKUP($C44,Pomocne_BP!$A$1:$D$4923,3,FALSE)</f>
        <v>m3</v>
      </c>
      <c r="E44" s="226">
        <v>5.88</v>
      </c>
      <c r="F44" s="218">
        <v>0</v>
      </c>
      <c r="G44" s="226">
        <f t="shared" si="1"/>
        <v>0</v>
      </c>
      <c r="I44" s="7">
        <f>VLOOKUP($C44,Pomocne_BP!$A$1:$E$4923,5,FALSE)</f>
        <v>1300</v>
      </c>
      <c r="J44" s="7">
        <f t="shared" si="0"/>
        <v>7644</v>
      </c>
    </row>
    <row r="45" spans="1:10" s="106" customFormat="1">
      <c r="A45" s="102"/>
      <c r="B45" s="256"/>
      <c r="C45" s="185"/>
      <c r="D45" s="234"/>
      <c r="E45" s="230"/>
      <c r="F45" s="230"/>
      <c r="G45" s="230"/>
    </row>
    <row r="46" spans="1:10">
      <c r="A46" s="100"/>
      <c r="B46" s="239"/>
      <c r="C46" s="146" t="s">
        <v>95</v>
      </c>
      <c r="D46" s="109"/>
      <c r="E46" s="224"/>
      <c r="F46" s="224"/>
      <c r="G46" s="216">
        <f>SUM(G47:G94)</f>
        <v>0</v>
      </c>
      <c r="J46" s="151">
        <f>SUM(J14:J44)</f>
        <v>412975.49999999994</v>
      </c>
    </row>
    <row r="47" spans="1:10">
      <c r="A47" s="189">
        <v>32</v>
      </c>
      <c r="B47" s="242" t="str">
        <f>VLOOKUP($C47,Pomocne_NS!$A$1:$D$4855,2,FALSE)</f>
        <v>NV01</v>
      </c>
      <c r="C47" s="190" t="s">
        <v>177</v>
      </c>
      <c r="D47" s="234" t="str">
        <f>VLOOKUP($C47,Pomocne_NS!$A$1:$D$4855,3,FALSE)</f>
        <v>kpl</v>
      </c>
      <c r="E47" s="226">
        <v>1</v>
      </c>
      <c r="F47" s="218">
        <v>0</v>
      </c>
      <c r="G47" s="226">
        <f>E47*F47</f>
        <v>0</v>
      </c>
    </row>
    <row r="48" spans="1:10">
      <c r="A48" s="191">
        <v>33</v>
      </c>
      <c r="B48" s="242" t="str">
        <f>VLOOKUP($C48,Pomocne_NS!$A$1:$D$4855,2,FALSE)</f>
        <v>NV02</v>
      </c>
      <c r="C48" s="190" t="s">
        <v>178</v>
      </c>
      <c r="D48" s="234" t="str">
        <f>VLOOKUP($C48,Pomocne_NS!$A$1:$D$4855,3,FALSE)</f>
        <v>kpl</v>
      </c>
      <c r="E48" s="226">
        <v>1</v>
      </c>
      <c r="F48" s="218">
        <v>0</v>
      </c>
      <c r="G48" s="226">
        <f t="shared" ref="G48:G59" si="2">E48*F48</f>
        <v>0</v>
      </c>
    </row>
    <row r="49" spans="1:7">
      <c r="A49" s="189">
        <v>34</v>
      </c>
      <c r="B49" s="242" t="str">
        <f>VLOOKUP($C49,Pomocne_NS!$A$1:$D$4855,2,FALSE)</f>
        <v>NV03</v>
      </c>
      <c r="C49" s="188" t="s">
        <v>337</v>
      </c>
      <c r="D49" s="234" t="str">
        <f>VLOOKUP($C49,Pomocne_NS!$A$1:$D$4855,3,FALSE)</f>
        <v>m2</v>
      </c>
      <c r="E49" s="226">
        <f>E15</f>
        <v>1550</v>
      </c>
      <c r="F49" s="218">
        <v>0</v>
      </c>
      <c r="G49" s="226">
        <f t="shared" si="2"/>
        <v>0</v>
      </c>
    </row>
    <row r="50" spans="1:7">
      <c r="A50" s="191">
        <v>35</v>
      </c>
      <c r="B50" s="242" t="str">
        <f>VLOOKUP($C50,Pomocne_NS!$A$1:$D$4855,2,FALSE)</f>
        <v>NV04</v>
      </c>
      <c r="C50" s="190" t="s">
        <v>324</v>
      </c>
      <c r="D50" s="234" t="str">
        <f>VLOOKUP($C50,Pomocne_NS!$A$1:$D$4855,3,FALSE)</f>
        <v>m2</v>
      </c>
      <c r="E50" s="226">
        <f>E49*0.07</f>
        <v>108.50000000000001</v>
      </c>
      <c r="F50" s="218">
        <v>0</v>
      </c>
      <c r="G50" s="226">
        <f t="shared" si="2"/>
        <v>0</v>
      </c>
    </row>
    <row r="51" spans="1:7">
      <c r="A51" s="189">
        <v>36</v>
      </c>
      <c r="B51" s="242" t="str">
        <f>VLOOKUP($C51,Pomocne_NS!$A$1:$D$4855,2,FALSE)</f>
        <v>NV05</v>
      </c>
      <c r="C51" s="190" t="s">
        <v>331</v>
      </c>
      <c r="D51" s="234" t="str">
        <f>VLOOKUP($C51,Pomocne_NS!$A$1:$D$4855,3,FALSE)</f>
        <v>m2</v>
      </c>
      <c r="E51" s="226">
        <f>E49*0.1</f>
        <v>155</v>
      </c>
      <c r="F51" s="218">
        <v>0</v>
      </c>
      <c r="G51" s="226">
        <f t="shared" si="2"/>
        <v>0</v>
      </c>
    </row>
    <row r="52" spans="1:7">
      <c r="A52" s="191">
        <v>37</v>
      </c>
      <c r="B52" s="242" t="str">
        <f>VLOOKUP($C52,Pomocne_NS!$A$1:$D$4855,2,FALSE)</f>
        <v>NV14</v>
      </c>
      <c r="C52" s="190" t="s">
        <v>215</v>
      </c>
      <c r="D52" s="234" t="str">
        <f>VLOOKUP($C52,Pomocne_NS!$A$1:$D$4855,3,FALSE)</f>
        <v>ks</v>
      </c>
      <c r="E52" s="226">
        <v>3</v>
      </c>
      <c r="F52" s="218">
        <v>0</v>
      </c>
      <c r="G52" s="226">
        <f t="shared" si="2"/>
        <v>0</v>
      </c>
    </row>
    <row r="53" spans="1:7">
      <c r="A53" s="189">
        <v>38</v>
      </c>
      <c r="B53" s="242" t="str">
        <f>VLOOKUP($C53,Pomocne_NS!$A$1:$D$4855,2,FALSE)</f>
        <v>NP09</v>
      </c>
      <c r="C53" s="190" t="s">
        <v>220</v>
      </c>
      <c r="D53" s="234" t="str">
        <f>VLOOKUP($C53,Pomocne_NS!$A$1:$D$4855,3,FALSE)</f>
        <v>m2</v>
      </c>
      <c r="E53" s="226">
        <f>E20</f>
        <v>1550</v>
      </c>
      <c r="F53" s="218">
        <v>0</v>
      </c>
      <c r="G53" s="226">
        <f t="shared" si="2"/>
        <v>0</v>
      </c>
    </row>
    <row r="54" spans="1:7" s="106" customFormat="1">
      <c r="A54" s="191">
        <v>39</v>
      </c>
      <c r="B54" s="242" t="str">
        <f>VLOOKUP($C54,Pomocne_NS!$A$1:$D$4855,2,FALSE)</f>
        <v>NS01</v>
      </c>
      <c r="C54" s="190" t="s">
        <v>165</v>
      </c>
      <c r="D54" s="234" t="str">
        <f>VLOOKUP($C54,Pomocne_NS!$A$1:$D$4855,3,FALSE)</f>
        <v>m2</v>
      </c>
      <c r="E54" s="226">
        <v>4</v>
      </c>
      <c r="F54" s="218">
        <v>0</v>
      </c>
      <c r="G54" s="226">
        <f t="shared" si="2"/>
        <v>0</v>
      </c>
    </row>
    <row r="55" spans="1:7" s="106" customFormat="1">
      <c r="A55" s="189">
        <v>40</v>
      </c>
      <c r="B55" s="242" t="str">
        <f>VLOOKUP($C55,Pomocne_NS!$A$1:$D$4855,2,FALSE)</f>
        <v>NS18</v>
      </c>
      <c r="C55" s="190" t="s">
        <v>183</v>
      </c>
      <c r="D55" s="234" t="str">
        <f>VLOOKUP($C55,Pomocne_NS!$A$1:$D$4855,3,FALSE)</f>
        <v>m2</v>
      </c>
      <c r="E55" s="226">
        <f>E58*0.01</f>
        <v>40.92</v>
      </c>
      <c r="F55" s="218">
        <v>0</v>
      </c>
      <c r="G55" s="226">
        <f t="shared" si="2"/>
        <v>0</v>
      </c>
    </row>
    <row r="56" spans="1:7" s="106" customFormat="1">
      <c r="A56" s="191">
        <v>41</v>
      </c>
      <c r="B56" s="242" t="str">
        <f>VLOOKUP($C56,Pomocne_NS!$A$1:$D$4855,2,FALSE)</f>
        <v>NS02</v>
      </c>
      <c r="C56" s="190" t="s">
        <v>166</v>
      </c>
      <c r="D56" s="234" t="str">
        <f>VLOOKUP($C56,Pomocne_NS!$A$1:$D$4855,3,FALSE)</f>
        <v>ks</v>
      </c>
      <c r="E56" s="226">
        <v>10</v>
      </c>
      <c r="F56" s="218">
        <v>0</v>
      </c>
      <c r="G56" s="226">
        <f t="shared" si="2"/>
        <v>0</v>
      </c>
    </row>
    <row r="57" spans="1:7" s="106" customFormat="1">
      <c r="A57" s="189">
        <v>42</v>
      </c>
      <c r="B57" s="242" t="str">
        <f>VLOOKUP($C57,Pomocne_NS!$A$1:$D$4855,2,FALSE)</f>
        <v>NS03</v>
      </c>
      <c r="C57" s="190" t="s">
        <v>169</v>
      </c>
      <c r="D57" s="234" t="str">
        <f>VLOOKUP($C57,Pomocne_NS!$A$1:$D$4855,3,FALSE)</f>
        <v>ks</v>
      </c>
      <c r="E57" s="226">
        <v>20</v>
      </c>
      <c r="F57" s="218">
        <v>0</v>
      </c>
      <c r="G57" s="226">
        <f t="shared" si="2"/>
        <v>0</v>
      </c>
    </row>
    <row r="58" spans="1:7" s="106" customFormat="1" ht="20.399999999999999">
      <c r="A58" s="191">
        <v>43</v>
      </c>
      <c r="B58" s="242" t="str">
        <f>VLOOKUP($C58,Pomocne_NS!$A$1:$D$4855,2,FALSE)</f>
        <v>NS06</v>
      </c>
      <c r="C58" s="190" t="s">
        <v>333</v>
      </c>
      <c r="D58" s="234" t="str">
        <f>VLOOKUP($C58,Pomocne_NS!$A$1:$D$4855,3,FALSE)</f>
        <v>m2</v>
      </c>
      <c r="E58" s="226">
        <v>4092</v>
      </c>
      <c r="F58" s="218">
        <v>0</v>
      </c>
      <c r="G58" s="226">
        <f t="shared" si="2"/>
        <v>0</v>
      </c>
    </row>
    <row r="59" spans="1:7" s="106" customFormat="1">
      <c r="A59" s="189">
        <v>44</v>
      </c>
      <c r="B59" s="242" t="str">
        <f>VLOOKUP($C59,Pomocne_NS!$A$1:$D$4855,2,FALSE)</f>
        <v>NS26</v>
      </c>
      <c r="C59" s="188" t="s">
        <v>336</v>
      </c>
      <c r="D59" s="234" t="str">
        <f>VLOOKUP($C59,Pomocne_NS!$A$1:$D$4855,3,FALSE)</f>
        <v>m2</v>
      </c>
      <c r="E59" s="226">
        <v>3</v>
      </c>
      <c r="F59" s="218">
        <v>0</v>
      </c>
      <c r="G59" s="226">
        <f t="shared" si="2"/>
        <v>0</v>
      </c>
    </row>
    <row r="60" spans="1:7" s="106" customFormat="1">
      <c r="A60" s="191">
        <v>45</v>
      </c>
      <c r="B60" s="242" t="str">
        <f>VLOOKUP($C60,Pomocne_NS!$A$1:$D$4855,2,FALSE)</f>
        <v>NS21</v>
      </c>
      <c r="C60" s="190" t="s">
        <v>447</v>
      </c>
      <c r="D60" s="234" t="str">
        <f>VLOOKUP($C60,Pomocne_NS!$A$1:$D$4855,3,FALSE)</f>
        <v>m2</v>
      </c>
      <c r="E60" s="226">
        <v>506.63</v>
      </c>
      <c r="F60" s="218">
        <v>0</v>
      </c>
      <c r="G60" s="226">
        <f t="shared" ref="G60:G66" si="3">E60*F60</f>
        <v>0</v>
      </c>
    </row>
    <row r="61" spans="1:7" s="106" customFormat="1">
      <c r="A61" s="189">
        <v>46</v>
      </c>
      <c r="B61" s="242" t="str">
        <f>VLOOKUP($C61,Pomocne_NS!$A$1:$D$4855,2,FALSE)</f>
        <v>NS09</v>
      </c>
      <c r="C61" s="190" t="s">
        <v>172</v>
      </c>
      <c r="D61" s="234" t="str">
        <f>VLOOKUP($C61,Pomocne_NS!$A$1:$D$4855,3,FALSE)</f>
        <v>m2</v>
      </c>
      <c r="E61" s="226">
        <v>1639.96</v>
      </c>
      <c r="F61" s="218">
        <v>0</v>
      </c>
      <c r="G61" s="226">
        <f t="shared" si="3"/>
        <v>0</v>
      </c>
    </row>
    <row r="62" spans="1:7" s="106" customFormat="1">
      <c r="A62" s="191">
        <v>47</v>
      </c>
      <c r="B62" s="242" t="str">
        <f>VLOOKUP($C62,Pomocne_NS!$A$1:$D$4855,2,FALSE)</f>
        <v>NS22</v>
      </c>
      <c r="C62" s="190" t="s">
        <v>325</v>
      </c>
      <c r="D62" s="234" t="str">
        <f>VLOOKUP($C62,Pomocne_NS!$A$1:$D$4855,3,FALSE)</f>
        <v>ks</v>
      </c>
      <c r="E62" s="226">
        <v>7</v>
      </c>
      <c r="F62" s="218">
        <v>0</v>
      </c>
      <c r="G62" s="226">
        <f>E62*F62</f>
        <v>0</v>
      </c>
    </row>
    <row r="63" spans="1:7" s="106" customFormat="1">
      <c r="A63" s="189">
        <v>48</v>
      </c>
      <c r="B63" s="242" t="str">
        <f>VLOOKUP($C63,Pomocne_NS!$A$1:$D$4855,2,FALSE)</f>
        <v>NV16</v>
      </c>
      <c r="C63" s="188" t="s">
        <v>181</v>
      </c>
      <c r="D63" s="234" t="str">
        <f>VLOOKUP($C63,Pomocne_NS!$A$1:$D$4855,3,FALSE)</f>
        <v>kpl</v>
      </c>
      <c r="E63" s="226">
        <v>1</v>
      </c>
      <c r="F63" s="218">
        <v>0</v>
      </c>
      <c r="G63" s="226">
        <f t="shared" si="3"/>
        <v>0</v>
      </c>
    </row>
    <row r="64" spans="1:7" s="106" customFormat="1">
      <c r="A64" s="191">
        <v>49</v>
      </c>
      <c r="B64" s="242" t="str">
        <f>VLOOKUP($C64,Pomocne_NS!$A$1:$D$4855,2,FALSE)</f>
        <v>ND09</v>
      </c>
      <c r="C64" s="190" t="s">
        <v>243</v>
      </c>
      <c r="D64" s="234" t="str">
        <f>VLOOKUP($C64,Pomocne_NS!$A$1:$D$4855,3,FALSE)</f>
        <v>h</v>
      </c>
      <c r="E64" s="226">
        <v>16</v>
      </c>
      <c r="F64" s="218">
        <v>0</v>
      </c>
      <c r="G64" s="226">
        <f t="shared" si="3"/>
        <v>0</v>
      </c>
    </row>
    <row r="65" spans="1:7" s="106" customFormat="1">
      <c r="A65" s="189">
        <v>50</v>
      </c>
      <c r="B65" s="242" t="str">
        <f>VLOOKUP($C65,Pomocne_NS!$A$1:$D$4855,2,FALSE)</f>
        <v>NS14</v>
      </c>
      <c r="C65" s="190" t="s">
        <v>179</v>
      </c>
      <c r="D65" s="234" t="str">
        <f>VLOOKUP($C65,Pomocne_NS!$A$1:$D$4855,3,FALSE)</f>
        <v>m2</v>
      </c>
      <c r="E65" s="226">
        <v>775</v>
      </c>
      <c r="F65" s="218">
        <v>0</v>
      </c>
      <c r="G65" s="226">
        <f t="shared" si="3"/>
        <v>0</v>
      </c>
    </row>
    <row r="66" spans="1:7" s="106" customFormat="1">
      <c r="A66" s="191">
        <v>51</v>
      </c>
      <c r="B66" s="242" t="str">
        <f>VLOOKUP($C66,Pomocne_NS!$A$1:$D$4855,2,FALSE)</f>
        <v>NS17</v>
      </c>
      <c r="C66" s="190" t="s">
        <v>182</v>
      </c>
      <c r="D66" s="234" t="str">
        <f>VLOOKUP($C66,Pomocne_NS!$A$1:$D$4855,3,FALSE)</f>
        <v>m2</v>
      </c>
      <c r="E66" s="226">
        <f>E42</f>
        <v>465.75</v>
      </c>
      <c r="F66" s="218">
        <v>0</v>
      </c>
      <c r="G66" s="226">
        <f t="shared" si="3"/>
        <v>0</v>
      </c>
    </row>
    <row r="67" spans="1:7" s="106" customFormat="1">
      <c r="A67" s="189">
        <v>52</v>
      </c>
      <c r="B67" s="242" t="str">
        <f>VLOOKUP($C67,Pomocne_NS!$A$1:$D$4855,2,FALSE)</f>
        <v>N01</v>
      </c>
      <c r="C67" s="190" t="s">
        <v>865</v>
      </c>
      <c r="D67" s="234" t="str">
        <f>VLOOKUP($C67,Pomocne_NS!$A$1:$D$4855,3,FALSE)</f>
        <v>kpl</v>
      </c>
      <c r="E67" s="226">
        <v>1</v>
      </c>
      <c r="F67" s="218">
        <v>0</v>
      </c>
      <c r="G67" s="226">
        <f>E67*F67</f>
        <v>0</v>
      </c>
    </row>
    <row r="68" spans="1:7" s="106" customFormat="1" ht="20.399999999999999">
      <c r="A68" s="191">
        <v>53</v>
      </c>
      <c r="B68" s="242" t="str">
        <f>VLOOKUP($C68,Pomocne_NS!$A$1:$D$4855,2,FALSE)</f>
        <v>N15</v>
      </c>
      <c r="C68" s="188" t="s">
        <v>875</v>
      </c>
      <c r="D68" s="234" t="str">
        <f>VLOOKUP($C68,Pomocne_NS!$A$1:$D$4855,3,FALSE)</f>
        <v>mb</v>
      </c>
      <c r="E68" s="226">
        <v>13</v>
      </c>
      <c r="F68" s="218">
        <v>0</v>
      </c>
      <c r="G68" s="226">
        <f>E68*F68</f>
        <v>0</v>
      </c>
    </row>
    <row r="69" spans="1:7" s="106" customFormat="1">
      <c r="A69" s="189">
        <v>54</v>
      </c>
      <c r="B69" s="242" t="str">
        <f>VLOOKUP($C69,Pomocne_NS!$A$1:$D$4855,2,FALSE)</f>
        <v>N16</v>
      </c>
      <c r="C69" s="178" t="s">
        <v>890</v>
      </c>
      <c r="D69" s="234" t="str">
        <f>VLOOKUP($C69,Pomocne_NS!$A$1:$D$4855,3,FALSE)</f>
        <v>m3</v>
      </c>
      <c r="E69" s="226">
        <v>2.95</v>
      </c>
      <c r="F69" s="218">
        <v>0</v>
      </c>
      <c r="G69" s="226">
        <f>E69*F69</f>
        <v>0</v>
      </c>
    </row>
    <row r="70" spans="1:7" s="106" customFormat="1">
      <c r="A70" s="191">
        <v>55</v>
      </c>
      <c r="B70" s="242" t="str">
        <f>VLOOKUP($C70,Pomocne_NS!$A$1:$D$4855,2,FALSE)</f>
        <v>N17</v>
      </c>
      <c r="C70" s="178" t="s">
        <v>876</v>
      </c>
      <c r="D70" s="234" t="str">
        <f>VLOOKUP($C70,Pomocne_NS!$A$1:$D$4855,3,FALSE)</f>
        <v>kg</v>
      </c>
      <c r="E70" s="226">
        <v>350</v>
      </c>
      <c r="F70" s="218">
        <v>0</v>
      </c>
      <c r="G70" s="226">
        <f>E70*F70</f>
        <v>0</v>
      </c>
    </row>
    <row r="71" spans="1:7" s="106" customFormat="1">
      <c r="A71" s="189">
        <v>56</v>
      </c>
      <c r="B71" s="242" t="str">
        <f>VLOOKUP($C71,Pomocne_NS!$A$1:$D$4855,2,FALSE)</f>
        <v>N18</v>
      </c>
      <c r="C71" s="177" t="s">
        <v>874</v>
      </c>
      <c r="D71" s="234" t="str">
        <f>VLOOKUP($C71,Pomocne_NS!$A$1:$D$4855,3,FALSE)</f>
        <v>m3</v>
      </c>
      <c r="E71" s="226">
        <f>E69</f>
        <v>2.95</v>
      </c>
      <c r="F71" s="218">
        <v>0</v>
      </c>
      <c r="G71" s="226">
        <f>E71*F71</f>
        <v>0</v>
      </c>
    </row>
    <row r="72" spans="1:7" s="106" customFormat="1">
      <c r="A72" s="191">
        <v>57</v>
      </c>
      <c r="B72" s="242" t="str">
        <f>VLOOKUP($C72,Pomocne_NS!$A$1:$D$4855,2,FALSE)</f>
        <v>D03</v>
      </c>
      <c r="C72" s="153" t="s">
        <v>716</v>
      </c>
      <c r="D72" s="234" t="str">
        <f>VLOOKUP($C72,Pomocne_NS!$A$1:$D$4855,3,FALSE)</f>
        <v>ks</v>
      </c>
      <c r="E72" s="226">
        <v>4</v>
      </c>
      <c r="F72" s="218">
        <v>0</v>
      </c>
      <c r="G72" s="226">
        <f t="shared" ref="G72:G94" si="4">E72*F72</f>
        <v>0</v>
      </c>
    </row>
    <row r="73" spans="1:7" s="106" customFormat="1">
      <c r="A73" s="189">
        <v>58</v>
      </c>
      <c r="B73" s="242" t="str">
        <f>VLOOKUP($C73,Pomocne_NS!$A$1:$D$4855,2,FALSE)</f>
        <v>D04</v>
      </c>
      <c r="C73" s="153" t="s">
        <v>718</v>
      </c>
      <c r="D73" s="234" t="str">
        <f>VLOOKUP($C73,Pomocne_NS!$A$1:$D$4855,3,FALSE)</f>
        <v>ks</v>
      </c>
      <c r="E73" s="226">
        <v>1</v>
      </c>
      <c r="F73" s="218">
        <v>0</v>
      </c>
      <c r="G73" s="226">
        <f t="shared" si="4"/>
        <v>0</v>
      </c>
    </row>
    <row r="74" spans="1:7" s="106" customFormat="1">
      <c r="A74" s="191">
        <v>59</v>
      </c>
      <c r="B74" s="242" t="str">
        <f>VLOOKUP($C74,Pomocne_NS!$A$1:$D$4855,2,FALSE)</f>
        <v>D07</v>
      </c>
      <c r="C74" s="153" t="s">
        <v>723</v>
      </c>
      <c r="D74" s="234" t="str">
        <f>VLOOKUP($C74,Pomocne_NS!$A$1:$D$4855,3,FALSE)</f>
        <v>ks</v>
      </c>
      <c r="E74" s="226">
        <v>1</v>
      </c>
      <c r="F74" s="218">
        <v>0</v>
      </c>
      <c r="G74" s="226">
        <f t="shared" si="4"/>
        <v>0</v>
      </c>
    </row>
    <row r="75" spans="1:7" s="106" customFormat="1">
      <c r="A75" s="189">
        <v>60</v>
      </c>
      <c r="B75" s="242" t="str">
        <f>VLOOKUP($C75,Pomocne_NS!$A$1:$D$4855,2,FALSE)</f>
        <v>D08</v>
      </c>
      <c r="C75" s="153" t="s">
        <v>724</v>
      </c>
      <c r="D75" s="234" t="str">
        <f>VLOOKUP($C75,Pomocne_NS!$A$1:$D$4855,3,FALSE)</f>
        <v>ks</v>
      </c>
      <c r="E75" s="226">
        <v>1</v>
      </c>
      <c r="F75" s="218">
        <v>0</v>
      </c>
      <c r="G75" s="226">
        <f t="shared" si="4"/>
        <v>0</v>
      </c>
    </row>
    <row r="76" spans="1:7" s="106" customFormat="1">
      <c r="A76" s="191">
        <v>61</v>
      </c>
      <c r="B76" s="242" t="str">
        <f>VLOOKUP($C76,Pomocne_NS!$A$1:$D$4855,2,FALSE)</f>
        <v>D12</v>
      </c>
      <c r="C76" s="153" t="s">
        <v>731</v>
      </c>
      <c r="D76" s="234" t="str">
        <f>VLOOKUP($C76,Pomocne_NS!$A$1:$D$4855,3,FALSE)</f>
        <v>ks</v>
      </c>
      <c r="E76" s="226">
        <v>1</v>
      </c>
      <c r="F76" s="218">
        <v>0</v>
      </c>
      <c r="G76" s="226">
        <f t="shared" si="4"/>
        <v>0</v>
      </c>
    </row>
    <row r="77" spans="1:7" s="106" customFormat="1">
      <c r="A77" s="189">
        <v>62</v>
      </c>
      <c r="B77" s="242" t="s">
        <v>736</v>
      </c>
      <c r="C77" s="195" t="s">
        <v>735</v>
      </c>
      <c r="D77" s="234" t="s">
        <v>88</v>
      </c>
      <c r="E77" s="226">
        <v>1</v>
      </c>
      <c r="F77" s="218">
        <v>0</v>
      </c>
      <c r="G77" s="226">
        <v>0</v>
      </c>
    </row>
    <row r="78" spans="1:7" s="106" customFormat="1">
      <c r="A78" s="191">
        <v>63</v>
      </c>
      <c r="B78" s="242" t="str">
        <f>VLOOKUP($C78,Pomocne_NS!$A$1:$D$4855,2,FALSE)</f>
        <v>D18</v>
      </c>
      <c r="C78" s="153" t="s">
        <v>743</v>
      </c>
      <c r="D78" s="234" t="str">
        <f>VLOOKUP($C78,Pomocne_NS!$A$1:$D$4855,3,FALSE)</f>
        <v>ks</v>
      </c>
      <c r="E78" s="226">
        <v>1</v>
      </c>
      <c r="F78" s="218">
        <v>0</v>
      </c>
      <c r="G78" s="226">
        <f t="shared" si="4"/>
        <v>0</v>
      </c>
    </row>
    <row r="79" spans="1:7" s="106" customFormat="1">
      <c r="A79" s="189">
        <v>64</v>
      </c>
      <c r="B79" s="242" t="str">
        <f>VLOOKUP($C79,Pomocne_NS!$A$1:$D$4855,2,FALSE)</f>
        <v>PD01</v>
      </c>
      <c r="C79" s="153" t="s">
        <v>745</v>
      </c>
      <c r="D79" s="234" t="str">
        <f>VLOOKUP($C79,Pomocne_NS!$A$1:$D$4855,3,FALSE)</f>
        <v>ks</v>
      </c>
      <c r="E79" s="226">
        <v>1</v>
      </c>
      <c r="F79" s="218">
        <v>0</v>
      </c>
      <c r="G79" s="226">
        <f t="shared" si="4"/>
        <v>0</v>
      </c>
    </row>
    <row r="80" spans="1:7" s="106" customFormat="1">
      <c r="A80" s="191">
        <v>65</v>
      </c>
      <c r="B80" s="242" t="str">
        <f>VLOOKUP($C80,Pomocne_NS!$A$1:$D$4855,2,FALSE)</f>
        <v>PD08</v>
      </c>
      <c r="C80" s="153" t="s">
        <v>759</v>
      </c>
      <c r="D80" s="234" t="str">
        <f>VLOOKUP($C80,Pomocne_NS!$A$1:$D$4855,3,FALSE)</f>
        <v>ks</v>
      </c>
      <c r="E80" s="226">
        <v>2</v>
      </c>
      <c r="F80" s="218">
        <v>0</v>
      </c>
      <c r="G80" s="226">
        <f t="shared" si="4"/>
        <v>0</v>
      </c>
    </row>
    <row r="81" spans="1:7" s="106" customFormat="1">
      <c r="A81" s="189">
        <v>66</v>
      </c>
      <c r="B81" s="242" t="str">
        <f>VLOOKUP($C81,Pomocne_NS!$A$1:$D$4855,2,FALSE)</f>
        <v>OC1</v>
      </c>
      <c r="C81" s="153" t="s">
        <v>765</v>
      </c>
      <c r="D81" s="234" t="str">
        <f>VLOOKUP($C81,Pomocne_NS!$A$1:$D$4855,3,FALSE)</f>
        <v>kg</v>
      </c>
      <c r="E81" s="226">
        <v>1352</v>
      </c>
      <c r="F81" s="218">
        <v>0</v>
      </c>
      <c r="G81" s="226">
        <f t="shared" si="4"/>
        <v>0</v>
      </c>
    </row>
    <row r="82" spans="1:7" s="106" customFormat="1">
      <c r="A82" s="191">
        <v>67</v>
      </c>
      <c r="B82" s="242" t="str">
        <f>VLOOKUP($C82,Pomocne_NS!$A$1:$D$4855,2,FALSE)</f>
        <v>OC2</v>
      </c>
      <c r="C82" s="153" t="s">
        <v>766</v>
      </c>
      <c r="D82" s="234" t="str">
        <f>VLOOKUP($C82,Pomocne_NS!$A$1:$D$4855,3,FALSE)</f>
        <v>kg</v>
      </c>
      <c r="E82" s="226">
        <v>1275</v>
      </c>
      <c r="F82" s="218">
        <v>0</v>
      </c>
      <c r="G82" s="226">
        <f t="shared" si="4"/>
        <v>0</v>
      </c>
    </row>
    <row r="83" spans="1:7" s="106" customFormat="1">
      <c r="A83" s="189">
        <v>68</v>
      </c>
      <c r="B83" s="242" t="str">
        <f>VLOOKUP($C83,Pomocne_NS!$A$1:$D$4855,2,FALSE)</f>
        <v>OC5</v>
      </c>
      <c r="C83" s="153" t="s">
        <v>769</v>
      </c>
      <c r="D83" s="234" t="str">
        <f>VLOOKUP($C83,Pomocne_NS!$A$1:$D$4855,3,FALSE)</f>
        <v>kg</v>
      </c>
      <c r="E83" s="226">
        <v>385</v>
      </c>
      <c r="F83" s="218">
        <v>0</v>
      </c>
      <c r="G83" s="226">
        <f t="shared" si="4"/>
        <v>0</v>
      </c>
    </row>
    <row r="84" spans="1:7" s="106" customFormat="1">
      <c r="A84" s="191">
        <v>69</v>
      </c>
      <c r="B84" s="242" t="str">
        <f>VLOOKUP($C84,Pomocne_NS!$A$1:$D$4855,2,FALSE)</f>
        <v>OC6</v>
      </c>
      <c r="C84" s="153" t="s">
        <v>770</v>
      </c>
      <c r="D84" s="234" t="str">
        <f>VLOOKUP($C84,Pomocne_NS!$A$1:$D$4855,3,FALSE)</f>
        <v>kg</v>
      </c>
      <c r="E84" s="226">
        <v>452</v>
      </c>
      <c r="F84" s="218">
        <v>0</v>
      </c>
      <c r="G84" s="226">
        <f t="shared" si="4"/>
        <v>0</v>
      </c>
    </row>
    <row r="85" spans="1:7" s="106" customFormat="1">
      <c r="A85" s="189">
        <v>70</v>
      </c>
      <c r="B85" s="242" t="str">
        <f>VLOOKUP($C85,Pomocne_NS!$A$1:$D$4855,2,FALSE)</f>
        <v>OC7</v>
      </c>
      <c r="C85" s="153" t="s">
        <v>771</v>
      </c>
      <c r="D85" s="234" t="str">
        <f>VLOOKUP($C85,Pomocne_NS!$A$1:$D$4855,3,FALSE)</f>
        <v>kg</v>
      </c>
      <c r="E85" s="226">
        <v>434</v>
      </c>
      <c r="F85" s="218">
        <v>0</v>
      </c>
      <c r="G85" s="226">
        <f t="shared" si="4"/>
        <v>0</v>
      </c>
    </row>
    <row r="86" spans="1:7" s="106" customFormat="1">
      <c r="A86" s="191">
        <v>71</v>
      </c>
      <c r="B86" s="242" t="str">
        <f>VLOOKUP($C86,Pomocne_NS!$A$1:$D$4855,2,FALSE)</f>
        <v>OC9</v>
      </c>
      <c r="C86" s="153" t="s">
        <v>773</v>
      </c>
      <c r="D86" s="234" t="str">
        <f>VLOOKUP($C86,Pomocne_NS!$A$1:$D$4855,3,FALSE)</f>
        <v>kg</v>
      </c>
      <c r="E86" s="226">
        <v>318</v>
      </c>
      <c r="F86" s="218">
        <v>0</v>
      </c>
      <c r="G86" s="226">
        <f t="shared" si="4"/>
        <v>0</v>
      </c>
    </row>
    <row r="87" spans="1:7" s="106" customFormat="1">
      <c r="A87" s="189">
        <v>72</v>
      </c>
      <c r="B87" s="242" t="str">
        <f>VLOOKUP($C87,Pomocne_NS!$A$1:$D$4855,2,FALSE)</f>
        <v>OC23</v>
      </c>
      <c r="C87" s="153" t="s">
        <v>797</v>
      </c>
      <c r="D87" s="234" t="str">
        <f>VLOOKUP($C87,Pomocne_NS!$A$1:$D$4855,3,FALSE)</f>
        <v>kg</v>
      </c>
      <c r="E87" s="226">
        <v>180</v>
      </c>
      <c r="F87" s="218">
        <v>0</v>
      </c>
      <c r="G87" s="226">
        <f t="shared" si="4"/>
        <v>0</v>
      </c>
    </row>
    <row r="88" spans="1:7" s="106" customFormat="1">
      <c r="A88" s="191">
        <v>73</v>
      </c>
      <c r="B88" s="242" t="str">
        <f>VLOOKUP($C88,Pomocne_NS!$A$1:$D$4855,2,FALSE)</f>
        <v>OC25</v>
      </c>
      <c r="C88" s="153" t="s">
        <v>801</v>
      </c>
      <c r="D88" s="234" t="str">
        <f>VLOOKUP($C88,Pomocne_NS!$A$1:$D$4855,3,FALSE)</f>
        <v>kg</v>
      </c>
      <c r="E88" s="226">
        <v>1113</v>
      </c>
      <c r="F88" s="218">
        <v>0</v>
      </c>
      <c r="G88" s="226">
        <f t="shared" si="4"/>
        <v>0</v>
      </c>
    </row>
    <row r="89" spans="1:7" s="106" customFormat="1">
      <c r="A89" s="189">
        <v>74</v>
      </c>
      <c r="B89" s="242" t="str">
        <f>VLOOKUP($C89,Pomocne_NS!$A$1:$D$4855,2,FALSE)</f>
        <v>OC34</v>
      </c>
      <c r="C89" s="153" t="s">
        <v>819</v>
      </c>
      <c r="D89" s="234" t="str">
        <f>VLOOKUP($C89,Pomocne_NS!$A$1:$D$4855,3,FALSE)</f>
        <v>kg</v>
      </c>
      <c r="E89" s="226">
        <v>565</v>
      </c>
      <c r="F89" s="218">
        <v>0</v>
      </c>
      <c r="G89" s="226">
        <f t="shared" si="4"/>
        <v>0</v>
      </c>
    </row>
    <row r="90" spans="1:7" s="106" customFormat="1">
      <c r="A90" s="191">
        <v>75</v>
      </c>
      <c r="B90" s="242" t="str">
        <f>VLOOKUP($C90,Pomocne_NS!$A$1:$D$4855,2,FALSE)</f>
        <v>OC35</v>
      </c>
      <c r="C90" s="175" t="s">
        <v>889</v>
      </c>
      <c r="D90" s="234" t="str">
        <f>VLOOKUP($C90,Pomocne_NS!$A$1:$D$4855,3,FALSE)</f>
        <v>kg</v>
      </c>
      <c r="E90" s="226">
        <v>113.4</v>
      </c>
      <c r="F90" s="218">
        <v>0</v>
      </c>
      <c r="G90" s="226">
        <f>E90*F90</f>
        <v>0</v>
      </c>
    </row>
    <row r="91" spans="1:7" s="106" customFormat="1">
      <c r="A91" s="189">
        <v>76</v>
      </c>
      <c r="B91" s="242" t="str">
        <f>VLOOKUP($C91,Pomocne_NS!$A$1:$D$4855,2,FALSE)</f>
        <v>ZS01</v>
      </c>
      <c r="C91" s="153" t="s">
        <v>229</v>
      </c>
      <c r="D91" s="234" t="str">
        <f>VLOOKUP($C91,Pomocne_NS!$A$1:$D$4855,3,FALSE)</f>
        <v>ks</v>
      </c>
      <c r="E91" s="226">
        <v>1</v>
      </c>
      <c r="F91" s="218">
        <v>0</v>
      </c>
      <c r="G91" s="226">
        <f t="shared" si="4"/>
        <v>0</v>
      </c>
    </row>
    <row r="92" spans="1:7" s="106" customFormat="1">
      <c r="A92" s="191">
        <v>77</v>
      </c>
      <c r="B92" s="242" t="str">
        <f>VLOOKUP($C92,Pomocne_NS!$A$1:$D$4855,2,FALSE)</f>
        <v>ZS02</v>
      </c>
      <c r="C92" s="153" t="s">
        <v>230</v>
      </c>
      <c r="D92" s="234" t="str">
        <f>VLOOKUP($C92,Pomocne_NS!$A$1:$D$4855,3,FALSE)</f>
        <v>ks</v>
      </c>
      <c r="E92" s="226">
        <v>1</v>
      </c>
      <c r="F92" s="218">
        <v>0</v>
      </c>
      <c r="G92" s="226">
        <f t="shared" si="4"/>
        <v>0</v>
      </c>
    </row>
    <row r="93" spans="1:7" s="106" customFormat="1">
      <c r="A93" s="189">
        <v>78</v>
      </c>
      <c r="B93" s="242" t="str">
        <f>VLOOKUP($C93,Pomocne_NS!$A$1:$D$4855,2,FALSE)</f>
        <v>MR02</v>
      </c>
      <c r="C93" s="153" t="s">
        <v>831</v>
      </c>
      <c r="D93" s="234" t="str">
        <f>VLOOKUP($C93,Pomocne_NS!$A$1:$D$4855,3,FALSE)</f>
        <v>ks</v>
      </c>
      <c r="E93" s="226">
        <v>1</v>
      </c>
      <c r="F93" s="218">
        <v>0</v>
      </c>
      <c r="G93" s="226">
        <f t="shared" si="4"/>
        <v>0</v>
      </c>
    </row>
    <row r="94" spans="1:7" s="106" customFormat="1">
      <c r="A94" s="191">
        <v>79</v>
      </c>
      <c r="B94" s="242" t="str">
        <f>VLOOKUP($C94,Pomocne_NS!$A$1:$D$4855,2,FALSE)</f>
        <v>MR03</v>
      </c>
      <c r="C94" s="153" t="s">
        <v>833</v>
      </c>
      <c r="D94" s="234" t="str">
        <f>VLOOKUP($C94,Pomocne_NS!$A$1:$D$4855,3,FALSE)</f>
        <v>ks</v>
      </c>
      <c r="E94" s="226">
        <v>1</v>
      </c>
      <c r="F94" s="218">
        <v>0</v>
      </c>
      <c r="G94" s="226">
        <f t="shared" si="4"/>
        <v>0</v>
      </c>
    </row>
    <row r="95" spans="1:7">
      <c r="A95" s="103"/>
      <c r="D95" s="113"/>
      <c r="E95" s="219"/>
      <c r="F95" s="219"/>
      <c r="G95" s="219"/>
    </row>
    <row r="96" spans="1:7">
      <c r="A96" s="103"/>
      <c r="C96" s="183" t="s">
        <v>99</v>
      </c>
      <c r="D96" s="113"/>
      <c r="E96" s="219"/>
      <c r="F96" s="219"/>
      <c r="G96" s="220">
        <f>G13+G46</f>
        <v>0</v>
      </c>
    </row>
    <row r="97" spans="1:7">
      <c r="A97" s="103"/>
      <c r="D97" s="113"/>
      <c r="E97" s="219"/>
      <c r="F97" s="219"/>
      <c r="G97" s="219"/>
    </row>
    <row r="98" spans="1:7">
      <c r="A98" s="299" t="s">
        <v>106</v>
      </c>
      <c r="B98" s="299"/>
      <c r="C98" s="299"/>
      <c r="D98" s="299"/>
      <c r="E98" s="299"/>
      <c r="F98" s="299"/>
      <c r="G98" s="299"/>
    </row>
    <row r="99" spans="1:7">
      <c r="A99" s="300" t="s">
        <v>128</v>
      </c>
      <c r="B99" s="300"/>
      <c r="C99" s="300"/>
      <c r="D99" s="300"/>
      <c r="E99" s="300"/>
      <c r="F99" s="300"/>
      <c r="G99" s="300"/>
    </row>
    <row r="100" spans="1:7">
      <c r="A100" s="300" t="s">
        <v>107</v>
      </c>
      <c r="B100" s="300"/>
      <c r="C100" s="300"/>
      <c r="D100" s="300"/>
      <c r="E100" s="300"/>
      <c r="F100" s="300"/>
      <c r="G100" s="300"/>
    </row>
    <row r="101" spans="1:7">
      <c r="A101" s="103"/>
      <c r="D101" s="113"/>
      <c r="E101" s="219"/>
      <c r="F101" s="219"/>
      <c r="G101" s="219"/>
    </row>
    <row r="102" spans="1:7">
      <c r="A102" s="113" t="s">
        <v>124</v>
      </c>
      <c r="D102" s="113"/>
      <c r="E102" s="219"/>
      <c r="F102" s="219"/>
      <c r="G102" s="219"/>
    </row>
    <row r="103" spans="1:7">
      <c r="A103" s="113" t="s">
        <v>125</v>
      </c>
      <c r="D103" s="113"/>
      <c r="E103" s="219"/>
      <c r="F103" s="219"/>
      <c r="G103" s="219"/>
    </row>
    <row r="104" spans="1:7">
      <c r="D104" s="113"/>
      <c r="E104" s="219"/>
      <c r="F104" s="219"/>
      <c r="G104" s="219"/>
    </row>
    <row r="105" spans="1:7">
      <c r="D105" s="113"/>
      <c r="E105" s="219"/>
      <c r="F105" s="219"/>
      <c r="G105" s="219"/>
    </row>
    <row r="106" spans="1:7">
      <c r="D106" s="113"/>
      <c r="E106" s="219"/>
      <c r="F106" s="219"/>
      <c r="G106" s="219"/>
    </row>
    <row r="107" spans="1:7">
      <c r="D107" s="113"/>
      <c r="E107" s="219"/>
      <c r="F107" s="219"/>
      <c r="G107" s="219"/>
    </row>
    <row r="108" spans="1:7">
      <c r="A108" s="197" t="s">
        <v>850</v>
      </c>
      <c r="B108" s="243"/>
      <c r="D108" s="113"/>
      <c r="E108" s="219"/>
      <c r="F108" s="219"/>
      <c r="G108" s="219"/>
    </row>
    <row r="109" spans="1:7">
      <c r="A109" s="197" t="s">
        <v>851</v>
      </c>
      <c r="B109" s="243"/>
      <c r="D109" s="113"/>
      <c r="E109" s="219"/>
      <c r="F109" s="219"/>
      <c r="G109" s="219"/>
    </row>
    <row r="110" spans="1:7">
      <c r="A110" s="197" t="s">
        <v>852</v>
      </c>
      <c r="B110" s="243"/>
      <c r="D110" s="113"/>
      <c r="E110" s="219"/>
      <c r="F110" s="219"/>
      <c r="G110" s="219"/>
    </row>
    <row r="111" spans="1:7">
      <c r="A111" s="197" t="s">
        <v>853</v>
      </c>
      <c r="B111" s="243"/>
      <c r="D111" s="113"/>
      <c r="E111" s="219"/>
      <c r="F111" s="219"/>
      <c r="G111" s="219"/>
    </row>
    <row r="112" spans="1:7">
      <c r="A112" s="197" t="s">
        <v>854</v>
      </c>
      <c r="B112" s="243"/>
      <c r="D112" s="113"/>
      <c r="E112" s="219"/>
      <c r="F112" s="219"/>
      <c r="G112" s="219"/>
    </row>
    <row r="113" spans="1:7">
      <c r="A113" s="197" t="s">
        <v>855</v>
      </c>
      <c r="B113" s="243"/>
      <c r="D113" s="113"/>
      <c r="E113" s="219"/>
      <c r="F113" s="219"/>
      <c r="G113" s="219"/>
    </row>
    <row r="114" spans="1:7">
      <c r="A114" s="301" t="s">
        <v>896</v>
      </c>
      <c r="B114" s="301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  <c r="D473" s="113"/>
      <c r="E473" s="219"/>
      <c r="F473" s="219"/>
      <c r="G473" s="219"/>
    </row>
    <row r="474" spans="1:7">
      <c r="A474" s="103"/>
      <c r="D474" s="113"/>
      <c r="E474" s="219"/>
      <c r="F474" s="219"/>
      <c r="G474" s="219"/>
    </row>
    <row r="475" spans="1:7">
      <c r="A475" s="103"/>
      <c r="D475" s="113"/>
      <c r="E475" s="219"/>
      <c r="F475" s="219"/>
      <c r="G475" s="219"/>
    </row>
    <row r="476" spans="1:7">
      <c r="A476" s="103"/>
      <c r="D476" s="113"/>
      <c r="E476" s="219"/>
      <c r="F476" s="219"/>
      <c r="G476" s="219"/>
    </row>
    <row r="477" spans="1:7">
      <c r="A477" s="103"/>
      <c r="D477" s="113"/>
      <c r="E477" s="219"/>
      <c r="F477" s="219"/>
      <c r="G477" s="219"/>
    </row>
    <row r="478" spans="1:7">
      <c r="A478" s="103"/>
      <c r="D478" s="113"/>
      <c r="E478" s="219"/>
      <c r="F478" s="219"/>
      <c r="G478" s="219"/>
    </row>
    <row r="479" spans="1:7">
      <c r="A479" s="103"/>
      <c r="D479" s="113"/>
      <c r="E479" s="219"/>
      <c r="F479" s="219"/>
      <c r="G479" s="219"/>
    </row>
    <row r="480" spans="1:7">
      <c r="A480" s="103"/>
      <c r="D480" s="113"/>
      <c r="E480" s="219"/>
      <c r="F480" s="219"/>
      <c r="G480" s="219"/>
    </row>
    <row r="481" spans="1:7">
      <c r="A481" s="103"/>
      <c r="D481" s="113"/>
      <c r="E481" s="219"/>
      <c r="F481" s="219"/>
      <c r="G481" s="219"/>
    </row>
    <row r="482" spans="1:7">
      <c r="A482" s="103"/>
      <c r="D482" s="113"/>
      <c r="E482" s="219"/>
      <c r="F482" s="219"/>
      <c r="G482" s="219"/>
    </row>
    <row r="483" spans="1:7">
      <c r="A483" s="103"/>
      <c r="D483" s="113"/>
      <c r="E483" s="219"/>
      <c r="F483" s="219"/>
      <c r="G483" s="219"/>
    </row>
    <row r="484" spans="1:7">
      <c r="A484" s="103"/>
      <c r="D484" s="113"/>
      <c r="E484" s="219"/>
      <c r="F484" s="219"/>
      <c r="G484" s="219"/>
    </row>
    <row r="485" spans="1:7">
      <c r="A485" s="103"/>
      <c r="D485" s="113"/>
      <c r="E485" s="219"/>
      <c r="F485" s="219"/>
      <c r="G485" s="219"/>
    </row>
    <row r="486" spans="1:7">
      <c r="A486" s="103"/>
      <c r="D486" s="113"/>
      <c r="E486" s="219"/>
      <c r="F486" s="219"/>
      <c r="G486" s="219"/>
    </row>
    <row r="487" spans="1:7">
      <c r="A487" s="103"/>
      <c r="D487" s="113"/>
      <c r="E487" s="219"/>
      <c r="F487" s="219"/>
      <c r="G487" s="219"/>
    </row>
    <row r="488" spans="1:7">
      <c r="A488" s="103"/>
      <c r="D488" s="113"/>
      <c r="E488" s="219"/>
      <c r="F488" s="219"/>
      <c r="G488" s="219"/>
    </row>
    <row r="489" spans="1:7">
      <c r="A489" s="103"/>
      <c r="D489" s="113"/>
      <c r="E489" s="219"/>
      <c r="F489" s="219"/>
      <c r="G489" s="219"/>
    </row>
    <row r="490" spans="1:7">
      <c r="A490" s="103"/>
      <c r="D490" s="113"/>
      <c r="E490" s="219"/>
      <c r="F490" s="219"/>
      <c r="G490" s="219"/>
    </row>
    <row r="491" spans="1:7">
      <c r="A491" s="103"/>
      <c r="D491" s="113"/>
      <c r="E491" s="219"/>
      <c r="F491" s="219"/>
      <c r="G491" s="219"/>
    </row>
    <row r="492" spans="1:7">
      <c r="A492" s="103"/>
      <c r="D492" s="113"/>
      <c r="E492" s="219"/>
      <c r="F492" s="219"/>
      <c r="G492" s="219"/>
    </row>
    <row r="493" spans="1:7">
      <c r="A493" s="103"/>
      <c r="D493" s="113"/>
      <c r="E493" s="219"/>
      <c r="F493" s="219"/>
      <c r="G493" s="219"/>
    </row>
    <row r="494" spans="1:7">
      <c r="A494" s="103"/>
      <c r="D494" s="113"/>
      <c r="E494" s="219"/>
      <c r="F494" s="219"/>
      <c r="G494" s="219"/>
    </row>
    <row r="495" spans="1:7">
      <c r="A495" s="103"/>
      <c r="D495" s="113"/>
      <c r="E495" s="219"/>
      <c r="F495" s="219"/>
      <c r="G495" s="219"/>
    </row>
    <row r="496" spans="1:7">
      <c r="A496" s="103"/>
      <c r="D496" s="113"/>
      <c r="E496" s="219"/>
      <c r="F496" s="219"/>
      <c r="G496" s="219"/>
    </row>
    <row r="497" spans="1:7">
      <c r="A497" s="103"/>
      <c r="D497" s="113"/>
      <c r="E497" s="219"/>
      <c r="F497" s="219"/>
      <c r="G497" s="219"/>
    </row>
    <row r="498" spans="1:7">
      <c r="A498" s="103"/>
      <c r="D498" s="113"/>
      <c r="E498" s="219"/>
      <c r="F498" s="219"/>
      <c r="G498" s="219"/>
    </row>
    <row r="499" spans="1:7">
      <c r="A499" s="103"/>
      <c r="D499" s="113"/>
      <c r="E499" s="219"/>
      <c r="F499" s="219"/>
      <c r="G499" s="219"/>
    </row>
    <row r="500" spans="1:7">
      <c r="A500" s="103"/>
      <c r="D500" s="113"/>
      <c r="E500" s="219"/>
      <c r="F500" s="219"/>
      <c r="G500" s="219"/>
    </row>
    <row r="501" spans="1:7">
      <c r="A501" s="103"/>
    </row>
    <row r="502" spans="1:7">
      <c r="A502" s="103"/>
    </row>
    <row r="503" spans="1:7">
      <c r="A503" s="103"/>
    </row>
    <row r="504" spans="1:7">
      <c r="A504" s="103"/>
    </row>
    <row r="505" spans="1:7">
      <c r="A505" s="103"/>
    </row>
    <row r="506" spans="1:7">
      <c r="A506" s="103"/>
    </row>
    <row r="507" spans="1:7">
      <c r="A507" s="103"/>
    </row>
    <row r="508" spans="1:7">
      <c r="A508" s="103"/>
    </row>
    <row r="509" spans="1:7">
      <c r="A509" s="103"/>
    </row>
    <row r="510" spans="1:7">
      <c r="A510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00:G100"/>
    <mergeCell ref="A1:G1"/>
    <mergeCell ref="A98:G98"/>
    <mergeCell ref="A99:G99"/>
    <mergeCell ref="A114:B114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1"/>
  <sheetViews>
    <sheetView showGridLines="0" workbookViewId="0">
      <pane ySplit="12" topLeftCell="A55" activePane="bottomLeft" state="frozen"/>
      <selection activeCell="E30" sqref="E30"/>
      <selection pane="bottomLeft" activeCell="B2" sqref="B1:B65536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268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SUM(G14:G34)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J36*0.001</f>
        <v>45.843810000000005</v>
      </c>
      <c r="F14" s="218">
        <v>0</v>
      </c>
      <c r="G14" s="226">
        <f t="shared" ref="G14:G26" si="0"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443</v>
      </c>
      <c r="F15" s="218">
        <v>0</v>
      </c>
      <c r="G15" s="226">
        <f t="shared" si="0"/>
        <v>0</v>
      </c>
      <c r="I15" s="106">
        <f>VLOOKUP($C15,Pomocne_BP!$A$1:$E$4923,5,FALSE)</f>
        <v>0</v>
      </c>
      <c r="J15" s="7">
        <f t="shared" ref="J15:J34" si="1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45.843810000000005</v>
      </c>
      <c r="F16" s="218">
        <v>0</v>
      </c>
      <c r="G16" s="226">
        <f t="shared" si="0"/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f>E15*0.05</f>
        <v>22.150000000000002</v>
      </c>
      <c r="F17" s="218">
        <v>0</v>
      </c>
      <c r="G17" s="226">
        <f t="shared" si="0"/>
        <v>0</v>
      </c>
      <c r="I17" s="106">
        <f>VLOOKUP($C17,Pomocne_BP!$A$1:$E$4923,5,FALSE)</f>
        <v>175</v>
      </c>
      <c r="J17" s="7">
        <f t="shared" si="1"/>
        <v>3876.2500000000005</v>
      </c>
    </row>
    <row r="18" spans="1:10" s="106" customFormat="1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10</v>
      </c>
      <c r="F18" s="218">
        <v>0</v>
      </c>
      <c r="G18" s="226">
        <f t="shared" si="0"/>
        <v>0</v>
      </c>
      <c r="I18" s="106">
        <f>VLOOKUP($C18,Pomocne_BP!$A$1:$E$4923,5,FALSE)</f>
        <v>10</v>
      </c>
      <c r="J18" s="7">
        <f t="shared" si="1"/>
        <v>100</v>
      </c>
    </row>
    <row r="19" spans="1:10" s="106" customFormat="1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22.150000000000002</v>
      </c>
      <c r="F19" s="218">
        <v>0</v>
      </c>
      <c r="G19" s="226">
        <f t="shared" si="0"/>
        <v>0</v>
      </c>
      <c r="I19" s="106">
        <f>VLOOKUP($C19,Pomocne_BP!$A$1:$E$4923,5,FALSE)</f>
        <v>68</v>
      </c>
      <c r="J19" s="7">
        <f t="shared" si="1"/>
        <v>1506.2</v>
      </c>
    </row>
    <row r="20" spans="1:10" s="106" customFormat="1">
      <c r="A20" s="102">
        <v>7</v>
      </c>
      <c r="B20" s="240" t="str">
        <f>VLOOKUP($C20,Pomocne_BP!$A$1:$D$4923,2,FALSE)</f>
        <v>BD02</v>
      </c>
      <c r="C20" s="188" t="s">
        <v>129</v>
      </c>
      <c r="D20" s="234" t="str">
        <f>VLOOKUP($C20,Pomocne_BP!$A$1:$D$4923,3,FALSE)</f>
        <v>m2</v>
      </c>
      <c r="E20" s="226">
        <v>2</v>
      </c>
      <c r="F20" s="218">
        <v>0</v>
      </c>
      <c r="G20" s="226">
        <f t="shared" si="0"/>
        <v>0</v>
      </c>
      <c r="I20" s="106">
        <f>VLOOKUP($C20,Pomocne_BP!$A$1:$E$4923,5,FALSE)</f>
        <v>50</v>
      </c>
      <c r="J20" s="7">
        <f t="shared" si="1"/>
        <v>100</v>
      </c>
    </row>
    <row r="21" spans="1:10" s="106" customFormat="1">
      <c r="A21" s="102">
        <v>8</v>
      </c>
      <c r="B21" s="240" t="str">
        <f>VLOOKUP($C21,Pomocne_BP!$A$1:$D$4923,2,FALSE)</f>
        <v>B01</v>
      </c>
      <c r="C21" s="188" t="s">
        <v>130</v>
      </c>
      <c r="D21" s="234" t="str">
        <f>VLOOKUP($C21,Pomocne_BP!$A$1:$D$4923,3,FALSE)</f>
        <v>bm</v>
      </c>
      <c r="E21" s="226">
        <v>12</v>
      </c>
      <c r="F21" s="218">
        <v>0</v>
      </c>
      <c r="G21" s="226">
        <f t="shared" si="0"/>
        <v>0</v>
      </c>
      <c r="I21" s="106">
        <f>VLOOKUP($C21,Pomocne_BP!$A$1:$E$4923,5,FALSE)</f>
        <v>12</v>
      </c>
      <c r="J21" s="7">
        <f t="shared" si="1"/>
        <v>144</v>
      </c>
    </row>
    <row r="22" spans="1:10" s="106" customFormat="1">
      <c r="A22" s="102">
        <v>9</v>
      </c>
      <c r="B22" s="240" t="str">
        <f>VLOOKUP($C22,Pomocne_BP!$A$1:$D$4923,2,FALSE)</f>
        <v>BT06</v>
      </c>
      <c r="C22" s="188" t="s">
        <v>135</v>
      </c>
      <c r="D22" s="234" t="str">
        <f>VLOOKUP($C22,Pomocne_BP!$A$1:$D$4923,3,FALSE)</f>
        <v>h</v>
      </c>
      <c r="E22" s="226">
        <v>24</v>
      </c>
      <c r="F22" s="218">
        <v>0</v>
      </c>
      <c r="G22" s="226">
        <f t="shared" si="0"/>
        <v>0</v>
      </c>
      <c r="I22" s="106">
        <f>VLOOKUP($C22,Pomocne_BP!$A$1:$E$4923,5,FALSE)</f>
        <v>0</v>
      </c>
      <c r="J22" s="7">
        <f t="shared" si="1"/>
        <v>0</v>
      </c>
    </row>
    <row r="23" spans="1:10" s="106" customFormat="1">
      <c r="A23" s="102">
        <v>10</v>
      </c>
      <c r="B23" s="240" t="str">
        <f>VLOOKUP($C23,Pomocne_BP!$A$1:$D$4923,2,FALSE)</f>
        <v>BD09</v>
      </c>
      <c r="C23" s="188" t="s">
        <v>248</v>
      </c>
      <c r="D23" s="234" t="str">
        <f>VLOOKUP($C23,Pomocne_BP!$A$1:$D$4923,3,FALSE)</f>
        <v>h</v>
      </c>
      <c r="E23" s="226">
        <v>16</v>
      </c>
      <c r="F23" s="218">
        <v>0</v>
      </c>
      <c r="G23" s="226">
        <f t="shared" si="0"/>
        <v>0</v>
      </c>
      <c r="I23" s="106">
        <f>VLOOKUP($C23,Pomocne_BP!$A$1:$E$4923,5,FALSE)</f>
        <v>0</v>
      </c>
      <c r="J23" s="7">
        <f t="shared" si="1"/>
        <v>0</v>
      </c>
    </row>
    <row r="24" spans="1:10" s="106" customFormat="1">
      <c r="A24" s="102">
        <v>11</v>
      </c>
      <c r="B24" s="240" t="str">
        <f>VLOOKUP($C24,Pomocne_BP!$A$1:$D$4923,2,FALSE)</f>
        <v>BS01</v>
      </c>
      <c r="C24" s="188" t="s">
        <v>549</v>
      </c>
      <c r="D24" s="234" t="str">
        <f>VLOOKUP($C24,Pomocne_BP!$A$1:$D$4923,3,FALSE)</f>
        <v>m2</v>
      </c>
      <c r="E24" s="226">
        <v>275</v>
      </c>
      <c r="F24" s="218">
        <v>0</v>
      </c>
      <c r="G24" s="226">
        <f t="shared" si="0"/>
        <v>0</v>
      </c>
      <c r="I24" s="106">
        <f>VLOOKUP($C24,Pomocne_BP!$A$1:$E$4923,5,FALSE)</f>
        <v>48</v>
      </c>
      <c r="J24" s="7">
        <f t="shared" si="1"/>
        <v>13200</v>
      </c>
    </row>
    <row r="25" spans="1:10" s="106" customFormat="1">
      <c r="A25" s="102">
        <v>12</v>
      </c>
      <c r="B25" s="240" t="str">
        <f>VLOOKUP($C25,Pomocne_BP!$A$1:$D$4923,2,FALSE)</f>
        <v>BS02</v>
      </c>
      <c r="C25" s="188" t="s">
        <v>548</v>
      </c>
      <c r="D25" s="234" t="str">
        <f>VLOOKUP($C25,Pomocne_BP!$A$1:$D$4923,3,FALSE)</f>
        <v>m2</v>
      </c>
      <c r="E25" s="226">
        <v>6</v>
      </c>
      <c r="F25" s="218">
        <v>0</v>
      </c>
      <c r="G25" s="226">
        <f t="shared" si="0"/>
        <v>0</v>
      </c>
      <c r="I25" s="106">
        <f>VLOOKUP($C25,Pomocne_BP!$A$1:$E$4923,5,FALSE)</f>
        <v>30</v>
      </c>
      <c r="J25" s="7">
        <f t="shared" si="1"/>
        <v>180</v>
      </c>
    </row>
    <row r="26" spans="1:10" s="106" customFormat="1">
      <c r="A26" s="102">
        <v>13</v>
      </c>
      <c r="B26" s="240" t="str">
        <f>VLOOKUP($C26,Pomocne_BP!$A$1:$D$4923,2,FALSE)</f>
        <v>BD01</v>
      </c>
      <c r="C26" s="188" t="s">
        <v>286</v>
      </c>
      <c r="D26" s="234" t="str">
        <f>VLOOKUP($C26,Pomocne_BP!$A$1:$D$4923,3,FALSE)</f>
        <v>m2</v>
      </c>
      <c r="E26" s="226">
        <v>330.02</v>
      </c>
      <c r="F26" s="218">
        <v>0</v>
      </c>
      <c r="G26" s="226">
        <f t="shared" si="0"/>
        <v>0</v>
      </c>
      <c r="I26" s="106">
        <f>VLOOKUP($C26,Pomocne_BP!$A$1:$E$4923,5,FALSE)</f>
        <v>28</v>
      </c>
      <c r="J26" s="7">
        <f t="shared" si="1"/>
        <v>9240.56</v>
      </c>
    </row>
    <row r="27" spans="1:10" s="106" customFormat="1">
      <c r="A27" s="102">
        <v>14</v>
      </c>
      <c r="B27" s="240" t="str">
        <f>VLOOKUP($C27,Pomocne_BP!$A$1:$D$4923,2,FALSE)</f>
        <v>BS04</v>
      </c>
      <c r="C27" s="188" t="s">
        <v>550</v>
      </c>
      <c r="D27" s="234" t="str">
        <f>VLOOKUP($C27,Pomocne_BP!$A$1:$D$4923,3,FALSE)</f>
        <v>m2</v>
      </c>
      <c r="E27" s="226">
        <v>146.05000000000001</v>
      </c>
      <c r="F27" s="218">
        <v>0</v>
      </c>
      <c r="G27" s="226">
        <f t="shared" ref="G27:G34" si="2">E27*F27</f>
        <v>0</v>
      </c>
      <c r="I27" s="106">
        <f>VLOOKUP($C27,Pomocne_BP!$A$1:$E$4923,5,FALSE)</f>
        <v>55</v>
      </c>
      <c r="J27" s="7">
        <f t="shared" si="1"/>
        <v>8032.7500000000009</v>
      </c>
    </row>
    <row r="28" spans="1:10" s="106" customFormat="1">
      <c r="A28" s="102">
        <v>15</v>
      </c>
      <c r="B28" s="240" t="str">
        <f>VLOOKUP($C28,Pomocne_BP!$A$1:$D$4923,2,FALSE)</f>
        <v>B02</v>
      </c>
      <c r="C28" s="188" t="s">
        <v>132</v>
      </c>
      <c r="D28" s="234" t="str">
        <f>VLOOKUP($C28,Pomocne_BP!$A$1:$D$4923,3,FALSE)</f>
        <v>ks</v>
      </c>
      <c r="E28" s="226">
        <v>3</v>
      </c>
      <c r="F28" s="218">
        <v>0</v>
      </c>
      <c r="G28" s="226">
        <f t="shared" si="2"/>
        <v>0</v>
      </c>
      <c r="I28" s="106">
        <f>VLOOKUP($C28,Pomocne_BP!$A$1:$E$4923,5,FALSE)</f>
        <v>25</v>
      </c>
      <c r="J28" s="7">
        <f t="shared" si="1"/>
        <v>75</v>
      </c>
    </row>
    <row r="29" spans="1:10" s="106" customFormat="1">
      <c r="A29" s="102">
        <v>16</v>
      </c>
      <c r="B29" s="240" t="str">
        <f>VLOOKUP($C29,Pomocne_BP!$A$1:$D$4923,2,FALSE)</f>
        <v>B12</v>
      </c>
      <c r="C29" s="188" t="s">
        <v>552</v>
      </c>
      <c r="D29" s="234" t="str">
        <f>VLOOKUP($C29,Pomocne_BP!$A$1:$D$4923,3,FALSE)</f>
        <v>ks</v>
      </c>
      <c r="E29" s="226">
        <v>18</v>
      </c>
      <c r="F29" s="218">
        <v>0</v>
      </c>
      <c r="G29" s="226">
        <f t="shared" si="2"/>
        <v>0</v>
      </c>
      <c r="I29" s="106">
        <f>VLOOKUP($C29,Pomocne_BP!$A$1:$E$4923,5,FALSE)</f>
        <v>20</v>
      </c>
      <c r="J29" s="7">
        <f t="shared" si="1"/>
        <v>360</v>
      </c>
    </row>
    <row r="30" spans="1:10" s="106" customFormat="1">
      <c r="A30" s="102">
        <v>17</v>
      </c>
      <c r="B30" s="240" t="str">
        <f>VLOOKUP($C30,Pomocne_BP!$A$1:$D$4923,2,FALSE)</f>
        <v>BS07</v>
      </c>
      <c r="C30" s="188" t="s">
        <v>146</v>
      </c>
      <c r="D30" s="234" t="str">
        <f>VLOOKUP($C30,Pomocne_BP!$A$1:$D$4923,3,FALSE)</f>
        <v>m2</v>
      </c>
      <c r="E30" s="226">
        <f>(E54+E55)*0.05</f>
        <v>54.050000000000004</v>
      </c>
      <c r="F30" s="218">
        <v>0</v>
      </c>
      <c r="G30" s="226">
        <f t="shared" si="2"/>
        <v>0</v>
      </c>
      <c r="I30" s="106">
        <f>VLOOKUP($C30,Pomocne_BP!$A$1:$E$4923,5,FALSE)</f>
        <v>1</v>
      </c>
      <c r="J30" s="7">
        <f t="shared" si="1"/>
        <v>54.050000000000004</v>
      </c>
    </row>
    <row r="31" spans="1:10" s="106" customFormat="1">
      <c r="A31" s="102">
        <v>18</v>
      </c>
      <c r="B31" s="240" t="str">
        <f>VLOOKUP($C31,Pomocne_BP!$A$1:$D$4923,2,FALSE)</f>
        <v>BV05</v>
      </c>
      <c r="C31" s="188" t="s">
        <v>139</v>
      </c>
      <c r="D31" s="234" t="str">
        <f>VLOOKUP($C31,Pomocne_BP!$A$1:$D$4923,3,FALSE)</f>
        <v>ks</v>
      </c>
      <c r="E31" s="226">
        <v>30</v>
      </c>
      <c r="F31" s="218">
        <v>0</v>
      </c>
      <c r="G31" s="226">
        <f t="shared" si="2"/>
        <v>0</v>
      </c>
      <c r="I31" s="106">
        <f>VLOOKUP($C31,Pomocne_BP!$A$1:$E$4923,5,FALSE)</f>
        <v>5</v>
      </c>
      <c r="J31" s="7">
        <f t="shared" si="1"/>
        <v>150</v>
      </c>
    </row>
    <row r="32" spans="1:10" s="106" customFormat="1">
      <c r="A32" s="102">
        <v>19</v>
      </c>
      <c r="B32" s="240" t="str">
        <f>VLOOKUP($C32,Pomocne_BP!$A$1:$D$4923,2,FALSE)</f>
        <v>B14</v>
      </c>
      <c r="C32" s="188" t="s">
        <v>555</v>
      </c>
      <c r="D32" s="234" t="str">
        <f>VLOOKUP($C32,Pomocne_BP!$A$1:$D$4923,3,FALSE)</f>
        <v>m2</v>
      </c>
      <c r="E32" s="226">
        <v>23.75</v>
      </c>
      <c r="F32" s="218">
        <v>0</v>
      </c>
      <c r="G32" s="226">
        <f t="shared" si="2"/>
        <v>0</v>
      </c>
      <c r="I32" s="106">
        <f>VLOOKUP($C32,Pomocne_BP!$A$1:$E$4923,5,FALSE)</f>
        <v>60</v>
      </c>
      <c r="J32" s="7">
        <f t="shared" si="1"/>
        <v>1425</v>
      </c>
    </row>
    <row r="33" spans="1:10" s="106" customFormat="1">
      <c r="A33" s="102">
        <v>20</v>
      </c>
      <c r="B33" s="240" t="str">
        <f>VLOOKUP($C33,Pomocne_BP!$A$1:$D$4923,2,FALSE)</f>
        <v>BS09</v>
      </c>
      <c r="C33" s="185" t="s">
        <v>556</v>
      </c>
      <c r="D33" s="234" t="str">
        <f>VLOOKUP($C33,Pomocne_BP!$A$1:$D$4923,3,FALSE)</f>
        <v>m2</v>
      </c>
      <c r="E33" s="226">
        <v>110</v>
      </c>
      <c r="F33" s="218">
        <v>0</v>
      </c>
      <c r="G33" s="226">
        <f t="shared" si="2"/>
        <v>0</v>
      </c>
      <c r="I33" s="106">
        <f>VLOOKUP($C33,Pomocne_BP!$A$1:$E$4923,5,FALSE)</f>
        <v>30</v>
      </c>
      <c r="J33" s="7">
        <f t="shared" si="1"/>
        <v>3300</v>
      </c>
    </row>
    <row r="34" spans="1:10" s="106" customFormat="1">
      <c r="A34" s="102">
        <v>21</v>
      </c>
      <c r="B34" s="240" t="str">
        <f>VLOOKUP($C34,Pomocne_BP!$A$1:$D$4923,2,FALSE)</f>
        <v>BD07</v>
      </c>
      <c r="C34" s="106" t="s">
        <v>891</v>
      </c>
      <c r="D34" s="234" t="str">
        <f>VLOOKUP($C34,Pomocne_BP!$A$1:$D$4923,3,FALSE)</f>
        <v>kg</v>
      </c>
      <c r="E34" s="226">
        <v>4100</v>
      </c>
      <c r="F34" s="218">
        <v>0</v>
      </c>
      <c r="G34" s="226">
        <f t="shared" si="2"/>
        <v>0</v>
      </c>
      <c r="I34" s="106">
        <f>VLOOKUP($C34,Pomocne_BP!$A$1:$E$4923,5,FALSE)</f>
        <v>1</v>
      </c>
      <c r="J34" s="7">
        <f t="shared" si="1"/>
        <v>4100</v>
      </c>
    </row>
    <row r="35" spans="1:10">
      <c r="A35" s="103"/>
      <c r="D35" s="113"/>
      <c r="E35" s="219"/>
      <c r="F35" s="219"/>
      <c r="G35" s="219"/>
    </row>
    <row r="36" spans="1:10">
      <c r="A36" s="100"/>
      <c r="B36" s="239"/>
      <c r="C36" s="146" t="s">
        <v>95</v>
      </c>
      <c r="D36" s="109"/>
      <c r="E36" s="224"/>
      <c r="F36" s="224"/>
      <c r="G36" s="216">
        <f>SUM(G37:G73)</f>
        <v>0</v>
      </c>
      <c r="J36" s="151">
        <f>SUM(J14:J34)</f>
        <v>45843.810000000005</v>
      </c>
    </row>
    <row r="37" spans="1:10" s="106" customFormat="1">
      <c r="A37" s="189">
        <v>22</v>
      </c>
      <c r="B37" s="242" t="str">
        <f>VLOOKUP($C37,Pomocne_NS!$A$1:$D$4855,2,FALSE)</f>
        <v>NV01</v>
      </c>
      <c r="C37" s="190" t="s">
        <v>177</v>
      </c>
      <c r="D37" s="234" t="str">
        <f>VLOOKUP($C37,Pomocne_NS!$A$1:$D$4855,3,FALSE)</f>
        <v>kpl</v>
      </c>
      <c r="E37" s="226">
        <v>1</v>
      </c>
      <c r="F37" s="218">
        <v>0</v>
      </c>
      <c r="G37" s="226">
        <f>E37*F37</f>
        <v>0</v>
      </c>
    </row>
    <row r="38" spans="1:10" s="106" customFormat="1">
      <c r="A38" s="191">
        <v>23</v>
      </c>
      <c r="B38" s="242" t="str">
        <f>VLOOKUP($C38,Pomocne_NS!$A$1:$D$4855,2,FALSE)</f>
        <v>NV02</v>
      </c>
      <c r="C38" s="190" t="s">
        <v>178</v>
      </c>
      <c r="D38" s="234" t="str">
        <f>VLOOKUP($C38,Pomocne_NS!$A$1:$D$4855,3,FALSE)</f>
        <v>kpl</v>
      </c>
      <c r="E38" s="226">
        <v>1</v>
      </c>
      <c r="F38" s="218">
        <v>0</v>
      </c>
      <c r="G38" s="226">
        <f t="shared" ref="G38:G59" si="3">E38*F38</f>
        <v>0</v>
      </c>
    </row>
    <row r="39" spans="1:10" s="106" customFormat="1">
      <c r="A39" s="189">
        <v>24</v>
      </c>
      <c r="B39" s="242" t="str">
        <f>VLOOKUP($C39,Pomocne_NS!$A$1:$D$4855,2,FALSE)</f>
        <v>NV03</v>
      </c>
      <c r="C39" s="188" t="s">
        <v>337</v>
      </c>
      <c r="D39" s="234" t="str">
        <f>VLOOKUP($C39,Pomocne_NS!$A$1:$D$4855,3,FALSE)</f>
        <v>m2</v>
      </c>
      <c r="E39" s="226">
        <f>E15</f>
        <v>443</v>
      </c>
      <c r="F39" s="218">
        <v>0</v>
      </c>
      <c r="G39" s="226">
        <f t="shared" si="3"/>
        <v>0</v>
      </c>
    </row>
    <row r="40" spans="1:10" s="106" customFormat="1">
      <c r="A40" s="191">
        <v>25</v>
      </c>
      <c r="B40" s="242" t="str">
        <f>VLOOKUP($C40,Pomocne_NS!$A$1:$D$4855,2,FALSE)</f>
        <v>NV11</v>
      </c>
      <c r="C40" s="190" t="s">
        <v>171</v>
      </c>
      <c r="D40" s="234" t="str">
        <f>VLOOKUP($C40,Pomocne_NS!$A$1:$D$4855,3,FALSE)</f>
        <v>kg</v>
      </c>
      <c r="E40" s="226">
        <v>135</v>
      </c>
      <c r="F40" s="218">
        <v>0</v>
      </c>
      <c r="G40" s="226">
        <f t="shared" si="3"/>
        <v>0</v>
      </c>
    </row>
    <row r="41" spans="1:10" s="106" customFormat="1">
      <c r="A41" s="189">
        <v>26</v>
      </c>
      <c r="B41" s="242" t="str">
        <f>VLOOKUP($C41,Pomocne_NS!$A$1:$D$4855,2,FALSE)</f>
        <v>NV04</v>
      </c>
      <c r="C41" s="190" t="s">
        <v>324</v>
      </c>
      <c r="D41" s="234" t="str">
        <f>VLOOKUP($C41,Pomocne_NS!$A$1:$D$4855,3,FALSE)</f>
        <v>m2</v>
      </c>
      <c r="E41" s="226">
        <f>E39*0.07</f>
        <v>31.01</v>
      </c>
      <c r="F41" s="218">
        <v>0</v>
      </c>
      <c r="G41" s="226">
        <f t="shared" si="3"/>
        <v>0</v>
      </c>
    </row>
    <row r="42" spans="1:10" s="106" customFormat="1">
      <c r="A42" s="191">
        <v>27</v>
      </c>
      <c r="B42" s="242" t="str">
        <f>VLOOKUP($C42,Pomocne_NS!$A$1:$D$4855,2,FALSE)</f>
        <v>NV05</v>
      </c>
      <c r="C42" s="190" t="s">
        <v>331</v>
      </c>
      <c r="D42" s="234" t="str">
        <f>VLOOKUP($C42,Pomocne_NS!$A$1:$D$4855,3,FALSE)</f>
        <v>m2</v>
      </c>
      <c r="E42" s="226">
        <f>E39*0.1</f>
        <v>44.300000000000004</v>
      </c>
      <c r="F42" s="218">
        <v>0</v>
      </c>
      <c r="G42" s="226">
        <f t="shared" si="3"/>
        <v>0</v>
      </c>
    </row>
    <row r="43" spans="1:10" s="106" customFormat="1">
      <c r="A43" s="189">
        <v>28</v>
      </c>
      <c r="B43" s="242" t="str">
        <f>VLOOKUP($C43,Pomocne_NS!$A$1:$D$4855,2,FALSE)</f>
        <v>NV09</v>
      </c>
      <c r="C43" s="190" t="s">
        <v>429</v>
      </c>
      <c r="D43" s="234" t="str">
        <f>VLOOKUP($C43,Pomocne_NS!$A$1:$D$4855,3,FALSE)</f>
        <v>m2</v>
      </c>
      <c r="E43" s="226">
        <f>E39*0.05</f>
        <v>22.150000000000002</v>
      </c>
      <c r="F43" s="218">
        <v>0</v>
      </c>
      <c r="G43" s="226">
        <f t="shared" si="3"/>
        <v>0</v>
      </c>
    </row>
    <row r="44" spans="1:10" s="106" customFormat="1">
      <c r="A44" s="191">
        <v>29</v>
      </c>
      <c r="B44" s="242" t="str">
        <f>VLOOKUP($C44,Pomocne_NS!$A$1:$D$4855,2,FALSE)</f>
        <v>NV14</v>
      </c>
      <c r="C44" s="190" t="s">
        <v>215</v>
      </c>
      <c r="D44" s="234" t="str">
        <f>VLOOKUP($C44,Pomocne_NS!$A$1:$D$4855,3,FALSE)</f>
        <v>ks</v>
      </c>
      <c r="E44" s="226">
        <v>2</v>
      </c>
      <c r="F44" s="218">
        <v>0</v>
      </c>
      <c r="G44" s="226">
        <f t="shared" si="3"/>
        <v>0</v>
      </c>
    </row>
    <row r="45" spans="1:10" s="106" customFormat="1">
      <c r="A45" s="189">
        <v>30</v>
      </c>
      <c r="B45" s="242" t="str">
        <f>VLOOKUP($C45,Pomocne_NS!$A$1:$D$4855,2,FALSE)</f>
        <v>NV17</v>
      </c>
      <c r="C45" s="190" t="s">
        <v>218</v>
      </c>
      <c r="D45" s="234" t="str">
        <f>VLOOKUP($C45,Pomocne_NS!$A$1:$D$4855,3,FALSE)</f>
        <v>kpl</v>
      </c>
      <c r="E45" s="226">
        <v>1</v>
      </c>
      <c r="F45" s="218">
        <v>0</v>
      </c>
      <c r="G45" s="226">
        <f t="shared" si="3"/>
        <v>0</v>
      </c>
    </row>
    <row r="46" spans="1:10" s="106" customFormat="1">
      <c r="A46" s="191">
        <v>31</v>
      </c>
      <c r="B46" s="242" t="str">
        <f>VLOOKUP($C46,Pomocne_NS!$A$1:$D$4855,2,FALSE)</f>
        <v>NP01</v>
      </c>
      <c r="C46" s="190" t="s">
        <v>608</v>
      </c>
      <c r="D46" s="234" t="str">
        <f>VLOOKUP($C46,Pomocne_NS!$A$1:$D$4855,3,FALSE)</f>
        <v>m2</v>
      </c>
      <c r="E46" s="226">
        <f>E17</f>
        <v>22.150000000000002</v>
      </c>
      <c r="F46" s="218">
        <v>0</v>
      </c>
      <c r="G46" s="226">
        <f t="shared" si="3"/>
        <v>0</v>
      </c>
    </row>
    <row r="47" spans="1:10" s="106" customFormat="1">
      <c r="A47" s="189">
        <v>32</v>
      </c>
      <c r="B47" s="242" t="str">
        <f>VLOOKUP($C47,Pomocne_NS!$A$1:$D$4855,2,FALSE)</f>
        <v>NP02</v>
      </c>
      <c r="C47" s="190" t="s">
        <v>163</v>
      </c>
      <c r="D47" s="234" t="str">
        <f>VLOOKUP($C47,Pomocne_NS!$A$1:$D$4855,3,FALSE)</f>
        <v>bm</v>
      </c>
      <c r="E47" s="226">
        <v>6</v>
      </c>
      <c r="F47" s="218">
        <v>0</v>
      </c>
      <c r="G47" s="226">
        <f t="shared" si="3"/>
        <v>0</v>
      </c>
    </row>
    <row r="48" spans="1:10" s="106" customFormat="1">
      <c r="A48" s="191">
        <v>33</v>
      </c>
      <c r="B48" s="242" t="str">
        <f>VLOOKUP($C48,Pomocne_NS!$A$1:$D$4855,2,FALSE)</f>
        <v>NP06</v>
      </c>
      <c r="C48" s="190" t="s">
        <v>594</v>
      </c>
      <c r="D48" s="234" t="str">
        <f>VLOOKUP($C48,Pomocne_NS!$A$1:$D$4855,3,FALSE)</f>
        <v>m2</v>
      </c>
      <c r="E48" s="226">
        <f>E46</f>
        <v>22.150000000000002</v>
      </c>
      <c r="F48" s="218">
        <v>0</v>
      </c>
      <c r="G48" s="226">
        <f t="shared" si="3"/>
        <v>0</v>
      </c>
    </row>
    <row r="49" spans="1:7" s="106" customFormat="1">
      <c r="A49" s="189">
        <v>34</v>
      </c>
      <c r="B49" s="242" t="str">
        <f>VLOOKUP($C49,Pomocne_NS!$A$1:$D$4855,2,FALSE)</f>
        <v>NP10</v>
      </c>
      <c r="C49" s="190" t="s">
        <v>580</v>
      </c>
      <c r="D49" s="234" t="str">
        <f>VLOOKUP($C49,Pomocne_NS!$A$1:$D$4855,3,FALSE)</f>
        <v>bm</v>
      </c>
      <c r="E49" s="226">
        <v>147.01</v>
      </c>
      <c r="F49" s="218">
        <v>0</v>
      </c>
      <c r="G49" s="226">
        <f t="shared" si="3"/>
        <v>0</v>
      </c>
    </row>
    <row r="50" spans="1:7" s="106" customFormat="1">
      <c r="A50" s="191">
        <v>35</v>
      </c>
      <c r="B50" s="242" t="str">
        <f>VLOOKUP($C50,Pomocne_NS!$A$1:$D$4855,2,FALSE)</f>
        <v>NP09</v>
      </c>
      <c r="C50" s="190" t="s">
        <v>220</v>
      </c>
      <c r="D50" s="234" t="str">
        <f>VLOOKUP($C50,Pomocne_NS!$A$1:$D$4855,3,FALSE)</f>
        <v>m2</v>
      </c>
      <c r="E50" s="226">
        <f>E19</f>
        <v>22.150000000000002</v>
      </c>
      <c r="F50" s="218">
        <v>0</v>
      </c>
      <c r="G50" s="226">
        <f t="shared" si="3"/>
        <v>0</v>
      </c>
    </row>
    <row r="51" spans="1:7" s="106" customFormat="1">
      <c r="A51" s="189">
        <v>36</v>
      </c>
      <c r="B51" s="242" t="str">
        <f>VLOOKUP($C51,Pomocne_NS!$A$1:$D$4855,2,FALSE)</f>
        <v>NS01</v>
      </c>
      <c r="C51" s="190" t="s">
        <v>165</v>
      </c>
      <c r="D51" s="234" t="str">
        <f>VLOOKUP($C51,Pomocne_NS!$A$1:$D$4855,3,FALSE)</f>
        <v>m2</v>
      </c>
      <c r="E51" s="226">
        <v>1.4</v>
      </c>
      <c r="F51" s="218">
        <v>0</v>
      </c>
      <c r="G51" s="226">
        <f t="shared" si="3"/>
        <v>0</v>
      </c>
    </row>
    <row r="52" spans="1:7" s="106" customFormat="1">
      <c r="A52" s="191">
        <v>37</v>
      </c>
      <c r="B52" s="242" t="str">
        <f>VLOOKUP($C52,Pomocne_NS!$A$1:$D$4855,2,FALSE)</f>
        <v>NS02</v>
      </c>
      <c r="C52" s="190" t="s">
        <v>166</v>
      </c>
      <c r="D52" s="234" t="str">
        <f>VLOOKUP($C52,Pomocne_NS!$A$1:$D$4855,3,FALSE)</f>
        <v>ks</v>
      </c>
      <c r="E52" s="226">
        <v>10</v>
      </c>
      <c r="F52" s="218">
        <v>0</v>
      </c>
      <c r="G52" s="226">
        <f t="shared" si="3"/>
        <v>0</v>
      </c>
    </row>
    <row r="53" spans="1:7" s="106" customFormat="1">
      <c r="A53" s="189">
        <v>38</v>
      </c>
      <c r="B53" s="242" t="str">
        <f>VLOOKUP($C53,Pomocne_NS!$A$1:$D$4855,2,FALSE)</f>
        <v>NS03</v>
      </c>
      <c r="C53" s="190" t="s">
        <v>169</v>
      </c>
      <c r="D53" s="234" t="str">
        <f>VLOOKUP($C53,Pomocne_NS!$A$1:$D$4855,3,FALSE)</f>
        <v>ks</v>
      </c>
      <c r="E53" s="226">
        <v>20</v>
      </c>
      <c r="F53" s="218">
        <v>0</v>
      </c>
      <c r="G53" s="226">
        <f t="shared" si="3"/>
        <v>0</v>
      </c>
    </row>
    <row r="54" spans="1:7" s="106" customFormat="1" ht="20.399999999999999">
      <c r="A54" s="191">
        <v>39</v>
      </c>
      <c r="B54" s="242" t="str">
        <f>VLOOKUP($C54,Pomocne_NS!$A$1:$D$4855,2,FALSE)</f>
        <v>NS06</v>
      </c>
      <c r="C54" s="190" t="s">
        <v>333</v>
      </c>
      <c r="D54" s="234" t="str">
        <f>VLOOKUP($C54,Pomocne_NS!$A$1:$D$4855,3,FALSE)</f>
        <v>m2</v>
      </c>
      <c r="E54" s="226">
        <v>786</v>
      </c>
      <c r="F54" s="218">
        <v>0</v>
      </c>
      <c r="G54" s="226">
        <f t="shared" si="3"/>
        <v>0</v>
      </c>
    </row>
    <row r="55" spans="1:7" s="106" customFormat="1" ht="20.399999999999999">
      <c r="A55" s="189">
        <v>40</v>
      </c>
      <c r="B55" s="242" t="str">
        <f>VLOOKUP($C55,Pomocne_NS!$A$1:$D$4855,2,FALSE)</f>
        <v>NS07</v>
      </c>
      <c r="C55" s="190" t="s">
        <v>334</v>
      </c>
      <c r="D55" s="234" t="str">
        <f>VLOOKUP($C55,Pomocne_NS!$A$1:$D$4855,3,FALSE)</f>
        <v>m2</v>
      </c>
      <c r="E55" s="226">
        <v>295</v>
      </c>
      <c r="F55" s="218">
        <v>0</v>
      </c>
      <c r="G55" s="226">
        <f t="shared" si="3"/>
        <v>0</v>
      </c>
    </row>
    <row r="56" spans="1:7" s="106" customFormat="1">
      <c r="A56" s="191">
        <v>41</v>
      </c>
      <c r="B56" s="242" t="str">
        <f>VLOOKUP($C56,Pomocne_NS!$A$1:$D$4855,2,FALSE)</f>
        <v>NS15</v>
      </c>
      <c r="C56" s="190" t="s">
        <v>180</v>
      </c>
      <c r="D56" s="234" t="str">
        <f>VLOOKUP($C56,Pomocne_NS!$A$1:$D$4855,3,FALSE)</f>
        <v>m2</v>
      </c>
      <c r="E56" s="226">
        <v>2</v>
      </c>
      <c r="F56" s="218">
        <v>0</v>
      </c>
      <c r="G56" s="226">
        <f t="shared" si="3"/>
        <v>0</v>
      </c>
    </row>
    <row r="57" spans="1:7" s="106" customFormat="1">
      <c r="A57" s="189">
        <v>42</v>
      </c>
      <c r="B57" s="242" t="str">
        <f>VLOOKUP($C57,Pomocne_NS!$A$1:$D$4855,2,FALSE)</f>
        <v>ND12</v>
      </c>
      <c r="C57" s="190" t="s">
        <v>443</v>
      </c>
      <c r="D57" s="234" t="str">
        <f>VLOOKUP($C57,Pomocne_NS!$A$1:$D$4855,3,FALSE)</f>
        <v>kpl</v>
      </c>
      <c r="E57" s="226">
        <v>1</v>
      </c>
      <c r="F57" s="218">
        <v>0</v>
      </c>
      <c r="G57" s="226">
        <f t="shared" si="3"/>
        <v>0</v>
      </c>
    </row>
    <row r="58" spans="1:7" s="106" customFormat="1">
      <c r="A58" s="191">
        <v>43</v>
      </c>
      <c r="B58" s="242" t="str">
        <f>VLOOKUP($C58,Pomocne_NS!$A$1:$D$4855,2,FALSE)</f>
        <v>NP03</v>
      </c>
      <c r="C58" s="188" t="s">
        <v>167</v>
      </c>
      <c r="D58" s="234" t="str">
        <f>VLOOKUP($C58,Pomocne_NS!$A$1:$D$4855,3,FALSE)</f>
        <v>bm</v>
      </c>
      <c r="E58" s="226">
        <v>100</v>
      </c>
      <c r="F58" s="218">
        <v>0</v>
      </c>
      <c r="G58" s="226">
        <f>E58*F58</f>
        <v>0</v>
      </c>
    </row>
    <row r="59" spans="1:7" s="106" customFormat="1">
      <c r="A59" s="189">
        <v>44</v>
      </c>
      <c r="B59" s="242" t="str">
        <f>VLOOKUP($C59,Pomocne_NS!$A$1:$D$4855,2,FALSE)</f>
        <v>ND02</v>
      </c>
      <c r="C59" s="190" t="s">
        <v>170</v>
      </c>
      <c r="D59" s="234" t="str">
        <f>VLOOKUP($C59,Pomocne_NS!$A$1:$D$4855,3,FALSE)</f>
        <v>m2</v>
      </c>
      <c r="E59" s="226">
        <f>E20</f>
        <v>2</v>
      </c>
      <c r="F59" s="218">
        <v>0</v>
      </c>
      <c r="G59" s="226">
        <f t="shared" si="3"/>
        <v>0</v>
      </c>
    </row>
    <row r="60" spans="1:7" s="106" customFormat="1">
      <c r="A60" s="191">
        <v>45</v>
      </c>
      <c r="B60" s="242" t="str">
        <f>VLOOKUP($C60,Pomocne_NS!$A$1:$D$4855,2,FALSE)</f>
        <v>ND06</v>
      </c>
      <c r="C60" s="190" t="s">
        <v>439</v>
      </c>
      <c r="D60" s="234" t="str">
        <f>VLOOKUP($C60,Pomocne_NS!$A$1:$D$4855,3,FALSE)</f>
        <v>m2</v>
      </c>
      <c r="E60" s="226">
        <f>E59</f>
        <v>2</v>
      </c>
      <c r="F60" s="218">
        <v>0</v>
      </c>
      <c r="G60" s="226">
        <f t="shared" ref="G60:G66" si="4">E60*F60</f>
        <v>0</v>
      </c>
    </row>
    <row r="61" spans="1:7" s="106" customFormat="1">
      <c r="A61" s="189">
        <v>46</v>
      </c>
      <c r="B61" s="242" t="str">
        <f>VLOOKUP($C61,Pomocne_NS!$A$1:$D$4855,2,FALSE)</f>
        <v>NS20</v>
      </c>
      <c r="C61" s="190" t="s">
        <v>446</v>
      </c>
      <c r="D61" s="234" t="str">
        <f>VLOOKUP($C61,Pomocne_NS!$A$1:$D$4855,3,FALSE)</f>
        <v>m2</v>
      </c>
      <c r="E61" s="226">
        <v>491.52</v>
      </c>
      <c r="F61" s="218">
        <v>0</v>
      </c>
      <c r="G61" s="226">
        <f t="shared" si="4"/>
        <v>0</v>
      </c>
    </row>
    <row r="62" spans="1:7" s="106" customFormat="1">
      <c r="A62" s="191">
        <v>47</v>
      </c>
      <c r="B62" s="242" t="str">
        <f>VLOOKUP($C62,Pomocne_NS!$A$1:$D$4855,2,FALSE)</f>
        <v>NS09</v>
      </c>
      <c r="C62" s="190" t="s">
        <v>172</v>
      </c>
      <c r="D62" s="234" t="str">
        <f>VLOOKUP($C62,Pomocne_NS!$A$1:$D$4855,3,FALSE)</f>
        <v>m2</v>
      </c>
      <c r="E62" s="226">
        <v>67.69</v>
      </c>
      <c r="F62" s="218">
        <v>0</v>
      </c>
      <c r="G62" s="226">
        <f t="shared" si="4"/>
        <v>0</v>
      </c>
    </row>
    <row r="63" spans="1:7" s="106" customFormat="1">
      <c r="A63" s="189">
        <v>48</v>
      </c>
      <c r="B63" s="242" t="str">
        <f>VLOOKUP($C63,Pomocne_NS!$A$1:$D$4855,2,FALSE)</f>
        <v>NS22</v>
      </c>
      <c r="C63" s="190" t="s">
        <v>325</v>
      </c>
      <c r="D63" s="234" t="str">
        <f>VLOOKUP($C63,Pomocne_NS!$A$1:$D$4855,3,FALSE)</f>
        <v>ks</v>
      </c>
      <c r="E63" s="226">
        <v>4</v>
      </c>
      <c r="F63" s="218">
        <v>0</v>
      </c>
      <c r="G63" s="226">
        <f t="shared" si="4"/>
        <v>0</v>
      </c>
    </row>
    <row r="64" spans="1:7" s="106" customFormat="1">
      <c r="A64" s="191">
        <v>49</v>
      </c>
      <c r="B64" s="242" t="str">
        <f>VLOOKUP($C64,Pomocne_NS!$A$1:$D$4855,2,FALSE)</f>
        <v>ND09</v>
      </c>
      <c r="C64" s="190" t="s">
        <v>243</v>
      </c>
      <c r="D64" s="234" t="str">
        <f>VLOOKUP($C64,Pomocne_NS!$A$1:$D$4855,3,FALSE)</f>
        <v>h</v>
      </c>
      <c r="E64" s="226">
        <v>16</v>
      </c>
      <c r="F64" s="218">
        <v>0</v>
      </c>
      <c r="G64" s="226">
        <f t="shared" si="4"/>
        <v>0</v>
      </c>
    </row>
    <row r="65" spans="1:7" s="106" customFormat="1">
      <c r="A65" s="189">
        <v>50</v>
      </c>
      <c r="B65" s="242" t="str">
        <f>VLOOKUP($C65,Pomocne_NS!$A$1:$D$4855,2,FALSE)</f>
        <v>N03</v>
      </c>
      <c r="C65" s="190" t="s">
        <v>232</v>
      </c>
      <c r="D65" s="234" t="str">
        <f>VLOOKUP($C65,Pomocne_NS!$A$1:$D$4855,3,FALSE)</f>
        <v>bm</v>
      </c>
      <c r="E65" s="226">
        <v>30</v>
      </c>
      <c r="F65" s="218">
        <v>0</v>
      </c>
      <c r="G65" s="226">
        <f t="shared" si="4"/>
        <v>0</v>
      </c>
    </row>
    <row r="66" spans="1:7" s="106" customFormat="1">
      <c r="A66" s="191">
        <v>51</v>
      </c>
      <c r="B66" s="242" t="str">
        <f>VLOOKUP($C66,Pomocne_NS!$A$1:$D$4855,2,FALSE)</f>
        <v>NS36</v>
      </c>
      <c r="C66" s="185" t="s">
        <v>599</v>
      </c>
      <c r="D66" s="234" t="str">
        <f>VLOOKUP($C66,Pomocne_NS!$A$1:$D$4855,3,FALSE)</f>
        <v>kpl</v>
      </c>
      <c r="E66" s="226">
        <v>1</v>
      </c>
      <c r="F66" s="218">
        <v>0</v>
      </c>
      <c r="G66" s="226">
        <f t="shared" si="4"/>
        <v>0</v>
      </c>
    </row>
    <row r="67" spans="1:7" s="106" customFormat="1">
      <c r="A67" s="189">
        <v>52</v>
      </c>
      <c r="B67" s="242" t="str">
        <f>VLOOKUP($C67,Pomocne_NS!$A$1:$D$4855,2,FALSE)</f>
        <v>PD05</v>
      </c>
      <c r="C67" s="154" t="s">
        <v>753</v>
      </c>
      <c r="D67" s="234" t="str">
        <f>VLOOKUP($C67,Pomocne_NS!$A$1:$D$4855,3,FALSE)</f>
        <v>ks</v>
      </c>
      <c r="E67" s="226">
        <v>1</v>
      </c>
      <c r="F67" s="218">
        <v>0</v>
      </c>
      <c r="G67" s="226">
        <f t="shared" ref="G67:G73" si="5">E67*F67</f>
        <v>0</v>
      </c>
    </row>
    <row r="68" spans="1:7" s="106" customFormat="1">
      <c r="A68" s="191">
        <v>53</v>
      </c>
      <c r="B68" s="242" t="str">
        <f>VLOOKUP($C68,Pomocne_NS!$A$1:$D$4855,2,FALSE)</f>
        <v>PD06</v>
      </c>
      <c r="C68" s="154" t="s">
        <v>755</v>
      </c>
      <c r="D68" s="234" t="str">
        <f>VLOOKUP($C68,Pomocne_NS!$A$1:$D$4855,3,FALSE)</f>
        <v>ks</v>
      </c>
      <c r="E68" s="226">
        <v>1</v>
      </c>
      <c r="F68" s="218">
        <v>0</v>
      </c>
      <c r="G68" s="226">
        <f t="shared" si="5"/>
        <v>0</v>
      </c>
    </row>
    <row r="69" spans="1:7" s="106" customFormat="1">
      <c r="A69" s="189">
        <v>54</v>
      </c>
      <c r="B69" s="242" t="str">
        <f>VLOOKUP($C69,Pomocne_NS!$A$1:$D$4855,2,FALSE)</f>
        <v>OC8</v>
      </c>
      <c r="C69" s="154" t="s">
        <v>772</v>
      </c>
      <c r="D69" s="234" t="str">
        <f>VLOOKUP($C69,Pomocne_NS!$A$1:$D$4855,3,FALSE)</f>
        <v>kg</v>
      </c>
      <c r="E69" s="226">
        <v>399</v>
      </c>
      <c r="F69" s="218">
        <v>0</v>
      </c>
      <c r="G69" s="226">
        <f t="shared" si="5"/>
        <v>0</v>
      </c>
    </row>
    <row r="70" spans="1:7" s="106" customFormat="1">
      <c r="A70" s="191">
        <v>55</v>
      </c>
      <c r="B70" s="242" t="str">
        <f>VLOOKUP($C70,Pomocne_NS!$A$1:$D$4855,2,FALSE)</f>
        <v>OC19</v>
      </c>
      <c r="C70" s="154" t="s">
        <v>789</v>
      </c>
      <c r="D70" s="234" t="str">
        <f>VLOOKUP($C70,Pomocne_NS!$A$1:$D$4855,3,FALSE)</f>
        <v>kg</v>
      </c>
      <c r="E70" s="226">
        <v>345</v>
      </c>
      <c r="F70" s="218">
        <v>0</v>
      </c>
      <c r="G70" s="226">
        <f t="shared" si="5"/>
        <v>0</v>
      </c>
    </row>
    <row r="71" spans="1:7" s="106" customFormat="1">
      <c r="A71" s="189">
        <v>56</v>
      </c>
      <c r="B71" s="242" t="str">
        <f>VLOOKUP($C71,Pomocne_NS!$A$1:$D$4855,2,FALSE)</f>
        <v>OC28</v>
      </c>
      <c r="C71" s="154" t="s">
        <v>807</v>
      </c>
      <c r="D71" s="234" t="str">
        <f>VLOOKUP($C71,Pomocne_NS!$A$1:$D$4855,3,FALSE)</f>
        <v>kg</v>
      </c>
      <c r="E71" s="226">
        <v>394</v>
      </c>
      <c r="F71" s="218">
        <v>0</v>
      </c>
      <c r="G71" s="226">
        <f t="shared" si="5"/>
        <v>0</v>
      </c>
    </row>
    <row r="72" spans="1:7" s="106" customFormat="1">
      <c r="A72" s="191">
        <v>57</v>
      </c>
      <c r="B72" s="242" t="str">
        <f>VLOOKUP($C72,Pomocne_NS!$A$1:$D$4855,2,FALSE)</f>
        <v>OC30</v>
      </c>
      <c r="C72" s="154" t="s">
        <v>811</v>
      </c>
      <c r="D72" s="234" t="str">
        <f>VLOOKUP($C72,Pomocne_NS!$A$1:$D$4855,3,FALSE)</f>
        <v>kg</v>
      </c>
      <c r="E72" s="226">
        <v>927.5</v>
      </c>
      <c r="F72" s="218">
        <v>0</v>
      </c>
      <c r="G72" s="226">
        <f t="shared" si="5"/>
        <v>0</v>
      </c>
    </row>
    <row r="73" spans="1:7" s="106" customFormat="1">
      <c r="A73" s="189">
        <v>58</v>
      </c>
      <c r="B73" s="242" t="str">
        <f>VLOOKUP($C73,Pomocne_NS!$A$1:$D$4855,2,FALSE)</f>
        <v>DK1</v>
      </c>
      <c r="C73" s="154" t="s">
        <v>231</v>
      </c>
      <c r="D73" s="234" t="str">
        <f>VLOOKUP($C73,Pomocne_NS!$A$1:$D$4855,3,FALSE)</f>
        <v>bm</v>
      </c>
      <c r="E73" s="226">
        <v>131.69999999999999</v>
      </c>
      <c r="F73" s="218">
        <v>0</v>
      </c>
      <c r="G73" s="226">
        <f t="shared" si="5"/>
        <v>0</v>
      </c>
    </row>
    <row r="74" spans="1:7">
      <c r="A74" s="103"/>
      <c r="D74" s="113"/>
      <c r="E74" s="219"/>
      <c r="F74" s="219"/>
      <c r="G74" s="219"/>
    </row>
    <row r="75" spans="1:7">
      <c r="A75" s="103"/>
      <c r="C75" s="183" t="s">
        <v>99</v>
      </c>
      <c r="D75" s="113"/>
      <c r="E75" s="219"/>
      <c r="F75" s="219"/>
      <c r="G75" s="220">
        <f>G13+G36</f>
        <v>0</v>
      </c>
    </row>
    <row r="76" spans="1:7">
      <c r="A76" s="103"/>
      <c r="D76" s="113"/>
      <c r="E76" s="219"/>
      <c r="F76" s="219"/>
      <c r="G76" s="219"/>
    </row>
    <row r="77" spans="1:7">
      <c r="A77" s="299" t="s">
        <v>106</v>
      </c>
      <c r="B77" s="299"/>
      <c r="C77" s="299"/>
      <c r="D77" s="299"/>
      <c r="E77" s="299"/>
      <c r="F77" s="299"/>
      <c r="G77" s="299"/>
    </row>
    <row r="78" spans="1:7">
      <c r="A78" s="300" t="s">
        <v>128</v>
      </c>
      <c r="B78" s="300"/>
      <c r="C78" s="300"/>
      <c r="D78" s="300"/>
      <c r="E78" s="300"/>
      <c r="F78" s="300"/>
      <c r="G78" s="300"/>
    </row>
    <row r="79" spans="1:7">
      <c r="A79" s="300" t="s">
        <v>107</v>
      </c>
      <c r="B79" s="300"/>
      <c r="C79" s="300"/>
      <c r="D79" s="300"/>
      <c r="E79" s="300"/>
      <c r="F79" s="300"/>
      <c r="G79" s="300"/>
    </row>
    <row r="80" spans="1:7">
      <c r="A80" s="103"/>
      <c r="D80" s="113"/>
      <c r="E80" s="219"/>
      <c r="F80" s="219"/>
      <c r="G80" s="219"/>
    </row>
    <row r="81" spans="1:7">
      <c r="A81" s="113" t="s">
        <v>124</v>
      </c>
      <c r="D81" s="113"/>
      <c r="E81" s="219"/>
      <c r="F81" s="219"/>
      <c r="G81" s="219"/>
    </row>
    <row r="82" spans="1:7">
      <c r="A82" s="113" t="s">
        <v>125</v>
      </c>
      <c r="D82" s="113"/>
      <c r="E82" s="219"/>
      <c r="F82" s="219"/>
      <c r="G82" s="219"/>
    </row>
    <row r="83" spans="1:7">
      <c r="D83" s="113"/>
      <c r="E83" s="219"/>
      <c r="F83" s="219"/>
      <c r="G83" s="219"/>
    </row>
    <row r="84" spans="1:7">
      <c r="D84" s="113"/>
      <c r="E84" s="219"/>
      <c r="F84" s="219"/>
      <c r="G84" s="219"/>
    </row>
    <row r="85" spans="1:7">
      <c r="D85" s="113"/>
      <c r="E85" s="219"/>
      <c r="F85" s="219"/>
      <c r="G85" s="219"/>
    </row>
    <row r="86" spans="1:7">
      <c r="D86" s="113"/>
      <c r="E86" s="219"/>
      <c r="F86" s="219"/>
      <c r="G86" s="219"/>
    </row>
    <row r="87" spans="1:7">
      <c r="A87" s="197" t="s">
        <v>850</v>
      </c>
      <c r="B87" s="243"/>
      <c r="D87" s="113"/>
      <c r="E87" s="219"/>
      <c r="F87" s="219"/>
      <c r="G87" s="219"/>
    </row>
    <row r="88" spans="1:7">
      <c r="A88" s="197" t="s">
        <v>851</v>
      </c>
      <c r="B88" s="243"/>
      <c r="D88" s="113"/>
      <c r="E88" s="219"/>
      <c r="F88" s="219"/>
      <c r="G88" s="219"/>
    </row>
    <row r="89" spans="1:7">
      <c r="A89" s="197" t="s">
        <v>852</v>
      </c>
      <c r="B89" s="243"/>
      <c r="D89" s="113"/>
      <c r="E89" s="219"/>
      <c r="F89" s="219"/>
      <c r="G89" s="219"/>
    </row>
    <row r="90" spans="1:7">
      <c r="A90" s="197" t="s">
        <v>853</v>
      </c>
      <c r="B90" s="243"/>
      <c r="D90" s="113"/>
      <c r="E90" s="219"/>
      <c r="F90" s="219"/>
      <c r="G90" s="219"/>
    </row>
    <row r="91" spans="1:7">
      <c r="A91" s="197" t="s">
        <v>854</v>
      </c>
      <c r="B91" s="243"/>
      <c r="D91" s="113"/>
      <c r="E91" s="219"/>
      <c r="F91" s="219"/>
      <c r="G91" s="219"/>
    </row>
    <row r="92" spans="1:7">
      <c r="A92" s="197" t="s">
        <v>855</v>
      </c>
      <c r="B92" s="243"/>
      <c r="D92" s="113"/>
      <c r="E92" s="219"/>
      <c r="F92" s="219"/>
      <c r="G92" s="219"/>
    </row>
    <row r="93" spans="1:7">
      <c r="A93" s="301" t="s">
        <v>896</v>
      </c>
      <c r="B93" s="301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  <c r="D473" s="113"/>
      <c r="E473" s="219"/>
      <c r="F473" s="219"/>
      <c r="G473" s="219"/>
    </row>
    <row r="474" spans="1:7">
      <c r="A474" s="103"/>
      <c r="D474" s="113"/>
      <c r="E474" s="219"/>
      <c r="F474" s="219"/>
      <c r="G474" s="219"/>
    </row>
    <row r="475" spans="1:7">
      <c r="A475" s="103"/>
      <c r="D475" s="113"/>
      <c r="E475" s="219"/>
      <c r="F475" s="219"/>
      <c r="G475" s="219"/>
    </row>
    <row r="476" spans="1:7">
      <c r="A476" s="103"/>
      <c r="D476" s="113"/>
      <c r="E476" s="219"/>
      <c r="F476" s="219"/>
      <c r="G476" s="219"/>
    </row>
    <row r="477" spans="1:7">
      <c r="A477" s="103"/>
      <c r="D477" s="113"/>
      <c r="E477" s="219"/>
      <c r="F477" s="219"/>
      <c r="G477" s="219"/>
    </row>
    <row r="478" spans="1:7">
      <c r="A478" s="103"/>
      <c r="D478" s="113"/>
      <c r="E478" s="219"/>
      <c r="F478" s="219"/>
      <c r="G478" s="219"/>
    </row>
    <row r="479" spans="1:7">
      <c r="A479" s="103"/>
      <c r="D479" s="113"/>
      <c r="E479" s="219"/>
      <c r="F479" s="219"/>
      <c r="G479" s="219"/>
    </row>
    <row r="480" spans="1:7">
      <c r="A480" s="103"/>
      <c r="D480" s="113"/>
      <c r="E480" s="219"/>
      <c r="F480" s="219"/>
      <c r="G480" s="219"/>
    </row>
    <row r="481" spans="1:7">
      <c r="A481" s="103"/>
      <c r="D481" s="113"/>
      <c r="E481" s="219"/>
      <c r="F481" s="219"/>
      <c r="G481" s="219"/>
    </row>
    <row r="482" spans="1:7">
      <c r="A482" s="103"/>
      <c r="D482" s="113"/>
      <c r="E482" s="219"/>
      <c r="F482" s="219"/>
      <c r="G482" s="219"/>
    </row>
    <row r="483" spans="1:7">
      <c r="A483" s="103"/>
      <c r="D483" s="113"/>
      <c r="E483" s="219"/>
      <c r="F483" s="219"/>
      <c r="G483" s="219"/>
    </row>
    <row r="484" spans="1:7">
      <c r="A484" s="103"/>
      <c r="D484" s="113"/>
      <c r="E484" s="219"/>
      <c r="F484" s="219"/>
      <c r="G484" s="219"/>
    </row>
    <row r="485" spans="1:7">
      <c r="A485" s="103"/>
      <c r="D485" s="113"/>
      <c r="E485" s="219"/>
      <c r="F485" s="219"/>
      <c r="G485" s="219"/>
    </row>
    <row r="486" spans="1:7">
      <c r="A486" s="103"/>
      <c r="D486" s="113"/>
      <c r="E486" s="219"/>
      <c r="F486" s="219"/>
      <c r="G486" s="219"/>
    </row>
    <row r="487" spans="1:7">
      <c r="A487" s="103"/>
      <c r="D487" s="113"/>
      <c r="E487" s="219"/>
      <c r="F487" s="219"/>
      <c r="G487" s="219"/>
    </row>
    <row r="488" spans="1:7">
      <c r="A488" s="103"/>
      <c r="D488" s="113"/>
      <c r="E488" s="219"/>
      <c r="F488" s="219"/>
      <c r="G488" s="219"/>
    </row>
    <row r="489" spans="1:7">
      <c r="A489" s="103"/>
      <c r="D489" s="113"/>
      <c r="E489" s="219"/>
      <c r="F489" s="219"/>
      <c r="G489" s="219"/>
    </row>
    <row r="490" spans="1:7">
      <c r="A490" s="103"/>
      <c r="D490" s="113"/>
      <c r="E490" s="219"/>
      <c r="F490" s="219"/>
      <c r="G490" s="219"/>
    </row>
    <row r="491" spans="1:7">
      <c r="A491" s="103"/>
      <c r="D491" s="113"/>
      <c r="E491" s="219"/>
      <c r="F491" s="219"/>
      <c r="G491" s="219"/>
    </row>
    <row r="492" spans="1:7">
      <c r="A492" s="103"/>
    </row>
    <row r="493" spans="1:7">
      <c r="A493" s="103"/>
    </row>
    <row r="494" spans="1:7">
      <c r="A494" s="103"/>
    </row>
    <row r="495" spans="1:7">
      <c r="A495" s="103"/>
    </row>
    <row r="496" spans="1:7">
      <c r="A496" s="103"/>
    </row>
    <row r="497" spans="1:1">
      <c r="A497" s="103"/>
    </row>
    <row r="498" spans="1:1">
      <c r="A498" s="103"/>
    </row>
    <row r="499" spans="1:1">
      <c r="A499" s="103"/>
    </row>
    <row r="500" spans="1:1">
      <c r="A500" s="103"/>
    </row>
    <row r="501" spans="1:1">
      <c r="A501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79:G79"/>
    <mergeCell ref="A1:G1"/>
    <mergeCell ref="A77:G77"/>
    <mergeCell ref="A78:G78"/>
    <mergeCell ref="A93:B93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0"/>
  <sheetViews>
    <sheetView showGridLines="0" workbookViewId="0">
      <pane ySplit="12" topLeftCell="A34" activePane="bottomLeft" state="frozen"/>
      <selection activeCell="C70" sqref="C70"/>
      <selection pane="bottomLeft" activeCell="C39" sqref="C39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270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SUM(G14:G26)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J28*0.001</f>
        <v>19.593250000000001</v>
      </c>
      <c r="F14" s="218">
        <v>0</v>
      </c>
      <c r="G14" s="226">
        <f t="shared" ref="G14:G26" si="0"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1088</v>
      </c>
      <c r="F15" s="218">
        <v>0</v>
      </c>
      <c r="G15" s="226">
        <f t="shared" si="0"/>
        <v>0</v>
      </c>
      <c r="I15" s="106">
        <f>VLOOKUP($C15,Pomocne_BP!$A$1:$E$4923,5,FALSE)</f>
        <v>0</v>
      </c>
      <c r="J15" s="7">
        <f t="shared" ref="J15:J26" si="1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19.593250000000001</v>
      </c>
      <c r="F16" s="218">
        <v>0</v>
      </c>
      <c r="G16" s="226">
        <f t="shared" si="0"/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B01</v>
      </c>
      <c r="C17" s="188" t="s">
        <v>130</v>
      </c>
      <c r="D17" s="234" t="str">
        <f>VLOOKUP($C17,Pomocne_BP!$A$1:$D$4923,3,FALSE)</f>
        <v>bm</v>
      </c>
      <c r="E17" s="226">
        <v>20</v>
      </c>
      <c r="F17" s="218">
        <v>0</v>
      </c>
      <c r="G17" s="226">
        <f t="shared" si="0"/>
        <v>0</v>
      </c>
      <c r="I17" s="106">
        <f>VLOOKUP($C17,Pomocne_BP!$A$1:$E$4923,5,FALSE)</f>
        <v>12</v>
      </c>
      <c r="J17" s="7">
        <f t="shared" si="1"/>
        <v>240</v>
      </c>
    </row>
    <row r="18" spans="1:10" s="106" customFormat="1">
      <c r="A18" s="102">
        <v>5</v>
      </c>
      <c r="B18" s="240" t="str">
        <f>VLOOKUP($C18,Pomocne_BP!$A$1:$D$4923,2,FALSE)</f>
        <v>BT06</v>
      </c>
      <c r="C18" s="188" t="s">
        <v>135</v>
      </c>
      <c r="D18" s="234" t="str">
        <f>VLOOKUP($C18,Pomocne_BP!$A$1:$D$4923,3,FALSE)</f>
        <v>h</v>
      </c>
      <c r="E18" s="226">
        <v>24</v>
      </c>
      <c r="F18" s="218">
        <v>0</v>
      </c>
      <c r="G18" s="226">
        <f t="shared" si="0"/>
        <v>0</v>
      </c>
      <c r="I18" s="106">
        <f>VLOOKUP($C18,Pomocne_BP!$A$1:$E$4923,5,FALSE)</f>
        <v>0</v>
      </c>
      <c r="J18" s="7">
        <f t="shared" si="1"/>
        <v>0</v>
      </c>
    </row>
    <row r="19" spans="1:10" s="106" customFormat="1">
      <c r="A19" s="102">
        <v>6</v>
      </c>
      <c r="B19" s="240" t="str">
        <f>VLOOKUP($C19,Pomocne_BP!$A$1:$D$4923,2,FALSE)</f>
        <v>BD09</v>
      </c>
      <c r="C19" s="188" t="s">
        <v>248</v>
      </c>
      <c r="D19" s="234" t="str">
        <f>VLOOKUP($C19,Pomocne_BP!$A$1:$D$4923,3,FALSE)</f>
        <v>h</v>
      </c>
      <c r="E19" s="226">
        <v>24</v>
      </c>
      <c r="F19" s="218">
        <v>0</v>
      </c>
      <c r="G19" s="226">
        <f t="shared" si="0"/>
        <v>0</v>
      </c>
      <c r="I19" s="106">
        <f>VLOOKUP($C19,Pomocne_BP!$A$1:$E$4923,5,FALSE)</f>
        <v>0</v>
      </c>
      <c r="J19" s="7">
        <f t="shared" si="1"/>
        <v>0</v>
      </c>
    </row>
    <row r="20" spans="1:10" s="106" customFormat="1">
      <c r="A20" s="102">
        <v>7</v>
      </c>
      <c r="B20" s="240" t="str">
        <f>VLOOKUP($C20,Pomocne_BP!$A$1:$D$4923,2,FALSE)</f>
        <v>BS04</v>
      </c>
      <c r="C20" s="188" t="s">
        <v>550</v>
      </c>
      <c r="D20" s="234" t="str">
        <f>VLOOKUP($C20,Pomocne_BP!$A$1:$D$4923,3,FALSE)</f>
        <v>m2</v>
      </c>
      <c r="E20" s="226">
        <v>82.8</v>
      </c>
      <c r="F20" s="218">
        <v>0</v>
      </c>
      <c r="G20" s="226">
        <f t="shared" si="0"/>
        <v>0</v>
      </c>
      <c r="I20" s="106">
        <f>VLOOKUP($C20,Pomocne_BP!$A$1:$E$4923,5,FALSE)</f>
        <v>55</v>
      </c>
      <c r="J20" s="7">
        <f t="shared" si="1"/>
        <v>4554</v>
      </c>
    </row>
    <row r="21" spans="1:10" s="106" customFormat="1">
      <c r="A21" s="102">
        <v>8</v>
      </c>
      <c r="B21" s="240" t="str">
        <f>VLOOKUP($C21,Pomocne_BP!$A$1:$D$4923,2,FALSE)</f>
        <v>B02</v>
      </c>
      <c r="C21" s="188" t="s">
        <v>132</v>
      </c>
      <c r="D21" s="234" t="str">
        <f>VLOOKUP($C21,Pomocne_BP!$A$1:$D$4923,3,FALSE)</f>
        <v>ks</v>
      </c>
      <c r="E21" s="226">
        <v>1</v>
      </c>
      <c r="F21" s="218">
        <v>0</v>
      </c>
      <c r="G21" s="226">
        <f t="shared" si="0"/>
        <v>0</v>
      </c>
      <c r="I21" s="106">
        <f>VLOOKUP($C21,Pomocne_BP!$A$1:$E$4923,5,FALSE)</f>
        <v>25</v>
      </c>
      <c r="J21" s="7">
        <f t="shared" si="1"/>
        <v>25</v>
      </c>
    </row>
    <row r="22" spans="1:10" s="106" customFormat="1">
      <c r="A22" s="102">
        <v>9</v>
      </c>
      <c r="B22" s="240" t="str">
        <f>VLOOKUP($C22,Pomocne_BP!$A$1:$D$4923,2,FALSE)</f>
        <v>BS06</v>
      </c>
      <c r="C22" s="188" t="s">
        <v>134</v>
      </c>
      <c r="D22" s="234" t="str">
        <f>VLOOKUP($C22,Pomocne_BP!$A$1:$D$4923,3,FALSE)</f>
        <v>m2</v>
      </c>
      <c r="E22" s="226">
        <v>72.5</v>
      </c>
      <c r="F22" s="218">
        <v>0</v>
      </c>
      <c r="G22" s="226">
        <f>E22*F22</f>
        <v>0</v>
      </c>
      <c r="I22" s="106">
        <f>VLOOKUP($C22,Pomocne_BP!$A$1:$E$4923,5,FALSE)</f>
        <v>200</v>
      </c>
      <c r="J22" s="7">
        <f t="shared" si="1"/>
        <v>14500</v>
      </c>
    </row>
    <row r="23" spans="1:10" s="106" customFormat="1">
      <c r="A23" s="102">
        <v>10</v>
      </c>
      <c r="B23" s="240" t="str">
        <f>VLOOKUP($C23,Pomocne_BP!$A$1:$D$4923,2,FALSE)</f>
        <v>BP07</v>
      </c>
      <c r="C23" s="188" t="s">
        <v>148</v>
      </c>
      <c r="D23" s="234" t="str">
        <f>VLOOKUP($C23,Pomocne_BP!$A$1:$D$4923,3,FALSE)</f>
        <v>bm</v>
      </c>
      <c r="E23" s="226">
        <v>300</v>
      </c>
      <c r="F23" s="218">
        <v>0</v>
      </c>
      <c r="G23" s="226">
        <f>E23*F23</f>
        <v>0</v>
      </c>
      <c r="I23" s="106">
        <f>VLOOKUP($C23,Pomocne_BP!$A$1:$E$4923,5,FALSE)</f>
        <v>0</v>
      </c>
      <c r="J23" s="7">
        <f t="shared" si="1"/>
        <v>0</v>
      </c>
    </row>
    <row r="24" spans="1:10" s="106" customFormat="1">
      <c r="A24" s="102">
        <v>11</v>
      </c>
      <c r="B24" s="240" t="str">
        <f>VLOOKUP($C24,Pomocne_BP!$A$1:$D$4923,2,FALSE)</f>
        <v>BS07</v>
      </c>
      <c r="C24" s="188" t="s">
        <v>146</v>
      </c>
      <c r="D24" s="234" t="str">
        <f>VLOOKUP($C24,Pomocne_BP!$A$1:$D$4923,3,FALSE)</f>
        <v>m2</v>
      </c>
      <c r="E24" s="226">
        <f>(E41+E42)*0.05</f>
        <v>124.25</v>
      </c>
      <c r="F24" s="218">
        <v>0</v>
      </c>
      <c r="G24" s="226">
        <f>E24*F24</f>
        <v>0</v>
      </c>
      <c r="I24" s="106">
        <f>VLOOKUP($C24,Pomocne_BP!$A$1:$E$4923,5,FALSE)</f>
        <v>1</v>
      </c>
      <c r="J24" s="7">
        <f t="shared" si="1"/>
        <v>124.25</v>
      </c>
    </row>
    <row r="25" spans="1:10" s="106" customFormat="1">
      <c r="A25" s="102">
        <v>12</v>
      </c>
      <c r="B25" s="240" t="str">
        <f>VLOOKUP($C25,Pomocne_BP!$A$1:$D$4923,2,FALSE)</f>
        <v>B15</v>
      </c>
      <c r="C25" s="188" t="s">
        <v>562</v>
      </c>
      <c r="D25" s="234" t="str">
        <f>VLOOKUP($C25,Pomocne_BP!$A$1:$D$4923,3,FALSE)</f>
        <v>kpl</v>
      </c>
      <c r="E25" s="226">
        <v>1</v>
      </c>
      <c r="F25" s="218">
        <v>0</v>
      </c>
      <c r="G25" s="226">
        <f>E25*F25</f>
        <v>0</v>
      </c>
      <c r="I25" s="106">
        <f>VLOOKUP($C25,Pomocne_BP!$A$1:$E$4923,5,FALSE)</f>
        <v>50</v>
      </c>
      <c r="J25" s="7">
        <f t="shared" si="1"/>
        <v>50</v>
      </c>
    </row>
    <row r="26" spans="1:10" s="106" customFormat="1">
      <c r="A26" s="102">
        <v>13</v>
      </c>
      <c r="B26" s="240" t="str">
        <f>VLOOKUP($C26,Pomocne_BP!$A$1:$D$4923,2,FALSE)</f>
        <v>BV05</v>
      </c>
      <c r="C26" s="188" t="s">
        <v>139</v>
      </c>
      <c r="D26" s="234" t="str">
        <f>VLOOKUP($C26,Pomocne_BP!$A$1:$D$4923,3,FALSE)</f>
        <v>ks</v>
      </c>
      <c r="E26" s="226">
        <v>20</v>
      </c>
      <c r="F26" s="218">
        <v>0</v>
      </c>
      <c r="G26" s="226">
        <f t="shared" si="0"/>
        <v>0</v>
      </c>
      <c r="I26" s="106">
        <f>VLOOKUP($C26,Pomocne_BP!$A$1:$E$4923,5,FALSE)</f>
        <v>5</v>
      </c>
      <c r="J26" s="7">
        <f t="shared" si="1"/>
        <v>100</v>
      </c>
    </row>
    <row r="27" spans="1:10">
      <c r="A27" s="103"/>
      <c r="D27" s="113"/>
      <c r="E27" s="219"/>
      <c r="F27" s="219"/>
      <c r="G27" s="219"/>
    </row>
    <row r="28" spans="1:10">
      <c r="A28" s="100"/>
      <c r="B28" s="239"/>
      <c r="C28" s="146" t="s">
        <v>95</v>
      </c>
      <c r="D28" s="109"/>
      <c r="E28" s="224"/>
      <c r="F28" s="224"/>
      <c r="G28" s="216">
        <f>SUM(G29:G48)</f>
        <v>0</v>
      </c>
      <c r="J28" s="151">
        <f>SUM(J14:J26)</f>
        <v>19593.25</v>
      </c>
    </row>
    <row r="29" spans="1:10" s="106" customFormat="1">
      <c r="A29" s="189">
        <v>14</v>
      </c>
      <c r="B29" s="242" t="str">
        <f>VLOOKUP($C29,Pomocne_NS!$A$1:$D$4855,2,FALSE)</f>
        <v>NV01</v>
      </c>
      <c r="C29" s="190" t="s">
        <v>177</v>
      </c>
      <c r="D29" s="234" t="str">
        <f>VLOOKUP($C29,Pomocne_NS!$A$1:$D$4855,3,FALSE)</f>
        <v>kpl</v>
      </c>
      <c r="E29" s="226">
        <v>1</v>
      </c>
      <c r="F29" s="218">
        <v>0</v>
      </c>
      <c r="G29" s="226">
        <f>E29*F29</f>
        <v>0</v>
      </c>
    </row>
    <row r="30" spans="1:10" s="106" customFormat="1">
      <c r="A30" s="191">
        <v>15</v>
      </c>
      <c r="B30" s="242" t="str">
        <f>VLOOKUP($C30,Pomocne_NS!$A$1:$D$4855,2,FALSE)</f>
        <v>NV02</v>
      </c>
      <c r="C30" s="190" t="s">
        <v>178</v>
      </c>
      <c r="D30" s="234" t="str">
        <f>VLOOKUP($C30,Pomocne_NS!$A$1:$D$4855,3,FALSE)</f>
        <v>kpl</v>
      </c>
      <c r="E30" s="226">
        <v>1</v>
      </c>
      <c r="F30" s="218">
        <v>0</v>
      </c>
      <c r="G30" s="226">
        <f t="shared" ref="G30:G36" si="2">E30*F30</f>
        <v>0</v>
      </c>
    </row>
    <row r="31" spans="1:10" s="106" customFormat="1">
      <c r="A31" s="189">
        <v>16</v>
      </c>
      <c r="B31" s="242" t="str">
        <f>VLOOKUP($C31,Pomocne_NS!$A$1:$D$4855,2,FALSE)</f>
        <v>NV03</v>
      </c>
      <c r="C31" s="188" t="s">
        <v>337</v>
      </c>
      <c r="D31" s="234" t="str">
        <f>VLOOKUP($C31,Pomocne_NS!$A$1:$D$4855,3,FALSE)</f>
        <v>m2</v>
      </c>
      <c r="E31" s="226">
        <f>E15</f>
        <v>1088</v>
      </c>
      <c r="F31" s="218">
        <v>0</v>
      </c>
      <c r="G31" s="226">
        <f t="shared" si="2"/>
        <v>0</v>
      </c>
    </row>
    <row r="32" spans="1:10" s="106" customFormat="1">
      <c r="A32" s="191">
        <v>17</v>
      </c>
      <c r="B32" s="242" t="str">
        <f>VLOOKUP($C32,Pomocne_NS!$A$1:$D$4855,2,FALSE)</f>
        <v>NV11</v>
      </c>
      <c r="C32" s="190" t="s">
        <v>171</v>
      </c>
      <c r="D32" s="234" t="str">
        <f>VLOOKUP($C32,Pomocne_NS!$A$1:$D$4855,3,FALSE)</f>
        <v>kg</v>
      </c>
      <c r="E32" s="226">
        <v>120</v>
      </c>
      <c r="F32" s="218">
        <v>0</v>
      </c>
      <c r="G32" s="226">
        <f t="shared" si="2"/>
        <v>0</v>
      </c>
    </row>
    <row r="33" spans="1:7" s="106" customFormat="1">
      <c r="A33" s="189">
        <v>18</v>
      </c>
      <c r="B33" s="242" t="str">
        <f>VLOOKUP($C33,Pomocne_NS!$A$1:$D$4855,2,FALSE)</f>
        <v>NV04</v>
      </c>
      <c r="C33" s="190" t="s">
        <v>324</v>
      </c>
      <c r="D33" s="234" t="str">
        <f>VLOOKUP($C33,Pomocne_NS!$A$1:$D$4855,3,FALSE)</f>
        <v>m2</v>
      </c>
      <c r="E33" s="226">
        <f>E31*0.07</f>
        <v>76.160000000000011</v>
      </c>
      <c r="F33" s="218">
        <v>0</v>
      </c>
      <c r="G33" s="226">
        <f t="shared" si="2"/>
        <v>0</v>
      </c>
    </row>
    <row r="34" spans="1:7" s="106" customFormat="1">
      <c r="A34" s="191">
        <v>19</v>
      </c>
      <c r="B34" s="242" t="str">
        <f>VLOOKUP($C34,Pomocne_NS!$A$1:$D$4855,2,FALSE)</f>
        <v>NV05</v>
      </c>
      <c r="C34" s="190" t="s">
        <v>331</v>
      </c>
      <c r="D34" s="234" t="str">
        <f>VLOOKUP($C34,Pomocne_NS!$A$1:$D$4855,3,FALSE)</f>
        <v>m2</v>
      </c>
      <c r="E34" s="226">
        <f>E31*0.1</f>
        <v>108.80000000000001</v>
      </c>
      <c r="F34" s="218">
        <v>0</v>
      </c>
      <c r="G34" s="226">
        <f t="shared" si="2"/>
        <v>0</v>
      </c>
    </row>
    <row r="35" spans="1:7" s="106" customFormat="1">
      <c r="A35" s="189">
        <v>20</v>
      </c>
      <c r="B35" s="242" t="str">
        <f>VLOOKUP($C35,Pomocne_NS!$A$1:$D$4855,2,FALSE)</f>
        <v>NV14</v>
      </c>
      <c r="C35" s="190" t="s">
        <v>215</v>
      </c>
      <c r="D35" s="234" t="str">
        <f>VLOOKUP($C35,Pomocne_NS!$A$1:$D$4855,3,FALSE)</f>
        <v>ks</v>
      </c>
      <c r="E35" s="226">
        <v>3</v>
      </c>
      <c r="F35" s="218">
        <v>0</v>
      </c>
      <c r="G35" s="226">
        <f t="shared" si="2"/>
        <v>0</v>
      </c>
    </row>
    <row r="36" spans="1:7" s="106" customFormat="1">
      <c r="A36" s="191">
        <v>21</v>
      </c>
      <c r="B36" s="242" t="str">
        <f>VLOOKUP($C36,Pomocne_NS!$A$1:$D$4855,2,FALSE)</f>
        <v>NV17</v>
      </c>
      <c r="C36" s="190" t="s">
        <v>218</v>
      </c>
      <c r="D36" s="234" t="str">
        <f>VLOOKUP($C36,Pomocne_NS!$A$1:$D$4855,3,FALSE)</f>
        <v>kpl</v>
      </c>
      <c r="E36" s="226">
        <v>1</v>
      </c>
      <c r="F36" s="218">
        <v>0</v>
      </c>
      <c r="G36" s="226">
        <f t="shared" si="2"/>
        <v>0</v>
      </c>
    </row>
    <row r="37" spans="1:7" s="106" customFormat="1">
      <c r="A37" s="189">
        <v>22</v>
      </c>
      <c r="B37" s="242" t="str">
        <f>VLOOKUP($C37,Pomocne_NS!$A$1:$D$4855,2,FALSE)</f>
        <v>NP10</v>
      </c>
      <c r="C37" s="190" t="s">
        <v>580</v>
      </c>
      <c r="D37" s="234" t="str">
        <f>VLOOKUP($C37,Pomocne_NS!$A$1:$D$4855,3,FALSE)</f>
        <v>bm</v>
      </c>
      <c r="E37" s="226">
        <v>27</v>
      </c>
      <c r="F37" s="218">
        <v>0</v>
      </c>
      <c r="G37" s="226">
        <f t="shared" ref="G37:G44" si="3">E37*F37</f>
        <v>0</v>
      </c>
    </row>
    <row r="38" spans="1:7" s="106" customFormat="1">
      <c r="A38" s="191">
        <v>23</v>
      </c>
      <c r="B38" s="242" t="str">
        <f>VLOOKUP($C38,Pomocne_NS!$A$1:$D$4855,2,FALSE)</f>
        <v>NS01</v>
      </c>
      <c r="C38" s="190" t="s">
        <v>165</v>
      </c>
      <c r="D38" s="234" t="str">
        <f>VLOOKUP($C38,Pomocne_NS!$A$1:$D$4855,3,FALSE)</f>
        <v>m2</v>
      </c>
      <c r="E38" s="226">
        <v>1.5</v>
      </c>
      <c r="F38" s="218">
        <v>0</v>
      </c>
      <c r="G38" s="226">
        <f t="shared" si="3"/>
        <v>0</v>
      </c>
    </row>
    <row r="39" spans="1:7" s="106" customFormat="1">
      <c r="A39" s="189">
        <v>24</v>
      </c>
      <c r="B39" s="242" t="str">
        <f>VLOOKUP($C39,Pomocne_NS!$A$1:$D$4855,2,FALSE)</f>
        <v>NS02</v>
      </c>
      <c r="C39" s="190" t="s">
        <v>166</v>
      </c>
      <c r="D39" s="234" t="str">
        <f>VLOOKUP($C39,Pomocne_NS!$A$1:$D$4855,3,FALSE)</f>
        <v>ks</v>
      </c>
      <c r="E39" s="226">
        <v>10</v>
      </c>
      <c r="F39" s="218">
        <v>0</v>
      </c>
      <c r="G39" s="226">
        <f t="shared" si="3"/>
        <v>0</v>
      </c>
    </row>
    <row r="40" spans="1:7" s="106" customFormat="1">
      <c r="A40" s="191">
        <v>25</v>
      </c>
      <c r="B40" s="242" t="str">
        <f>VLOOKUP($C40,Pomocne_NS!$A$1:$D$4855,2,FALSE)</f>
        <v>NS03</v>
      </c>
      <c r="C40" s="190" t="s">
        <v>169</v>
      </c>
      <c r="D40" s="234" t="str">
        <f>VLOOKUP($C40,Pomocne_NS!$A$1:$D$4855,3,FALSE)</f>
        <v>ks</v>
      </c>
      <c r="E40" s="226">
        <v>10</v>
      </c>
      <c r="F40" s="218">
        <v>0</v>
      </c>
      <c r="G40" s="226">
        <f t="shared" si="3"/>
        <v>0</v>
      </c>
    </row>
    <row r="41" spans="1:7" s="106" customFormat="1" ht="20.399999999999999">
      <c r="A41" s="189">
        <v>26</v>
      </c>
      <c r="B41" s="242" t="str">
        <f>VLOOKUP($C41,Pomocne_NS!$A$1:$D$4855,2,FALSE)</f>
        <v>NS06</v>
      </c>
      <c r="C41" s="190" t="s">
        <v>333</v>
      </c>
      <c r="D41" s="234" t="str">
        <f>VLOOKUP($C41,Pomocne_NS!$A$1:$D$4855,3,FALSE)</f>
        <v>m2</v>
      </c>
      <c r="E41" s="226">
        <v>1875</v>
      </c>
      <c r="F41" s="218">
        <v>0</v>
      </c>
      <c r="G41" s="226">
        <f t="shared" si="3"/>
        <v>0</v>
      </c>
    </row>
    <row r="42" spans="1:7" s="106" customFormat="1" ht="20.399999999999999">
      <c r="A42" s="191">
        <v>27</v>
      </c>
      <c r="B42" s="242" t="str">
        <f>VLOOKUP($C42,Pomocne_NS!$A$1:$D$4855,2,FALSE)</f>
        <v>NS07</v>
      </c>
      <c r="C42" s="190" t="s">
        <v>334</v>
      </c>
      <c r="D42" s="234" t="str">
        <f>VLOOKUP($C42,Pomocne_NS!$A$1:$D$4855,3,FALSE)</f>
        <v>m2</v>
      </c>
      <c r="E42" s="226">
        <v>610</v>
      </c>
      <c r="F42" s="218">
        <v>0</v>
      </c>
      <c r="G42" s="226">
        <f t="shared" si="3"/>
        <v>0</v>
      </c>
    </row>
    <row r="43" spans="1:7" s="106" customFormat="1">
      <c r="A43" s="189">
        <v>28</v>
      </c>
      <c r="B43" s="242" t="str">
        <f>VLOOKUP($C43,Pomocne_NS!$A$1:$D$4855,2,FALSE)</f>
        <v>NV07</v>
      </c>
      <c r="C43" s="190" t="s">
        <v>600</v>
      </c>
      <c r="D43" s="234" t="str">
        <f>VLOOKUP($C43,Pomocne_NS!$A$1:$D$4855,3,FALSE)</f>
        <v>m2</v>
      </c>
      <c r="E43" s="226">
        <v>510</v>
      </c>
      <c r="F43" s="218">
        <v>0</v>
      </c>
      <c r="G43" s="226">
        <f t="shared" si="3"/>
        <v>0</v>
      </c>
    </row>
    <row r="44" spans="1:7" s="106" customFormat="1">
      <c r="A44" s="191">
        <v>29</v>
      </c>
      <c r="B44" s="242" t="str">
        <f>VLOOKUP($C44,Pomocne_NS!$A$1:$D$4855,2,FALSE)</f>
        <v>NS15</v>
      </c>
      <c r="C44" s="190" t="s">
        <v>180</v>
      </c>
      <c r="D44" s="234" t="str">
        <f>VLOOKUP($C44,Pomocne_NS!$A$1:$D$4855,3,FALSE)</f>
        <v>m2</v>
      </c>
      <c r="E44" s="226">
        <v>2</v>
      </c>
      <c r="F44" s="218">
        <v>0</v>
      </c>
      <c r="G44" s="226">
        <f t="shared" si="3"/>
        <v>0</v>
      </c>
    </row>
    <row r="45" spans="1:7" s="106" customFormat="1">
      <c r="A45" s="189">
        <v>30</v>
      </c>
      <c r="B45" s="242" t="str">
        <f>VLOOKUP($C45,Pomocne_NS!$A$1:$D$4855,2,FALSE)</f>
        <v>NP03</v>
      </c>
      <c r="C45" s="188" t="s">
        <v>167</v>
      </c>
      <c r="D45" s="234" t="str">
        <f>VLOOKUP($C45,Pomocne_NS!$A$1:$D$4855,3,FALSE)</f>
        <v>bm</v>
      </c>
      <c r="E45" s="226">
        <f>E23</f>
        <v>300</v>
      </c>
      <c r="F45" s="218">
        <v>0</v>
      </c>
      <c r="G45" s="226">
        <f>E45*F45</f>
        <v>0</v>
      </c>
    </row>
    <row r="46" spans="1:7" s="106" customFormat="1">
      <c r="A46" s="191">
        <v>31</v>
      </c>
      <c r="B46" s="242" t="str">
        <f>VLOOKUP($C46,Pomocne_NS!$A$1:$D$4855,2,FALSE)</f>
        <v>N03</v>
      </c>
      <c r="C46" s="190" t="s">
        <v>232</v>
      </c>
      <c r="D46" s="234" t="str">
        <f>VLOOKUP($C46,Pomocne_NS!$A$1:$D$4855,3,FALSE)</f>
        <v>bm</v>
      </c>
      <c r="E46" s="226">
        <v>30</v>
      </c>
      <c r="F46" s="218">
        <v>0</v>
      </c>
      <c r="G46" s="226">
        <f>E46*F46</f>
        <v>0</v>
      </c>
    </row>
    <row r="47" spans="1:7" s="106" customFormat="1">
      <c r="A47" s="189">
        <v>32</v>
      </c>
      <c r="B47" s="242" t="str">
        <f>VLOOKUP($C47,Pomocne_NS!$A$1:$D$4855,2,FALSE)</f>
        <v>OC30</v>
      </c>
      <c r="C47" s="155" t="s">
        <v>811</v>
      </c>
      <c r="D47" s="234" t="str">
        <f>VLOOKUP($C47,Pomocne_NS!$A$1:$D$4855,3,FALSE)</f>
        <v>kg</v>
      </c>
      <c r="E47" s="226">
        <v>168.5</v>
      </c>
      <c r="F47" s="218">
        <v>0</v>
      </c>
      <c r="G47" s="226">
        <f>E47*F47</f>
        <v>0</v>
      </c>
    </row>
    <row r="48" spans="1:7" s="106" customFormat="1">
      <c r="A48" s="191">
        <v>33</v>
      </c>
      <c r="B48" s="242" t="str">
        <f>VLOOKUP($C48,Pomocne_NS!$A$1:$D$4855,2,FALSE)</f>
        <v>DK1</v>
      </c>
      <c r="C48" s="155" t="s">
        <v>231</v>
      </c>
      <c r="D48" s="234" t="str">
        <f>VLOOKUP($C48,Pomocne_NS!$A$1:$D$4855,3,FALSE)</f>
        <v>bm</v>
      </c>
      <c r="E48" s="226">
        <v>23.3</v>
      </c>
      <c r="F48" s="218">
        <v>0</v>
      </c>
      <c r="G48" s="226">
        <f>E48*F48</f>
        <v>0</v>
      </c>
    </row>
    <row r="49" spans="1:7">
      <c r="A49" s="103"/>
      <c r="D49" s="113"/>
      <c r="E49" s="219"/>
      <c r="F49" s="219"/>
      <c r="G49" s="219"/>
    </row>
    <row r="50" spans="1:7">
      <c r="A50" s="103"/>
      <c r="C50" s="183" t="s">
        <v>99</v>
      </c>
      <c r="D50" s="113"/>
      <c r="E50" s="219"/>
      <c r="F50" s="219"/>
      <c r="G50" s="220">
        <f>G13+G28</f>
        <v>0</v>
      </c>
    </row>
    <row r="51" spans="1:7">
      <c r="A51" s="103"/>
      <c r="D51" s="113"/>
      <c r="E51" s="219"/>
      <c r="F51" s="219"/>
      <c r="G51" s="219"/>
    </row>
    <row r="52" spans="1:7">
      <c r="A52" s="299" t="s">
        <v>106</v>
      </c>
      <c r="B52" s="299"/>
      <c r="C52" s="299"/>
      <c r="D52" s="299"/>
      <c r="E52" s="299"/>
      <c r="F52" s="299"/>
      <c r="G52" s="299"/>
    </row>
    <row r="53" spans="1:7">
      <c r="A53" s="300" t="s">
        <v>128</v>
      </c>
      <c r="B53" s="300"/>
      <c r="C53" s="300"/>
      <c r="D53" s="300"/>
      <c r="E53" s="300"/>
      <c r="F53" s="300"/>
      <c r="G53" s="300"/>
    </row>
    <row r="54" spans="1:7">
      <c r="A54" s="300" t="s">
        <v>107</v>
      </c>
      <c r="B54" s="300"/>
      <c r="C54" s="300"/>
      <c r="D54" s="300"/>
      <c r="E54" s="300"/>
      <c r="F54" s="300"/>
      <c r="G54" s="300"/>
    </row>
    <row r="55" spans="1:7">
      <c r="A55" s="103"/>
      <c r="D55" s="113"/>
      <c r="E55" s="219"/>
      <c r="F55" s="219"/>
      <c r="G55" s="219"/>
    </row>
    <row r="56" spans="1:7">
      <c r="A56" s="113" t="s">
        <v>124</v>
      </c>
      <c r="D56" s="113"/>
      <c r="E56" s="219"/>
      <c r="F56" s="219"/>
      <c r="G56" s="219"/>
    </row>
    <row r="57" spans="1:7">
      <c r="A57" s="113" t="s">
        <v>125</v>
      </c>
      <c r="D57" s="113"/>
      <c r="E57" s="219"/>
      <c r="F57" s="219"/>
      <c r="G57" s="219"/>
    </row>
    <row r="58" spans="1:7">
      <c r="D58" s="113"/>
      <c r="E58" s="219"/>
      <c r="F58" s="219"/>
      <c r="G58" s="219"/>
    </row>
    <row r="59" spans="1:7">
      <c r="D59" s="113"/>
      <c r="E59" s="219"/>
      <c r="F59" s="219"/>
      <c r="G59" s="219"/>
    </row>
    <row r="60" spans="1:7">
      <c r="D60" s="113"/>
      <c r="E60" s="219"/>
      <c r="F60" s="219"/>
      <c r="G60" s="219"/>
    </row>
    <row r="61" spans="1:7">
      <c r="D61" s="113"/>
      <c r="E61" s="219"/>
      <c r="F61" s="219"/>
      <c r="G61" s="219"/>
    </row>
    <row r="62" spans="1:7">
      <c r="A62" s="197" t="s">
        <v>850</v>
      </c>
      <c r="B62" s="243"/>
      <c r="D62" s="113"/>
      <c r="E62" s="219"/>
      <c r="F62" s="219"/>
      <c r="G62" s="219"/>
    </row>
    <row r="63" spans="1:7">
      <c r="A63" s="197" t="s">
        <v>851</v>
      </c>
      <c r="B63" s="243"/>
      <c r="D63" s="113"/>
      <c r="E63" s="219"/>
      <c r="F63" s="219"/>
      <c r="G63" s="219"/>
    </row>
    <row r="64" spans="1:7">
      <c r="A64" s="197" t="s">
        <v>852</v>
      </c>
      <c r="B64" s="243"/>
      <c r="D64" s="113"/>
      <c r="E64" s="219"/>
      <c r="F64" s="219"/>
      <c r="G64" s="219"/>
    </row>
    <row r="65" spans="1:7">
      <c r="A65" s="197" t="s">
        <v>853</v>
      </c>
      <c r="B65" s="243"/>
      <c r="D65" s="113"/>
      <c r="E65" s="219"/>
      <c r="F65" s="219"/>
      <c r="G65" s="219"/>
    </row>
    <row r="66" spans="1:7">
      <c r="A66" s="197" t="s">
        <v>854</v>
      </c>
      <c r="B66" s="243"/>
      <c r="D66" s="113"/>
      <c r="E66" s="219"/>
      <c r="F66" s="219"/>
      <c r="G66" s="219"/>
    </row>
    <row r="67" spans="1:7">
      <c r="A67" s="197" t="s">
        <v>855</v>
      </c>
      <c r="B67" s="243"/>
      <c r="D67" s="113"/>
      <c r="E67" s="219"/>
      <c r="F67" s="219"/>
      <c r="G67" s="219"/>
    </row>
    <row r="68" spans="1:7">
      <c r="A68" s="301" t="s">
        <v>896</v>
      </c>
      <c r="B68" s="301"/>
      <c r="D68" s="113"/>
      <c r="E68" s="219"/>
      <c r="F68" s="219"/>
      <c r="G68" s="219"/>
    </row>
    <row r="69" spans="1:7">
      <c r="A69" s="103"/>
      <c r="D69" s="113"/>
      <c r="E69" s="219"/>
      <c r="F69" s="219"/>
      <c r="G69" s="219"/>
    </row>
    <row r="70" spans="1:7">
      <c r="A70" s="103"/>
      <c r="D70" s="113"/>
      <c r="E70" s="219"/>
      <c r="F70" s="219"/>
      <c r="G70" s="219"/>
    </row>
    <row r="71" spans="1:7">
      <c r="A71" s="103"/>
      <c r="D71" s="113"/>
      <c r="E71" s="219"/>
      <c r="F71" s="219"/>
      <c r="G71" s="219"/>
    </row>
    <row r="72" spans="1:7">
      <c r="A72" s="103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</row>
    <row r="452" spans="1:7">
      <c r="A452" s="103"/>
    </row>
    <row r="453" spans="1:7">
      <c r="A453" s="103"/>
    </row>
    <row r="454" spans="1:7">
      <c r="A454" s="103"/>
    </row>
    <row r="455" spans="1:7">
      <c r="A455" s="103"/>
    </row>
    <row r="456" spans="1:7">
      <c r="A456" s="103"/>
    </row>
    <row r="457" spans="1:7">
      <c r="A457" s="103"/>
    </row>
    <row r="458" spans="1:7">
      <c r="A458" s="103"/>
    </row>
    <row r="459" spans="1:7">
      <c r="A459" s="103"/>
    </row>
    <row r="460" spans="1:7">
      <c r="A460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54:G54"/>
    <mergeCell ref="A1:G1"/>
    <mergeCell ref="A52:G52"/>
    <mergeCell ref="A53:G53"/>
    <mergeCell ref="A68:B68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7"/>
  <sheetViews>
    <sheetView showGridLines="0" workbookViewId="0">
      <pane ySplit="12" topLeftCell="A55" activePane="bottomLeft" state="frozen"/>
      <selection activeCell="C37" sqref="C37"/>
      <selection pane="bottomLeft" activeCell="C57" sqref="C57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275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SUM(G14:G34)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J36*0.001</f>
        <v>93.817019999999999</v>
      </c>
      <c r="F14" s="218">
        <v>0</v>
      </c>
      <c r="G14" s="226">
        <f t="shared" ref="G14:G29" si="0"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534</v>
      </c>
      <c r="F15" s="218">
        <v>0</v>
      </c>
      <c r="G15" s="226">
        <f t="shared" si="0"/>
        <v>0</v>
      </c>
      <c r="I15" s="106">
        <f>VLOOKUP($C15,Pomocne_BP!$A$1:$E$4923,5,FALSE)</f>
        <v>0</v>
      </c>
      <c r="J15" s="7">
        <f t="shared" ref="J15:J34" si="1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93.817019999999999</v>
      </c>
      <c r="F16" s="218">
        <v>0</v>
      </c>
      <c r="G16" s="226">
        <f t="shared" si="0"/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B01</v>
      </c>
      <c r="C17" s="188" t="s">
        <v>130</v>
      </c>
      <c r="D17" s="234" t="str">
        <f>VLOOKUP($C17,Pomocne_BP!$A$1:$D$4923,3,FALSE)</f>
        <v>bm</v>
      </c>
      <c r="E17" s="226">
        <v>34</v>
      </c>
      <c r="F17" s="218">
        <v>0</v>
      </c>
      <c r="G17" s="226">
        <f t="shared" si="0"/>
        <v>0</v>
      </c>
      <c r="I17" s="106">
        <f>VLOOKUP($C17,Pomocne_BP!$A$1:$E$4923,5,FALSE)</f>
        <v>12</v>
      </c>
      <c r="J17" s="7">
        <f t="shared" si="1"/>
        <v>408</v>
      </c>
    </row>
    <row r="18" spans="1:10" s="106" customFormat="1">
      <c r="A18" s="102">
        <v>5</v>
      </c>
      <c r="B18" s="240" t="str">
        <f>VLOOKUP($C18,Pomocne_BP!$A$1:$D$4923,2,FALSE)</f>
        <v>BT06</v>
      </c>
      <c r="C18" s="188" t="s">
        <v>135</v>
      </c>
      <c r="D18" s="234" t="str">
        <f>VLOOKUP($C18,Pomocne_BP!$A$1:$D$4923,3,FALSE)</f>
        <v>h</v>
      </c>
      <c r="E18" s="226">
        <v>32</v>
      </c>
      <c r="F18" s="218">
        <v>0</v>
      </c>
      <c r="G18" s="226">
        <f t="shared" si="0"/>
        <v>0</v>
      </c>
      <c r="I18" s="106">
        <f>VLOOKUP($C18,Pomocne_BP!$A$1:$E$4923,5,FALSE)</f>
        <v>0</v>
      </c>
      <c r="J18" s="7">
        <f t="shared" si="1"/>
        <v>0</v>
      </c>
    </row>
    <row r="19" spans="1:10" s="106" customFormat="1">
      <c r="A19" s="102">
        <v>6</v>
      </c>
      <c r="B19" s="240" t="str">
        <f>VLOOKUP($C19,Pomocne_BP!$A$1:$D$4923,2,FALSE)</f>
        <v>BS10</v>
      </c>
      <c r="C19" s="188" t="s">
        <v>557</v>
      </c>
      <c r="D19" s="234" t="str">
        <f>VLOOKUP($C19,Pomocne_BP!$A$1:$D$4923,3,FALSE)</f>
        <v>m2</v>
      </c>
      <c r="E19" s="226">
        <v>36.26</v>
      </c>
      <c r="F19" s="218">
        <v>0</v>
      </c>
      <c r="G19" s="226">
        <f>E19*F19</f>
        <v>0</v>
      </c>
      <c r="I19" s="106">
        <f>VLOOKUP($C19,Pomocne_BP!$A$1:$E$4923,5,FALSE)</f>
        <v>20</v>
      </c>
      <c r="J19" s="7">
        <f t="shared" si="1"/>
        <v>725.19999999999993</v>
      </c>
    </row>
    <row r="20" spans="1:10" s="106" customFormat="1">
      <c r="A20" s="102">
        <v>7</v>
      </c>
      <c r="B20" s="240" t="str">
        <f>VLOOKUP($C20,Pomocne_BP!$A$1:$D$4923,2,FALSE)</f>
        <v>BD09</v>
      </c>
      <c r="C20" s="188" t="s">
        <v>248</v>
      </c>
      <c r="D20" s="234" t="str">
        <f>VLOOKUP($C20,Pomocne_BP!$A$1:$D$4923,3,FALSE)</f>
        <v>h</v>
      </c>
      <c r="E20" s="226">
        <v>40</v>
      </c>
      <c r="F20" s="218">
        <v>0</v>
      </c>
      <c r="G20" s="226">
        <f>E20*F20</f>
        <v>0</v>
      </c>
      <c r="I20" s="106">
        <f>VLOOKUP($C20,Pomocne_BP!$A$1:$E$4923,5,FALSE)</f>
        <v>0</v>
      </c>
      <c r="J20" s="7">
        <f t="shared" si="1"/>
        <v>0</v>
      </c>
    </row>
    <row r="21" spans="1:10" s="106" customFormat="1">
      <c r="A21" s="102">
        <v>8</v>
      </c>
      <c r="B21" s="240" t="str">
        <f>VLOOKUP($C21,Pomocne_BP!$A$1:$D$4923,2,FALSE)</f>
        <v>BS04</v>
      </c>
      <c r="C21" s="188" t="s">
        <v>550</v>
      </c>
      <c r="D21" s="234" t="str">
        <f>VLOOKUP($C21,Pomocne_BP!$A$1:$D$4923,3,FALSE)</f>
        <v>m2</v>
      </c>
      <c r="E21" s="226">
        <v>909.38</v>
      </c>
      <c r="F21" s="218">
        <v>0</v>
      </c>
      <c r="G21" s="226">
        <f>E21*F21</f>
        <v>0</v>
      </c>
      <c r="I21" s="106">
        <f>VLOOKUP($C21,Pomocne_BP!$A$1:$E$4923,5,FALSE)</f>
        <v>55</v>
      </c>
      <c r="J21" s="7">
        <f t="shared" si="1"/>
        <v>50015.9</v>
      </c>
    </row>
    <row r="22" spans="1:10" s="106" customFormat="1">
      <c r="A22" s="102">
        <v>9</v>
      </c>
      <c r="B22" s="240" t="str">
        <f>VLOOKUP($C22,Pomocne_BP!$A$1:$D$4923,2,FALSE)</f>
        <v>B02</v>
      </c>
      <c r="C22" s="188" t="s">
        <v>132</v>
      </c>
      <c r="D22" s="234" t="str">
        <f>VLOOKUP($C22,Pomocne_BP!$A$1:$D$4923,3,FALSE)</f>
        <v>ks</v>
      </c>
      <c r="E22" s="226">
        <v>22</v>
      </c>
      <c r="F22" s="218">
        <v>0</v>
      </c>
      <c r="G22" s="226">
        <f t="shared" si="0"/>
        <v>0</v>
      </c>
      <c r="I22" s="106">
        <f>VLOOKUP($C22,Pomocne_BP!$A$1:$E$4923,5,FALSE)</f>
        <v>25</v>
      </c>
      <c r="J22" s="7">
        <f t="shared" si="1"/>
        <v>550</v>
      </c>
    </row>
    <row r="23" spans="1:10" s="106" customFormat="1">
      <c r="A23" s="102">
        <v>10</v>
      </c>
      <c r="B23" s="240" t="str">
        <f>VLOOKUP($C23,Pomocne_BP!$A$1:$D$4923,2,FALSE)</f>
        <v>BS07</v>
      </c>
      <c r="C23" s="188" t="s">
        <v>146</v>
      </c>
      <c r="D23" s="234" t="str">
        <f>VLOOKUP($C23,Pomocne_BP!$A$1:$D$4923,3,FALSE)</f>
        <v>m2</v>
      </c>
      <c r="E23" s="226">
        <f>(E53+E54)*0.1</f>
        <v>169.10000000000002</v>
      </c>
      <c r="F23" s="218">
        <v>0</v>
      </c>
      <c r="G23" s="226">
        <f>E23*F23</f>
        <v>0</v>
      </c>
      <c r="I23" s="106">
        <f>VLOOKUP($C23,Pomocne_BP!$A$1:$E$4923,5,FALSE)</f>
        <v>1</v>
      </c>
      <c r="J23" s="7">
        <f t="shared" si="1"/>
        <v>169.10000000000002</v>
      </c>
    </row>
    <row r="24" spans="1:10" s="106" customFormat="1">
      <c r="A24" s="102">
        <v>11</v>
      </c>
      <c r="B24" s="240" t="str">
        <f>VLOOKUP($C24,Pomocne_BP!$A$1:$D$4923,2,FALSE)</f>
        <v>BV05</v>
      </c>
      <c r="C24" s="188" t="s">
        <v>139</v>
      </c>
      <c r="D24" s="234" t="str">
        <f>VLOOKUP($C24,Pomocne_BP!$A$1:$D$4923,3,FALSE)</f>
        <v>ks</v>
      </c>
      <c r="E24" s="226">
        <v>30</v>
      </c>
      <c r="F24" s="218">
        <v>0</v>
      </c>
      <c r="G24" s="226">
        <f t="shared" si="0"/>
        <v>0</v>
      </c>
      <c r="I24" s="106">
        <f>VLOOKUP($C24,Pomocne_BP!$A$1:$E$4923,5,FALSE)</f>
        <v>5</v>
      </c>
      <c r="J24" s="7">
        <f t="shared" si="1"/>
        <v>150</v>
      </c>
    </row>
    <row r="25" spans="1:10" s="106" customFormat="1">
      <c r="A25" s="102">
        <v>12</v>
      </c>
      <c r="B25" s="240" t="str">
        <f>VLOOKUP($C25,Pomocne_BP!$A$1:$D$4923,2,FALSE)</f>
        <v>B12</v>
      </c>
      <c r="C25" s="188" t="s">
        <v>552</v>
      </c>
      <c r="D25" s="234" t="str">
        <f>VLOOKUP($C25,Pomocne_BP!$A$1:$D$4923,3,FALSE)</f>
        <v>ks</v>
      </c>
      <c r="E25" s="226">
        <v>16</v>
      </c>
      <c r="F25" s="218">
        <v>0</v>
      </c>
      <c r="G25" s="226">
        <f t="shared" si="0"/>
        <v>0</v>
      </c>
      <c r="I25" s="106">
        <f>VLOOKUP($C25,Pomocne_BP!$A$1:$E$4923,5,FALSE)</f>
        <v>20</v>
      </c>
      <c r="J25" s="7">
        <f t="shared" si="1"/>
        <v>320</v>
      </c>
    </row>
    <row r="26" spans="1:10" s="106" customFormat="1">
      <c r="A26" s="102">
        <v>13</v>
      </c>
      <c r="B26" s="240" t="str">
        <f>VLOOKUP($C26,Pomocne_BP!$A$1:$D$4923,2,FALSE)</f>
        <v>B13</v>
      </c>
      <c r="C26" s="188" t="s">
        <v>216</v>
      </c>
      <c r="D26" s="234" t="str">
        <f>VLOOKUP($C26,Pomocne_BP!$A$1:$D$4923,3,FALSE)</f>
        <v>kpl</v>
      </c>
      <c r="E26" s="226">
        <v>1</v>
      </c>
      <c r="F26" s="218">
        <v>0</v>
      </c>
      <c r="G26" s="226">
        <f>E26*F26</f>
        <v>0</v>
      </c>
      <c r="I26" s="106">
        <f>VLOOKUP($C26,Pomocne_BP!$A$1:$E$4923,5,FALSE)</f>
        <v>50</v>
      </c>
      <c r="J26" s="7">
        <f t="shared" si="1"/>
        <v>50</v>
      </c>
    </row>
    <row r="27" spans="1:10" s="106" customFormat="1">
      <c r="A27" s="102">
        <v>14</v>
      </c>
      <c r="B27" s="240" t="str">
        <f>VLOOKUP($C27,Pomocne_BP!$A$1:$D$4923,2,FALSE)</f>
        <v>BD01</v>
      </c>
      <c r="C27" s="188" t="s">
        <v>286</v>
      </c>
      <c r="D27" s="234" t="str">
        <f>VLOOKUP($C27,Pomocne_BP!$A$1:$D$4923,3,FALSE)</f>
        <v>m2</v>
      </c>
      <c r="E27" s="226">
        <v>304.5</v>
      </c>
      <c r="F27" s="218">
        <v>0</v>
      </c>
      <c r="G27" s="226">
        <f t="shared" si="0"/>
        <v>0</v>
      </c>
      <c r="I27" s="106">
        <f>VLOOKUP($C27,Pomocne_BP!$A$1:$E$4923,5,FALSE)</f>
        <v>28</v>
      </c>
      <c r="J27" s="7">
        <f t="shared" si="1"/>
        <v>8526</v>
      </c>
    </row>
    <row r="28" spans="1:10" s="106" customFormat="1">
      <c r="A28" s="102">
        <v>15</v>
      </c>
      <c r="B28" s="240" t="str">
        <f>VLOOKUP($C28,Pomocne_BP!$A$1:$D$4923,2,FALSE)</f>
        <v>BS01</v>
      </c>
      <c r="C28" s="188" t="s">
        <v>549</v>
      </c>
      <c r="D28" s="234" t="str">
        <f>VLOOKUP($C28,Pomocne_BP!$A$1:$D$4923,3,FALSE)</f>
        <v>m2</v>
      </c>
      <c r="E28" s="226">
        <v>44.39</v>
      </c>
      <c r="F28" s="218">
        <v>0</v>
      </c>
      <c r="G28" s="226">
        <f t="shared" si="0"/>
        <v>0</v>
      </c>
      <c r="I28" s="106">
        <f>VLOOKUP($C28,Pomocne_BP!$A$1:$E$4923,5,FALSE)</f>
        <v>48</v>
      </c>
      <c r="J28" s="7">
        <f t="shared" si="1"/>
        <v>2130.7200000000003</v>
      </c>
    </row>
    <row r="29" spans="1:10" s="106" customFormat="1">
      <c r="A29" s="102">
        <v>16</v>
      </c>
      <c r="B29" s="240" t="str">
        <f>VLOOKUP($C29,Pomocne_BP!$A$1:$D$4923,2,FALSE)</f>
        <v>BS02</v>
      </c>
      <c r="C29" s="188" t="s">
        <v>548</v>
      </c>
      <c r="D29" s="234" t="str">
        <f>VLOOKUP($C29,Pomocne_BP!$A$1:$D$4923,3,FALSE)</f>
        <v>m2</v>
      </c>
      <c r="E29" s="226">
        <v>13</v>
      </c>
      <c r="F29" s="218">
        <v>0</v>
      </c>
      <c r="G29" s="226">
        <f t="shared" si="0"/>
        <v>0</v>
      </c>
      <c r="I29" s="106">
        <f>VLOOKUP($C29,Pomocne_BP!$A$1:$E$4923,5,FALSE)</f>
        <v>30</v>
      </c>
      <c r="J29" s="7">
        <f t="shared" si="1"/>
        <v>390</v>
      </c>
    </row>
    <row r="30" spans="1:10" s="106" customFormat="1">
      <c r="A30" s="102">
        <v>17</v>
      </c>
      <c r="B30" s="240" t="str">
        <f>VLOOKUP($C30,Pomocne_BP!$A$1:$D$4923,2,FALSE)</f>
        <v>BS09</v>
      </c>
      <c r="C30" s="185" t="s">
        <v>556</v>
      </c>
      <c r="D30" s="234" t="str">
        <f>VLOOKUP($C30,Pomocne_BP!$A$1:$D$4923,3,FALSE)</f>
        <v>m2</v>
      </c>
      <c r="E30" s="226">
        <v>91.52</v>
      </c>
      <c r="F30" s="218">
        <v>0</v>
      </c>
      <c r="G30" s="226">
        <f>E30*F30</f>
        <v>0</v>
      </c>
      <c r="I30" s="106">
        <f>VLOOKUP($C30,Pomocne_BP!$A$1:$E$4923,5,FALSE)</f>
        <v>30</v>
      </c>
      <c r="J30" s="7">
        <f t="shared" si="1"/>
        <v>2745.6</v>
      </c>
    </row>
    <row r="31" spans="1:10" s="106" customFormat="1">
      <c r="A31" s="102">
        <v>18</v>
      </c>
      <c r="B31" s="240" t="str">
        <f>VLOOKUP($C31,Pomocne_BP!$A$1:$D$4923,2,FALSE)</f>
        <v>BS13</v>
      </c>
      <c r="C31" s="112" t="s">
        <v>882</v>
      </c>
      <c r="D31" s="234" t="str">
        <f>VLOOKUP($C31,Pomocne_BP!$A$1:$D$4923,3,FALSE)</f>
        <v>m2</v>
      </c>
      <c r="E31" s="226">
        <v>31.88</v>
      </c>
      <c r="F31" s="218">
        <v>0</v>
      </c>
      <c r="G31" s="226">
        <f>E31*F31</f>
        <v>0</v>
      </c>
      <c r="I31" s="106">
        <f>VLOOKUP($C31,Pomocne_BP!$A$1:$E$4923,5,FALSE)</f>
        <v>450</v>
      </c>
      <c r="J31" s="7">
        <f t="shared" si="1"/>
        <v>14346</v>
      </c>
    </row>
    <row r="32" spans="1:10" s="106" customFormat="1">
      <c r="A32" s="102">
        <v>19</v>
      </c>
      <c r="B32" s="240" t="str">
        <f>VLOOKUP($C32,Pomocne_BP!$A$1:$D$4923,2,FALSE)</f>
        <v>BD08</v>
      </c>
      <c r="C32" s="112" t="s">
        <v>884</v>
      </c>
      <c r="D32" s="234" t="str">
        <f>VLOOKUP($C32,Pomocne_BP!$A$1:$D$4923,3,FALSE)</f>
        <v>m3</v>
      </c>
      <c r="E32" s="226">
        <v>1.38</v>
      </c>
      <c r="F32" s="218">
        <v>0</v>
      </c>
      <c r="G32" s="226">
        <f>E32*F32</f>
        <v>0</v>
      </c>
      <c r="I32" s="106">
        <f>VLOOKUP($C32,Pomocne_BP!$A$1:$E$4923,5,FALSE)</f>
        <v>3200</v>
      </c>
      <c r="J32" s="7">
        <f>I32*E32</f>
        <v>4416</v>
      </c>
    </row>
    <row r="33" spans="1:10" s="106" customFormat="1">
      <c r="A33" s="102">
        <v>20</v>
      </c>
      <c r="B33" s="240" t="str">
        <f>VLOOKUP($C33,Pomocne_BP!$A$1:$D$4923,2,FALSE)</f>
        <v>BD07</v>
      </c>
      <c r="C33" s="106" t="s">
        <v>891</v>
      </c>
      <c r="D33" s="234" t="str">
        <f>VLOOKUP($C33,Pomocne_BP!$A$1:$D$4923,3,FALSE)</f>
        <v>kg</v>
      </c>
      <c r="E33" s="226">
        <v>6540</v>
      </c>
      <c r="F33" s="218">
        <v>0</v>
      </c>
      <c r="G33" s="226">
        <f>E33*F33</f>
        <v>0</v>
      </c>
      <c r="I33" s="106">
        <f>VLOOKUP($C33,Pomocne_BP!$A$1:$E$4923,5,FALSE)</f>
        <v>1</v>
      </c>
      <c r="J33" s="7">
        <f t="shared" si="1"/>
        <v>6540</v>
      </c>
    </row>
    <row r="34" spans="1:10" s="106" customFormat="1">
      <c r="A34" s="102">
        <v>21</v>
      </c>
      <c r="B34" s="240" t="str">
        <f>VLOOKUP($C34,Pomocne_BP!$A$1:$D$4923,2,FALSE)</f>
        <v>BS05</v>
      </c>
      <c r="C34" s="188" t="s">
        <v>131</v>
      </c>
      <c r="D34" s="234" t="str">
        <f>VLOOKUP($C34,Pomocne_BP!$A$1:$D$4923,3,FALSE)</f>
        <v>m2</v>
      </c>
      <c r="E34" s="226">
        <v>6.67</v>
      </c>
      <c r="F34" s="218">
        <v>0</v>
      </c>
      <c r="G34" s="226">
        <f>E34*F34</f>
        <v>0</v>
      </c>
      <c r="I34" s="106">
        <f>VLOOKUP($C34,Pomocne_BP!$A$1:$E$4923,5,FALSE)</f>
        <v>350</v>
      </c>
      <c r="J34" s="7">
        <f t="shared" si="1"/>
        <v>2334.5</v>
      </c>
    </row>
    <row r="35" spans="1:10">
      <c r="A35" s="103"/>
      <c r="D35" s="113"/>
      <c r="E35" s="219"/>
      <c r="F35" s="219"/>
      <c r="G35" s="219"/>
    </row>
    <row r="36" spans="1:10">
      <c r="A36" s="100"/>
      <c r="B36" s="239"/>
      <c r="C36" s="146" t="s">
        <v>95</v>
      </c>
      <c r="D36" s="109"/>
      <c r="E36" s="224"/>
      <c r="F36" s="224"/>
      <c r="G36" s="216">
        <f>SUM(G37:G76)</f>
        <v>0</v>
      </c>
      <c r="J36" s="151">
        <f>SUM(J14:J34)</f>
        <v>93817.02</v>
      </c>
    </row>
    <row r="37" spans="1:10" s="106" customFormat="1">
      <c r="A37" s="189">
        <v>22</v>
      </c>
      <c r="B37" s="242" t="str">
        <f>VLOOKUP($C37,Pomocne_NS!$A$1:$D$4855,2,FALSE)</f>
        <v>NV01</v>
      </c>
      <c r="C37" s="190" t="s">
        <v>177</v>
      </c>
      <c r="D37" s="234" t="str">
        <f>VLOOKUP($C37,Pomocne_NS!$A$1:$D$4855,3,FALSE)</f>
        <v>kpl</v>
      </c>
      <c r="E37" s="226">
        <v>1</v>
      </c>
      <c r="F37" s="218">
        <v>0</v>
      </c>
      <c r="G37" s="226">
        <f>E37*F37</f>
        <v>0</v>
      </c>
    </row>
    <row r="38" spans="1:10" s="106" customFormat="1">
      <c r="A38" s="191">
        <v>23</v>
      </c>
      <c r="B38" s="242" t="str">
        <f>VLOOKUP($C38,Pomocne_NS!$A$1:$D$4855,2,FALSE)</f>
        <v>NV02</v>
      </c>
      <c r="C38" s="190" t="s">
        <v>178</v>
      </c>
      <c r="D38" s="234" t="str">
        <f>VLOOKUP($C38,Pomocne_NS!$A$1:$D$4855,3,FALSE)</f>
        <v>kpl</v>
      </c>
      <c r="E38" s="226">
        <v>1</v>
      </c>
      <c r="F38" s="218">
        <v>0</v>
      </c>
      <c r="G38" s="226">
        <f t="shared" ref="G38:G56" si="2">E38*F38</f>
        <v>0</v>
      </c>
    </row>
    <row r="39" spans="1:10" s="106" customFormat="1">
      <c r="A39" s="189">
        <v>24</v>
      </c>
      <c r="B39" s="242" t="str">
        <f>VLOOKUP($C39,Pomocne_NS!$A$1:$D$4855,2,FALSE)</f>
        <v>NV03</v>
      </c>
      <c r="C39" s="188" t="s">
        <v>337</v>
      </c>
      <c r="D39" s="234" t="str">
        <f>VLOOKUP($C39,Pomocne_NS!$A$1:$D$4855,3,FALSE)</f>
        <v>m2</v>
      </c>
      <c r="E39" s="226">
        <f>E15</f>
        <v>534</v>
      </c>
      <c r="F39" s="218">
        <v>0</v>
      </c>
      <c r="G39" s="226">
        <f t="shared" si="2"/>
        <v>0</v>
      </c>
    </row>
    <row r="40" spans="1:10" s="106" customFormat="1">
      <c r="A40" s="191">
        <v>25</v>
      </c>
      <c r="B40" s="242" t="str">
        <f>VLOOKUP($C40,Pomocne_NS!$A$1:$D$4855,2,FALSE)</f>
        <v>NV11</v>
      </c>
      <c r="C40" s="190" t="s">
        <v>171</v>
      </c>
      <c r="D40" s="234" t="str">
        <f>VLOOKUP($C40,Pomocne_NS!$A$1:$D$4855,3,FALSE)</f>
        <v>kg</v>
      </c>
      <c r="E40" s="226">
        <v>145</v>
      </c>
      <c r="F40" s="218">
        <v>0</v>
      </c>
      <c r="G40" s="226">
        <f t="shared" si="2"/>
        <v>0</v>
      </c>
    </row>
    <row r="41" spans="1:10" s="106" customFormat="1">
      <c r="A41" s="189">
        <v>26</v>
      </c>
      <c r="B41" s="242" t="str">
        <f>VLOOKUP($C41,Pomocne_NS!$A$1:$D$4855,2,FALSE)</f>
        <v>NV04</v>
      </c>
      <c r="C41" s="190" t="s">
        <v>324</v>
      </c>
      <c r="D41" s="234" t="str">
        <f>VLOOKUP($C41,Pomocne_NS!$A$1:$D$4855,3,FALSE)</f>
        <v>m2</v>
      </c>
      <c r="E41" s="226">
        <f>E39*0.07</f>
        <v>37.380000000000003</v>
      </c>
      <c r="F41" s="218">
        <v>0</v>
      </c>
      <c r="G41" s="226">
        <f t="shared" si="2"/>
        <v>0</v>
      </c>
    </row>
    <row r="42" spans="1:10" s="106" customFormat="1">
      <c r="A42" s="191">
        <v>27</v>
      </c>
      <c r="B42" s="242" t="str">
        <f>VLOOKUP($C42,Pomocne_NS!$A$1:$D$4855,2,FALSE)</f>
        <v>NV05</v>
      </c>
      <c r="C42" s="190" t="s">
        <v>331</v>
      </c>
      <c r="D42" s="234" t="str">
        <f>VLOOKUP($C42,Pomocne_NS!$A$1:$D$4855,3,FALSE)</f>
        <v>m2</v>
      </c>
      <c r="E42" s="226">
        <f>E39*0.1</f>
        <v>53.400000000000006</v>
      </c>
      <c r="F42" s="218">
        <v>0</v>
      </c>
      <c r="G42" s="226">
        <f t="shared" si="2"/>
        <v>0</v>
      </c>
    </row>
    <row r="43" spans="1:10" s="106" customFormat="1">
      <c r="A43" s="189">
        <v>28</v>
      </c>
      <c r="B43" s="242" t="str">
        <f>VLOOKUP($C43,Pomocne_NS!$A$1:$D$4855,2,FALSE)</f>
        <v>N14</v>
      </c>
      <c r="C43" s="185" t="s">
        <v>601</v>
      </c>
      <c r="D43" s="234" t="str">
        <f>VLOOKUP($C43,Pomocne_NS!$A$1:$D$4855,3,FALSE)</f>
        <v>m2</v>
      </c>
      <c r="E43" s="226">
        <v>120</v>
      </c>
      <c r="F43" s="218">
        <v>0</v>
      </c>
      <c r="G43" s="226">
        <f t="shared" si="2"/>
        <v>0</v>
      </c>
    </row>
    <row r="44" spans="1:10" s="106" customFormat="1">
      <c r="A44" s="191">
        <v>29</v>
      </c>
      <c r="B44" s="242" t="str">
        <f>VLOOKUP($C44,Pomocne_NS!$A$1:$D$4855,2,FALSE)</f>
        <v>NV29</v>
      </c>
      <c r="C44" s="185" t="s">
        <v>602</v>
      </c>
      <c r="D44" s="234" t="str">
        <f>VLOOKUP($C44,Pomocne_NS!$A$1:$D$4855,3,FALSE)</f>
        <v>kpl</v>
      </c>
      <c r="E44" s="226">
        <v>1</v>
      </c>
      <c r="F44" s="218">
        <v>0</v>
      </c>
      <c r="G44" s="226">
        <f t="shared" si="2"/>
        <v>0</v>
      </c>
    </row>
    <row r="45" spans="1:10" s="106" customFormat="1">
      <c r="A45" s="189">
        <v>30</v>
      </c>
      <c r="B45" s="242" t="str">
        <f>VLOOKUP($C45,Pomocne_NS!$A$1:$D$4855,2,FALSE)</f>
        <v>NV14</v>
      </c>
      <c r="C45" s="190" t="s">
        <v>215</v>
      </c>
      <c r="D45" s="234" t="str">
        <f>VLOOKUP($C45,Pomocne_NS!$A$1:$D$4855,3,FALSE)</f>
        <v>ks</v>
      </c>
      <c r="E45" s="226">
        <v>3</v>
      </c>
      <c r="F45" s="218">
        <v>0</v>
      </c>
      <c r="G45" s="226">
        <f t="shared" si="2"/>
        <v>0</v>
      </c>
    </row>
    <row r="46" spans="1:10" s="106" customFormat="1">
      <c r="A46" s="191">
        <v>31</v>
      </c>
      <c r="B46" s="242" t="str">
        <f>VLOOKUP($C46,Pomocne_NS!$A$1:$D$4855,2,FALSE)</f>
        <v>NV17</v>
      </c>
      <c r="C46" s="190" t="s">
        <v>218</v>
      </c>
      <c r="D46" s="234" t="str">
        <f>VLOOKUP($C46,Pomocne_NS!$A$1:$D$4855,3,FALSE)</f>
        <v>kpl</v>
      </c>
      <c r="E46" s="226">
        <v>1</v>
      </c>
      <c r="F46" s="218">
        <v>0</v>
      </c>
      <c r="G46" s="226">
        <f t="shared" si="2"/>
        <v>0</v>
      </c>
    </row>
    <row r="47" spans="1:10" s="106" customFormat="1">
      <c r="A47" s="189">
        <v>32</v>
      </c>
      <c r="B47" s="242" t="str">
        <f>VLOOKUP($C47,Pomocne_NS!$A$1:$D$4855,2,FALSE)</f>
        <v>NP10</v>
      </c>
      <c r="C47" s="190" t="s">
        <v>580</v>
      </c>
      <c r="D47" s="234" t="str">
        <f>VLOOKUP($C47,Pomocne_NS!$A$1:$D$4855,3,FALSE)</f>
        <v>bm</v>
      </c>
      <c r="E47" s="226">
        <v>54.79</v>
      </c>
      <c r="F47" s="218">
        <v>0</v>
      </c>
      <c r="G47" s="226">
        <f t="shared" si="2"/>
        <v>0</v>
      </c>
    </row>
    <row r="48" spans="1:10" s="106" customFormat="1">
      <c r="A48" s="191">
        <v>33</v>
      </c>
      <c r="B48" s="242" t="str">
        <f>VLOOKUP($C48,Pomocne_NS!$A$1:$D$4855,2,FALSE)</f>
        <v>NS01</v>
      </c>
      <c r="C48" s="190" t="s">
        <v>165</v>
      </c>
      <c r="D48" s="234" t="str">
        <f>VLOOKUP($C48,Pomocne_NS!$A$1:$D$4855,3,FALSE)</f>
        <v>m2</v>
      </c>
      <c r="E48" s="226">
        <v>5</v>
      </c>
      <c r="F48" s="218">
        <v>0</v>
      </c>
      <c r="G48" s="226">
        <f t="shared" si="2"/>
        <v>0</v>
      </c>
    </row>
    <row r="49" spans="1:7" s="106" customFormat="1">
      <c r="A49" s="189">
        <v>34</v>
      </c>
      <c r="B49" s="242" t="str">
        <f>VLOOKUP($C49,Pomocne_NS!$A$1:$D$4855,2,FALSE)</f>
        <v>NS02</v>
      </c>
      <c r="C49" s="190" t="s">
        <v>166</v>
      </c>
      <c r="D49" s="234" t="str">
        <f>VLOOKUP($C49,Pomocne_NS!$A$1:$D$4855,3,FALSE)</f>
        <v>ks</v>
      </c>
      <c r="E49" s="226">
        <v>10</v>
      </c>
      <c r="F49" s="218">
        <v>0</v>
      </c>
      <c r="G49" s="226">
        <f t="shared" si="2"/>
        <v>0</v>
      </c>
    </row>
    <row r="50" spans="1:7" s="106" customFormat="1">
      <c r="A50" s="191">
        <v>35</v>
      </c>
      <c r="B50" s="242" t="str">
        <f>VLOOKUP($C50,Pomocne_NS!$A$1:$D$4855,2,FALSE)</f>
        <v>NS03</v>
      </c>
      <c r="C50" s="190" t="s">
        <v>169</v>
      </c>
      <c r="D50" s="234" t="str">
        <f>VLOOKUP($C50,Pomocne_NS!$A$1:$D$4855,3,FALSE)</f>
        <v>ks</v>
      </c>
      <c r="E50" s="226">
        <v>20</v>
      </c>
      <c r="F50" s="218">
        <v>0</v>
      </c>
      <c r="G50" s="226">
        <f t="shared" si="2"/>
        <v>0</v>
      </c>
    </row>
    <row r="51" spans="1:7" s="106" customFormat="1">
      <c r="A51" s="189">
        <v>36</v>
      </c>
      <c r="B51" s="242" t="str">
        <f>VLOOKUP($C51,Pomocne_NS!$A$1:$D$4855,2,FALSE)</f>
        <v>NS25</v>
      </c>
      <c r="C51" s="188" t="s">
        <v>326</v>
      </c>
      <c r="D51" s="234" t="str">
        <f>VLOOKUP($C51,Pomocne_NS!$A$1:$D$4855,3,FALSE)</f>
        <v>m2</v>
      </c>
      <c r="E51" s="226">
        <f>E19</f>
        <v>36.26</v>
      </c>
      <c r="F51" s="218">
        <v>0</v>
      </c>
      <c r="G51" s="226">
        <f>E51*F51</f>
        <v>0</v>
      </c>
    </row>
    <row r="52" spans="1:7" s="106" customFormat="1">
      <c r="A52" s="191">
        <v>37</v>
      </c>
      <c r="B52" s="242" t="str">
        <f>VLOOKUP($C52,Pomocne_NS!$A$1:$D$4855,2,FALSE)</f>
        <v>NS20</v>
      </c>
      <c r="C52" s="190" t="s">
        <v>446</v>
      </c>
      <c r="D52" s="234" t="str">
        <f>VLOOKUP($C52,Pomocne_NS!$A$1:$D$4855,3,FALSE)</f>
        <v>m2</v>
      </c>
      <c r="E52" s="226">
        <v>493.07</v>
      </c>
      <c r="F52" s="218">
        <v>0</v>
      </c>
      <c r="G52" s="226">
        <f>E52*F52</f>
        <v>0</v>
      </c>
    </row>
    <row r="53" spans="1:7" s="106" customFormat="1" ht="20.399999999999999">
      <c r="A53" s="189">
        <v>38</v>
      </c>
      <c r="B53" s="242" t="str">
        <f>VLOOKUP($C53,Pomocne_NS!$A$1:$D$4855,2,FALSE)</f>
        <v>NS06</v>
      </c>
      <c r="C53" s="190" t="s">
        <v>333</v>
      </c>
      <c r="D53" s="234" t="str">
        <f>VLOOKUP($C53,Pomocne_NS!$A$1:$D$4855,3,FALSE)</f>
        <v>m2</v>
      </c>
      <c r="E53" s="226">
        <v>1315</v>
      </c>
      <c r="F53" s="218">
        <v>0</v>
      </c>
      <c r="G53" s="226">
        <f>E53*F53</f>
        <v>0</v>
      </c>
    </row>
    <row r="54" spans="1:7" s="106" customFormat="1" ht="20.399999999999999">
      <c r="A54" s="191">
        <v>39</v>
      </c>
      <c r="B54" s="242" t="str">
        <f>VLOOKUP($C54,Pomocne_NS!$A$1:$D$4855,2,FALSE)</f>
        <v>NS07</v>
      </c>
      <c r="C54" s="190" t="s">
        <v>334</v>
      </c>
      <c r="D54" s="234" t="str">
        <f>VLOOKUP($C54,Pomocne_NS!$A$1:$D$4855,3,FALSE)</f>
        <v>m2</v>
      </c>
      <c r="E54" s="226">
        <v>376</v>
      </c>
      <c r="F54" s="218">
        <v>0</v>
      </c>
      <c r="G54" s="226">
        <f>E54*F54</f>
        <v>0</v>
      </c>
    </row>
    <row r="55" spans="1:7" s="106" customFormat="1">
      <c r="A55" s="189">
        <v>40</v>
      </c>
      <c r="B55" s="242" t="str">
        <f>VLOOKUP($C55,Pomocne_NS!$A$1:$D$4855,2,FALSE)</f>
        <v>NV19</v>
      </c>
      <c r="C55" s="190" t="s">
        <v>185</v>
      </c>
      <c r="D55" s="234" t="str">
        <f>VLOOKUP($C55,Pomocne_NS!$A$1:$D$4855,3,FALSE)</f>
        <v>kpl</v>
      </c>
      <c r="E55" s="226">
        <v>1</v>
      </c>
      <c r="F55" s="218">
        <v>0</v>
      </c>
      <c r="G55" s="226">
        <f t="shared" si="2"/>
        <v>0</v>
      </c>
    </row>
    <row r="56" spans="1:7" s="106" customFormat="1">
      <c r="A56" s="191">
        <v>41</v>
      </c>
      <c r="B56" s="242" t="str">
        <f>VLOOKUP($C56,Pomocne_NS!$A$1:$D$4855,2,FALSE)</f>
        <v>NS15</v>
      </c>
      <c r="C56" s="190" t="s">
        <v>180</v>
      </c>
      <c r="D56" s="234" t="str">
        <f>VLOOKUP($C56,Pomocne_NS!$A$1:$D$4855,3,FALSE)</f>
        <v>m2</v>
      </c>
      <c r="E56" s="226">
        <v>3</v>
      </c>
      <c r="F56" s="218">
        <v>0</v>
      </c>
      <c r="G56" s="226">
        <f t="shared" si="2"/>
        <v>0</v>
      </c>
    </row>
    <row r="57" spans="1:7" s="106" customFormat="1">
      <c r="A57" s="189">
        <v>42</v>
      </c>
      <c r="B57" s="242" t="str">
        <f>VLOOKUP($C57,Pomocne_NS!$A$1:$D$4855,2,FALSE)</f>
        <v>NP23</v>
      </c>
      <c r="C57" s="185" t="s">
        <v>595</v>
      </c>
      <c r="D57" s="234" t="str">
        <f>VLOOKUP($C57,Pomocne_NS!$A$1:$D$4855,3,FALSE)</f>
        <v>m2</v>
      </c>
      <c r="E57" s="226">
        <v>78.13</v>
      </c>
      <c r="F57" s="218">
        <v>0</v>
      </c>
      <c r="G57" s="226">
        <f t="shared" ref="G57:G76" si="3">E57*F57</f>
        <v>0</v>
      </c>
    </row>
    <row r="58" spans="1:7" s="106" customFormat="1">
      <c r="A58" s="191">
        <v>43</v>
      </c>
      <c r="B58" s="242" t="str">
        <f>VLOOKUP($C58,Pomocne_NS!$A$1:$D$4855,2,FALSE)</f>
        <v>NV07</v>
      </c>
      <c r="C58" s="190" t="s">
        <v>600</v>
      </c>
      <c r="D58" s="234" t="str">
        <f>VLOOKUP($C58,Pomocne_NS!$A$1:$D$4855,3,FALSE)</f>
        <v>m2</v>
      </c>
      <c r="E58" s="226">
        <v>1092</v>
      </c>
      <c r="F58" s="218">
        <v>0</v>
      </c>
      <c r="G58" s="226">
        <f t="shared" si="3"/>
        <v>0</v>
      </c>
    </row>
    <row r="59" spans="1:7" s="106" customFormat="1">
      <c r="A59" s="189">
        <v>44</v>
      </c>
      <c r="B59" s="242" t="str">
        <f>VLOOKUP($C59,Pomocne_NS!$A$1:$D$4855,2,FALSE)</f>
        <v>NV20</v>
      </c>
      <c r="C59" s="190" t="s">
        <v>245</v>
      </c>
      <c r="D59" s="234" t="str">
        <f>VLOOKUP($C59,Pomocne_NS!$A$1:$D$4855,3,FALSE)</f>
        <v>h</v>
      </c>
      <c r="E59" s="226">
        <v>32</v>
      </c>
      <c r="F59" s="218">
        <v>0</v>
      </c>
      <c r="G59" s="226">
        <f t="shared" si="3"/>
        <v>0</v>
      </c>
    </row>
    <row r="60" spans="1:7" s="106" customFormat="1">
      <c r="A60" s="191">
        <v>45</v>
      </c>
      <c r="B60" s="242" t="str">
        <f>VLOOKUP($C60,Pomocne_NS!$A$1:$D$4855,2,FALSE)</f>
        <v>NS16</v>
      </c>
      <c r="C60" s="190" t="s">
        <v>246</v>
      </c>
      <c r="D60" s="234" t="str">
        <f>VLOOKUP($C60,Pomocne_NS!$A$1:$D$4855,3,FALSE)</f>
        <v>m2</v>
      </c>
      <c r="E60" s="226">
        <v>12.21</v>
      </c>
      <c r="F60" s="218">
        <v>0</v>
      </c>
      <c r="G60" s="226">
        <f t="shared" si="3"/>
        <v>0</v>
      </c>
    </row>
    <row r="61" spans="1:7" s="106" customFormat="1">
      <c r="A61" s="189">
        <v>46</v>
      </c>
      <c r="B61" s="242" t="str">
        <f>VLOOKUP($C61,Pomocne_NS!$A$1:$D$4855,2,FALSE)</f>
        <v>NS30</v>
      </c>
      <c r="C61" s="190" t="s">
        <v>444</v>
      </c>
      <c r="D61" s="234" t="str">
        <f>VLOOKUP($C61,Pomocne_NS!$A$1:$D$4855,3,FALSE)</f>
        <v>mb</v>
      </c>
      <c r="E61" s="226">
        <v>8.69</v>
      </c>
      <c r="F61" s="218">
        <v>0</v>
      </c>
      <c r="G61" s="226">
        <f t="shared" si="3"/>
        <v>0</v>
      </c>
    </row>
    <row r="62" spans="1:7" s="106" customFormat="1">
      <c r="A62" s="191">
        <v>47</v>
      </c>
      <c r="B62" s="242" t="str">
        <f>VLOOKUP($C62,Pomocne_NS!$A$1:$D$4855,2,FALSE)</f>
        <v>N03</v>
      </c>
      <c r="C62" s="190" t="s">
        <v>232</v>
      </c>
      <c r="D62" s="234" t="str">
        <f>VLOOKUP($C62,Pomocne_NS!$A$1:$D$4855,3,FALSE)</f>
        <v>bm</v>
      </c>
      <c r="E62" s="226">
        <v>40</v>
      </c>
      <c r="F62" s="218">
        <v>0</v>
      </c>
      <c r="G62" s="226">
        <f t="shared" si="3"/>
        <v>0</v>
      </c>
    </row>
    <row r="63" spans="1:7" s="106" customFormat="1">
      <c r="A63" s="189">
        <v>48</v>
      </c>
      <c r="B63" s="242" t="s">
        <v>750</v>
      </c>
      <c r="C63" s="195" t="s">
        <v>749</v>
      </c>
      <c r="D63" s="234" t="s">
        <v>88</v>
      </c>
      <c r="E63" s="226">
        <v>2</v>
      </c>
      <c r="F63" s="218">
        <v>0</v>
      </c>
      <c r="G63" s="226">
        <f t="shared" si="3"/>
        <v>0</v>
      </c>
    </row>
    <row r="64" spans="1:7" s="106" customFormat="1">
      <c r="A64" s="191">
        <v>49</v>
      </c>
      <c r="B64" s="242" t="s">
        <v>752</v>
      </c>
      <c r="C64" s="195" t="s">
        <v>751</v>
      </c>
      <c r="D64" s="234" t="s">
        <v>88</v>
      </c>
      <c r="E64" s="226">
        <v>1</v>
      </c>
      <c r="F64" s="218">
        <v>0</v>
      </c>
      <c r="G64" s="226">
        <f t="shared" si="3"/>
        <v>0</v>
      </c>
    </row>
    <row r="65" spans="1:7" s="106" customFormat="1">
      <c r="A65" s="189">
        <v>50</v>
      </c>
      <c r="B65" s="242" t="str">
        <f>VLOOKUP($C65,Pomocne_NS!$A$1:$D$4855,2,FALSE)</f>
        <v>PD05</v>
      </c>
      <c r="C65" s="156" t="s">
        <v>753</v>
      </c>
      <c r="D65" s="234" t="str">
        <f>VLOOKUP($C65,Pomocne_NS!$A$1:$D$4855,3,FALSE)</f>
        <v>ks</v>
      </c>
      <c r="E65" s="226">
        <v>1</v>
      </c>
      <c r="F65" s="218">
        <v>0</v>
      </c>
      <c r="G65" s="226">
        <f t="shared" si="3"/>
        <v>0</v>
      </c>
    </row>
    <row r="66" spans="1:7" s="106" customFormat="1">
      <c r="A66" s="191">
        <v>51</v>
      </c>
      <c r="B66" s="242" t="str">
        <f>VLOOKUP($C66,Pomocne_NS!$A$1:$D$4855,2,FALSE)</f>
        <v>FD02</v>
      </c>
      <c r="C66" s="156" t="s">
        <v>763</v>
      </c>
      <c r="D66" s="234" t="str">
        <f>VLOOKUP($C66,Pomocne_NS!$A$1:$D$4855,3,FALSE)</f>
        <v>ks</v>
      </c>
      <c r="E66" s="226">
        <v>1</v>
      </c>
      <c r="F66" s="218">
        <v>0</v>
      </c>
      <c r="G66" s="226">
        <f t="shared" si="3"/>
        <v>0</v>
      </c>
    </row>
    <row r="67" spans="1:7" s="106" customFormat="1">
      <c r="A67" s="189">
        <v>52</v>
      </c>
      <c r="B67" s="242" t="str">
        <f>VLOOKUP($C67,Pomocne_NS!$A$1:$D$4855,2,FALSE)</f>
        <v>OC10</v>
      </c>
      <c r="C67" s="156" t="s">
        <v>774</v>
      </c>
      <c r="D67" s="234" t="str">
        <f>VLOOKUP($C67,Pomocne_NS!$A$1:$D$4855,3,FALSE)</f>
        <v>kg</v>
      </c>
      <c r="E67" s="226">
        <v>382</v>
      </c>
      <c r="F67" s="218">
        <v>0</v>
      </c>
      <c r="G67" s="226">
        <f t="shared" si="3"/>
        <v>0</v>
      </c>
    </row>
    <row r="68" spans="1:7" s="106" customFormat="1">
      <c r="A68" s="191">
        <v>53</v>
      </c>
      <c r="B68" s="242" t="str">
        <f>VLOOKUP($C68,Pomocne_NS!$A$1:$D$4855,2,FALSE)</f>
        <v>OC11</v>
      </c>
      <c r="C68" s="156" t="s">
        <v>775</v>
      </c>
      <c r="D68" s="234" t="str">
        <f>VLOOKUP($C68,Pomocne_NS!$A$1:$D$4855,3,FALSE)</f>
        <v>kg</v>
      </c>
      <c r="E68" s="226">
        <v>215</v>
      </c>
      <c r="F68" s="218">
        <v>0</v>
      </c>
      <c r="G68" s="226">
        <f t="shared" si="3"/>
        <v>0</v>
      </c>
    </row>
    <row r="69" spans="1:7" s="106" customFormat="1">
      <c r="A69" s="189">
        <v>54</v>
      </c>
      <c r="B69" s="242" t="str">
        <f>VLOOKUP($C69,Pomocne_NS!$A$1:$D$4855,2,FALSE)</f>
        <v>OC12</v>
      </c>
      <c r="C69" s="156" t="s">
        <v>776</v>
      </c>
      <c r="D69" s="234" t="str">
        <f>VLOOKUP($C69,Pomocne_NS!$A$1:$D$4855,3,FALSE)</f>
        <v>kg</v>
      </c>
      <c r="E69" s="226">
        <v>438</v>
      </c>
      <c r="F69" s="218">
        <v>0</v>
      </c>
      <c r="G69" s="226">
        <f t="shared" si="3"/>
        <v>0</v>
      </c>
    </row>
    <row r="70" spans="1:7" s="106" customFormat="1">
      <c r="A70" s="191">
        <v>55</v>
      </c>
      <c r="B70" s="242" t="str">
        <f>VLOOKUP($C70,Pomocne_NS!$A$1:$D$4855,2,FALSE)</f>
        <v>OC13</v>
      </c>
      <c r="C70" s="156" t="s">
        <v>778</v>
      </c>
      <c r="D70" s="234" t="str">
        <f>VLOOKUP($C70,Pomocne_NS!$A$1:$D$4855,3,FALSE)</f>
        <v>kg</v>
      </c>
      <c r="E70" s="226">
        <v>904</v>
      </c>
      <c r="F70" s="218">
        <v>0</v>
      </c>
      <c r="G70" s="226">
        <f t="shared" si="3"/>
        <v>0</v>
      </c>
    </row>
    <row r="71" spans="1:7" s="106" customFormat="1">
      <c r="A71" s="189">
        <v>56</v>
      </c>
      <c r="B71" s="242" t="str">
        <f>VLOOKUP($C71,Pomocne_NS!$A$1:$D$4855,2,FALSE)</f>
        <v>OC28</v>
      </c>
      <c r="C71" s="156" t="s">
        <v>807</v>
      </c>
      <c r="D71" s="234" t="str">
        <f>VLOOKUP($C71,Pomocne_NS!$A$1:$D$4855,3,FALSE)</f>
        <v>kg</v>
      </c>
      <c r="E71" s="226">
        <v>788</v>
      </c>
      <c r="F71" s="218">
        <v>0</v>
      </c>
      <c r="G71" s="226">
        <f t="shared" si="3"/>
        <v>0</v>
      </c>
    </row>
    <row r="72" spans="1:7" s="106" customFormat="1">
      <c r="A72" s="191">
        <v>57</v>
      </c>
      <c r="B72" s="242" t="str">
        <f>VLOOKUP($C72,Pomocne_NS!$A$1:$D$4855,2,FALSE)</f>
        <v>OC29</v>
      </c>
      <c r="C72" s="156" t="s">
        <v>809</v>
      </c>
      <c r="D72" s="234" t="str">
        <f>VLOOKUP($C72,Pomocne_NS!$A$1:$D$4855,3,FALSE)</f>
        <v>kg</v>
      </c>
      <c r="E72" s="226">
        <v>268</v>
      </c>
      <c r="F72" s="218">
        <v>0</v>
      </c>
      <c r="G72" s="226">
        <f t="shared" si="3"/>
        <v>0</v>
      </c>
    </row>
    <row r="73" spans="1:7" s="106" customFormat="1">
      <c r="A73" s="189">
        <v>58</v>
      </c>
      <c r="B73" s="242" t="str">
        <f>VLOOKUP($C73,Pomocne_NS!$A$1:$D$4855,2,FALSE)</f>
        <v>OC30</v>
      </c>
      <c r="C73" s="156" t="s">
        <v>811</v>
      </c>
      <c r="D73" s="234" t="str">
        <f>VLOOKUP($C73,Pomocne_NS!$A$1:$D$4855,3,FALSE)</f>
        <v>kg</v>
      </c>
      <c r="E73" s="226">
        <v>1686.5</v>
      </c>
      <c r="F73" s="218">
        <v>0</v>
      </c>
      <c r="G73" s="226">
        <f t="shared" si="3"/>
        <v>0</v>
      </c>
    </row>
    <row r="74" spans="1:7" s="106" customFormat="1">
      <c r="A74" s="191">
        <v>59</v>
      </c>
      <c r="B74" s="242" t="str">
        <f>VLOOKUP($C74,Pomocne_NS!$A$1:$D$4855,2,FALSE)</f>
        <v>OC31</v>
      </c>
      <c r="C74" s="156" t="s">
        <v>813</v>
      </c>
      <c r="D74" s="234" t="str">
        <f>VLOOKUP($C74,Pomocne_NS!$A$1:$D$4855,3,FALSE)</f>
        <v>kg</v>
      </c>
      <c r="E74" s="226">
        <v>516</v>
      </c>
      <c r="F74" s="218">
        <v>0</v>
      </c>
      <c r="G74" s="226">
        <f t="shared" si="3"/>
        <v>0</v>
      </c>
    </row>
    <row r="75" spans="1:7" s="106" customFormat="1">
      <c r="A75" s="189">
        <v>60</v>
      </c>
      <c r="B75" s="242" t="str">
        <f>VLOOKUP($C75,Pomocne_NS!$A$1:$D$4855,2,FALSE)</f>
        <v>OC33</v>
      </c>
      <c r="C75" s="156" t="s">
        <v>817</v>
      </c>
      <c r="D75" s="234" t="str">
        <f>VLOOKUP($C75,Pomocne_NS!$A$1:$D$4855,3,FALSE)</f>
        <v>kg</v>
      </c>
      <c r="E75" s="226">
        <v>75</v>
      </c>
      <c r="F75" s="218">
        <v>0</v>
      </c>
      <c r="G75" s="226">
        <f t="shared" si="3"/>
        <v>0</v>
      </c>
    </row>
    <row r="76" spans="1:7" s="106" customFormat="1">
      <c r="A76" s="191">
        <v>61</v>
      </c>
      <c r="B76" s="242" t="str">
        <f>VLOOKUP($C76,Pomocne_NS!$A$1:$D$4855,2,FALSE)</f>
        <v>DK1</v>
      </c>
      <c r="C76" s="156" t="s">
        <v>231</v>
      </c>
      <c r="D76" s="234" t="str">
        <f>VLOOKUP($C76,Pomocne_NS!$A$1:$D$4855,3,FALSE)</f>
        <v>bm</v>
      </c>
      <c r="E76" s="226">
        <v>172.5</v>
      </c>
      <c r="F76" s="218">
        <v>0</v>
      </c>
      <c r="G76" s="226">
        <f t="shared" si="3"/>
        <v>0</v>
      </c>
    </row>
    <row r="77" spans="1:7">
      <c r="A77" s="103"/>
      <c r="D77" s="113"/>
      <c r="E77" s="219"/>
      <c r="F77" s="219"/>
      <c r="G77" s="219"/>
    </row>
    <row r="78" spans="1:7">
      <c r="A78" s="103"/>
      <c r="C78" s="183" t="s">
        <v>99</v>
      </c>
      <c r="D78" s="113"/>
      <c r="E78" s="219"/>
      <c r="F78" s="219"/>
      <c r="G78" s="220">
        <f>G13+G36</f>
        <v>0</v>
      </c>
    </row>
    <row r="79" spans="1:7">
      <c r="A79" s="103"/>
      <c r="D79" s="113"/>
      <c r="E79" s="219"/>
      <c r="F79" s="219"/>
      <c r="G79" s="219"/>
    </row>
    <row r="80" spans="1:7">
      <c r="A80" s="299" t="s">
        <v>106</v>
      </c>
      <c r="B80" s="299"/>
      <c r="C80" s="299"/>
      <c r="D80" s="299"/>
      <c r="E80" s="299"/>
      <c r="F80" s="299"/>
      <c r="G80" s="299"/>
    </row>
    <row r="81" spans="1:7">
      <c r="A81" s="300" t="s">
        <v>128</v>
      </c>
      <c r="B81" s="300"/>
      <c r="C81" s="300"/>
      <c r="D81" s="300"/>
      <c r="E81" s="300"/>
      <c r="F81" s="300"/>
      <c r="G81" s="300"/>
    </row>
    <row r="82" spans="1:7">
      <c r="A82" s="300" t="s">
        <v>107</v>
      </c>
      <c r="B82" s="300"/>
      <c r="C82" s="300"/>
      <c r="D82" s="300"/>
      <c r="E82" s="300"/>
      <c r="F82" s="300"/>
      <c r="G82" s="300"/>
    </row>
    <row r="83" spans="1:7">
      <c r="A83" s="103"/>
      <c r="D83" s="113"/>
      <c r="E83" s="219"/>
      <c r="F83" s="219"/>
      <c r="G83" s="219"/>
    </row>
    <row r="84" spans="1:7">
      <c r="A84" s="113" t="s">
        <v>124</v>
      </c>
      <c r="D84" s="113"/>
      <c r="E84" s="219"/>
      <c r="F84" s="219"/>
      <c r="G84" s="219"/>
    </row>
    <row r="85" spans="1:7">
      <c r="A85" s="113" t="s">
        <v>125</v>
      </c>
      <c r="D85" s="113"/>
      <c r="E85" s="219"/>
      <c r="F85" s="219"/>
      <c r="G85" s="219"/>
    </row>
    <row r="86" spans="1:7">
      <c r="D86" s="113"/>
      <c r="E86" s="219"/>
      <c r="F86" s="219"/>
      <c r="G86" s="219"/>
    </row>
    <row r="87" spans="1:7">
      <c r="D87" s="113"/>
      <c r="E87" s="219"/>
      <c r="F87" s="219"/>
      <c r="G87" s="219"/>
    </row>
    <row r="88" spans="1:7">
      <c r="C88" s="118"/>
      <c r="D88" s="113"/>
      <c r="E88" s="219"/>
      <c r="F88" s="219"/>
      <c r="G88" s="219"/>
    </row>
    <row r="89" spans="1:7">
      <c r="D89" s="113"/>
      <c r="E89" s="219"/>
      <c r="F89" s="219"/>
      <c r="G89" s="219"/>
    </row>
    <row r="90" spans="1:7">
      <c r="A90" s="197" t="s">
        <v>850</v>
      </c>
      <c r="B90" s="243"/>
      <c r="D90" s="113"/>
      <c r="E90" s="219"/>
      <c r="F90" s="219"/>
      <c r="G90" s="219"/>
    </row>
    <row r="91" spans="1:7">
      <c r="A91" s="197" t="s">
        <v>851</v>
      </c>
      <c r="B91" s="243"/>
      <c r="D91" s="113"/>
      <c r="E91" s="219"/>
      <c r="F91" s="219"/>
      <c r="G91" s="219"/>
    </row>
    <row r="92" spans="1:7">
      <c r="A92" s="197" t="s">
        <v>852</v>
      </c>
      <c r="B92" s="243"/>
      <c r="D92" s="113"/>
      <c r="E92" s="219"/>
      <c r="F92" s="219"/>
      <c r="G92" s="219"/>
    </row>
    <row r="93" spans="1:7">
      <c r="A93" s="197" t="s">
        <v>853</v>
      </c>
      <c r="B93" s="243"/>
      <c r="D93" s="113"/>
      <c r="E93" s="219"/>
      <c r="F93" s="219"/>
      <c r="G93" s="219"/>
    </row>
    <row r="94" spans="1:7">
      <c r="A94" s="197" t="s">
        <v>854</v>
      </c>
      <c r="B94" s="243"/>
      <c r="D94" s="113"/>
      <c r="E94" s="219"/>
      <c r="F94" s="219"/>
      <c r="G94" s="219"/>
    </row>
    <row r="95" spans="1:7">
      <c r="A95" s="197" t="s">
        <v>855</v>
      </c>
      <c r="B95" s="243"/>
      <c r="D95" s="113"/>
      <c r="E95" s="219"/>
      <c r="F95" s="219"/>
      <c r="G95" s="219"/>
    </row>
    <row r="96" spans="1:7">
      <c r="A96" s="301" t="s">
        <v>896</v>
      </c>
      <c r="B96" s="301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  <c r="D473" s="113"/>
      <c r="E473" s="219"/>
      <c r="F473" s="219"/>
      <c r="G473" s="219"/>
    </row>
    <row r="474" spans="1:7">
      <c r="A474" s="103"/>
      <c r="D474" s="113"/>
      <c r="E474" s="219"/>
      <c r="F474" s="219"/>
      <c r="G474" s="219"/>
    </row>
    <row r="475" spans="1:7">
      <c r="A475" s="103"/>
      <c r="D475" s="113"/>
      <c r="E475" s="219"/>
      <c r="F475" s="219"/>
      <c r="G475" s="219"/>
    </row>
    <row r="476" spans="1:7">
      <c r="A476" s="103"/>
      <c r="D476" s="113"/>
      <c r="E476" s="219"/>
      <c r="F476" s="219"/>
      <c r="G476" s="219"/>
    </row>
    <row r="477" spans="1:7">
      <c r="A477" s="103"/>
      <c r="D477" s="113"/>
      <c r="E477" s="219"/>
      <c r="F477" s="219"/>
      <c r="G477" s="219"/>
    </row>
    <row r="478" spans="1:7">
      <c r="A478" s="103"/>
      <c r="D478" s="113"/>
      <c r="E478" s="219"/>
      <c r="F478" s="219"/>
      <c r="G478" s="219"/>
    </row>
    <row r="479" spans="1:7">
      <c r="A479" s="103"/>
      <c r="D479" s="113"/>
      <c r="E479" s="219"/>
      <c r="F479" s="219"/>
      <c r="G479" s="219"/>
    </row>
    <row r="480" spans="1:7">
      <c r="A480" s="103"/>
      <c r="D480" s="113"/>
      <c r="E480" s="219"/>
      <c r="F480" s="219"/>
      <c r="G480" s="219"/>
    </row>
    <row r="481" spans="1:7">
      <c r="A481" s="103"/>
      <c r="D481" s="113"/>
      <c r="E481" s="219"/>
      <c r="F481" s="219"/>
      <c r="G481" s="219"/>
    </row>
    <row r="482" spans="1:7">
      <c r="A482" s="103"/>
      <c r="D482" s="113"/>
      <c r="E482" s="219"/>
      <c r="F482" s="219"/>
      <c r="G482" s="219"/>
    </row>
    <row r="483" spans="1:7">
      <c r="A483" s="103"/>
      <c r="D483" s="113"/>
      <c r="E483" s="219"/>
      <c r="F483" s="219"/>
      <c r="G483" s="219"/>
    </row>
    <row r="484" spans="1:7">
      <c r="A484" s="103"/>
      <c r="D484" s="113"/>
      <c r="E484" s="219"/>
      <c r="F484" s="219"/>
      <c r="G484" s="219"/>
    </row>
    <row r="485" spans="1:7">
      <c r="A485" s="103"/>
      <c r="D485" s="113"/>
      <c r="E485" s="219"/>
      <c r="F485" s="219"/>
      <c r="G485" s="219"/>
    </row>
    <row r="486" spans="1:7">
      <c r="A486" s="103"/>
      <c r="D486" s="113"/>
      <c r="E486" s="219"/>
      <c r="F486" s="219"/>
      <c r="G486" s="219"/>
    </row>
    <row r="487" spans="1:7">
      <c r="A487" s="103"/>
      <c r="D487" s="113"/>
      <c r="E487" s="219"/>
      <c r="F487" s="219"/>
      <c r="G487" s="219"/>
    </row>
    <row r="488" spans="1:7">
      <c r="A488" s="103"/>
      <c r="D488" s="113"/>
      <c r="E488" s="219"/>
      <c r="F488" s="219"/>
      <c r="G488" s="219"/>
    </row>
    <row r="489" spans="1:7">
      <c r="A489" s="103"/>
      <c r="D489" s="113"/>
      <c r="E489" s="219"/>
      <c r="F489" s="219"/>
      <c r="G489" s="219"/>
    </row>
    <row r="490" spans="1:7">
      <c r="A490" s="103"/>
      <c r="D490" s="113"/>
      <c r="E490" s="219"/>
      <c r="F490" s="219"/>
      <c r="G490" s="219"/>
    </row>
    <row r="491" spans="1:7">
      <c r="A491" s="103"/>
      <c r="D491" s="113"/>
      <c r="E491" s="219"/>
      <c r="F491" s="219"/>
      <c r="G491" s="219"/>
    </row>
    <row r="492" spans="1:7">
      <c r="A492" s="103"/>
      <c r="D492" s="113"/>
      <c r="E492" s="219"/>
      <c r="F492" s="219"/>
      <c r="G492" s="219"/>
    </row>
    <row r="493" spans="1:7">
      <c r="A493" s="103"/>
      <c r="D493" s="113"/>
      <c r="E493" s="219"/>
      <c r="F493" s="219"/>
      <c r="G493" s="219"/>
    </row>
    <row r="494" spans="1:7">
      <c r="A494" s="103"/>
      <c r="D494" s="113"/>
      <c r="E494" s="219"/>
      <c r="F494" s="219"/>
      <c r="G494" s="219"/>
    </row>
    <row r="495" spans="1:7">
      <c r="A495" s="103"/>
      <c r="D495" s="113"/>
      <c r="E495" s="219"/>
      <c r="F495" s="219"/>
      <c r="G495" s="219"/>
    </row>
    <row r="496" spans="1:7">
      <c r="A496" s="103"/>
      <c r="D496" s="113"/>
      <c r="E496" s="219"/>
      <c r="F496" s="219"/>
      <c r="G496" s="219"/>
    </row>
    <row r="497" spans="1:7">
      <c r="A497" s="103"/>
      <c r="D497" s="113"/>
      <c r="E497" s="219"/>
      <c r="F497" s="219"/>
      <c r="G497" s="219"/>
    </row>
    <row r="498" spans="1:7">
      <c r="A498" s="103"/>
      <c r="D498" s="113"/>
      <c r="E498" s="219"/>
      <c r="F498" s="219"/>
      <c r="G498" s="219"/>
    </row>
    <row r="499" spans="1:7">
      <c r="A499" s="103"/>
      <c r="D499" s="113"/>
      <c r="E499" s="219"/>
      <c r="F499" s="219"/>
      <c r="G499" s="219"/>
    </row>
    <row r="500" spans="1:7">
      <c r="A500" s="103"/>
      <c r="D500" s="113"/>
      <c r="E500" s="219"/>
      <c r="F500" s="219"/>
      <c r="G500" s="219"/>
    </row>
    <row r="501" spans="1:7">
      <c r="A501" s="103"/>
      <c r="D501" s="113"/>
      <c r="E501" s="219"/>
      <c r="F501" s="219"/>
      <c r="G501" s="219"/>
    </row>
    <row r="502" spans="1:7">
      <c r="A502" s="103"/>
      <c r="D502" s="113"/>
      <c r="E502" s="219"/>
      <c r="F502" s="219"/>
      <c r="G502" s="219"/>
    </row>
    <row r="503" spans="1:7">
      <c r="A503" s="103"/>
      <c r="D503" s="113"/>
      <c r="E503" s="219"/>
      <c r="F503" s="219"/>
      <c r="G503" s="219"/>
    </row>
    <row r="504" spans="1:7">
      <c r="A504" s="103"/>
      <c r="D504" s="113"/>
      <c r="E504" s="219"/>
      <c r="F504" s="219"/>
      <c r="G504" s="219"/>
    </row>
    <row r="505" spans="1:7">
      <c r="A505" s="103"/>
      <c r="D505" s="113"/>
      <c r="E505" s="219"/>
      <c r="F505" s="219"/>
      <c r="G505" s="219"/>
    </row>
    <row r="506" spans="1:7">
      <c r="A506" s="103"/>
      <c r="D506" s="113"/>
      <c r="E506" s="219"/>
      <c r="F506" s="219"/>
      <c r="G506" s="219"/>
    </row>
    <row r="507" spans="1:7">
      <c r="A507" s="103"/>
      <c r="D507" s="113"/>
      <c r="E507" s="219"/>
      <c r="F507" s="219"/>
      <c r="G507" s="219"/>
    </row>
    <row r="508" spans="1:7">
      <c r="A508" s="103"/>
      <c r="D508" s="113"/>
      <c r="E508" s="219"/>
      <c r="F508" s="219"/>
      <c r="G508" s="219"/>
    </row>
    <row r="509" spans="1:7">
      <c r="A509" s="103"/>
      <c r="D509" s="113"/>
      <c r="E509" s="219"/>
      <c r="F509" s="219"/>
      <c r="G509" s="219"/>
    </row>
    <row r="510" spans="1:7">
      <c r="A510" s="103"/>
      <c r="D510" s="113"/>
      <c r="E510" s="219"/>
      <c r="F510" s="219"/>
      <c r="G510" s="219"/>
    </row>
    <row r="511" spans="1:7">
      <c r="A511" s="103"/>
      <c r="D511" s="113"/>
      <c r="E511" s="219"/>
      <c r="F511" s="219"/>
      <c r="G511" s="219"/>
    </row>
    <row r="512" spans="1:7">
      <c r="A512" s="103"/>
      <c r="D512" s="113"/>
      <c r="E512" s="219"/>
      <c r="F512" s="219"/>
      <c r="G512" s="219"/>
    </row>
    <row r="513" spans="1:7">
      <c r="A513" s="103"/>
      <c r="D513" s="113"/>
      <c r="E513" s="219"/>
      <c r="F513" s="219"/>
      <c r="G513" s="219"/>
    </row>
    <row r="514" spans="1:7">
      <c r="A514" s="103"/>
      <c r="D514" s="113"/>
      <c r="E514" s="219"/>
      <c r="F514" s="219"/>
      <c r="G514" s="219"/>
    </row>
    <row r="515" spans="1:7">
      <c r="A515" s="103"/>
      <c r="D515" s="113"/>
      <c r="E515" s="219"/>
      <c r="F515" s="219"/>
      <c r="G515" s="219"/>
    </row>
    <row r="516" spans="1:7">
      <c r="A516" s="103"/>
      <c r="D516" s="113"/>
      <c r="E516" s="219"/>
      <c r="F516" s="219"/>
      <c r="G516" s="219"/>
    </row>
    <row r="517" spans="1:7">
      <c r="A517" s="103"/>
      <c r="D517" s="113"/>
      <c r="E517" s="219"/>
      <c r="F517" s="219"/>
      <c r="G517" s="219"/>
    </row>
    <row r="518" spans="1:7">
      <c r="A518" s="103"/>
    </row>
    <row r="519" spans="1:7">
      <c r="A519" s="103"/>
    </row>
    <row r="520" spans="1:7">
      <c r="A520" s="103"/>
    </row>
    <row r="521" spans="1:7">
      <c r="A521" s="103"/>
    </row>
    <row r="522" spans="1:7">
      <c r="A522" s="103"/>
    </row>
    <row r="523" spans="1:7">
      <c r="A523" s="103"/>
    </row>
    <row r="524" spans="1:7">
      <c r="A524" s="103"/>
    </row>
    <row r="525" spans="1:7">
      <c r="A525" s="103"/>
    </row>
    <row r="526" spans="1:7">
      <c r="A526" s="103"/>
    </row>
    <row r="527" spans="1:7">
      <c r="A527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80:G80"/>
    <mergeCell ref="A81:G81"/>
    <mergeCell ref="A82:G82"/>
    <mergeCell ref="A96:B96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5"/>
  <sheetViews>
    <sheetView showGridLines="0" workbookViewId="0">
      <pane ySplit="12" topLeftCell="A37" activePane="bottomLeft" state="frozen"/>
      <selection activeCell="C37" sqref="C37"/>
      <selection pane="bottomLeft" activeCell="C20" sqref="C20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3.21875" style="184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273</v>
      </c>
      <c r="C10" s="186"/>
      <c r="D10" s="231"/>
      <c r="E10" s="213"/>
      <c r="F10" s="213"/>
      <c r="G10" s="213"/>
    </row>
    <row r="11" spans="1:10">
      <c r="A11" s="119" t="s">
        <v>83</v>
      </c>
      <c r="B11" s="244" t="s">
        <v>84</v>
      </c>
      <c r="C11" s="97" t="s">
        <v>79</v>
      </c>
      <c r="D11" s="247" t="s">
        <v>85</v>
      </c>
      <c r="E11" s="250" t="s">
        <v>86</v>
      </c>
      <c r="F11" s="250" t="s">
        <v>89</v>
      </c>
      <c r="G11" s="250" t="s">
        <v>80</v>
      </c>
    </row>
    <row r="12" spans="1:10">
      <c r="A12" s="120">
        <v>1</v>
      </c>
      <c r="B12" s="245">
        <v>2</v>
      </c>
      <c r="C12" s="99">
        <v>3</v>
      </c>
      <c r="D12" s="248">
        <v>4</v>
      </c>
      <c r="E12" s="251">
        <v>5</v>
      </c>
      <c r="F12" s="251">
        <v>6</v>
      </c>
      <c r="G12" s="251">
        <v>7</v>
      </c>
    </row>
    <row r="13" spans="1:10">
      <c r="A13" s="121"/>
      <c r="B13" s="246"/>
      <c r="C13" s="146" t="s">
        <v>91</v>
      </c>
      <c r="D13" s="249"/>
      <c r="E13" s="252"/>
      <c r="F13" s="252"/>
      <c r="G13" s="253">
        <f>SUM(G14:G30)</f>
        <v>0</v>
      </c>
    </row>
    <row r="14" spans="1:10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J32*0.001</f>
        <v>4.4921499999999996</v>
      </c>
      <c r="F14" s="218">
        <v>0</v>
      </c>
      <c r="G14" s="226">
        <f t="shared" ref="G14:G23" si="0">E14*F14</f>
        <v>0</v>
      </c>
    </row>
    <row r="15" spans="1:10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51</v>
      </c>
      <c r="F15" s="218">
        <v>0</v>
      </c>
      <c r="G15" s="226">
        <f t="shared" si="0"/>
        <v>0</v>
      </c>
      <c r="I15" s="7">
        <f>VLOOKUP($C15,Pomocne_BP!$A$1:$E$4923,5,FALSE)</f>
        <v>0</v>
      </c>
      <c r="J15" s="7">
        <f t="shared" ref="J15:J30" si="1">I15*E15</f>
        <v>0</v>
      </c>
    </row>
    <row r="16" spans="1:10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4.4921499999999996</v>
      </c>
      <c r="F16" s="218">
        <v>0</v>
      </c>
      <c r="G16" s="226">
        <f t="shared" si="0"/>
        <v>0</v>
      </c>
    </row>
    <row r="17" spans="1:10">
      <c r="A17" s="102">
        <v>4</v>
      </c>
      <c r="B17" s="240" t="str">
        <f>VLOOKUP($C17,Pomocne_BP!$A$1:$D$4923,2,FALSE)</f>
        <v>B01</v>
      </c>
      <c r="C17" s="188" t="s">
        <v>130</v>
      </c>
      <c r="D17" s="234" t="str">
        <f>VLOOKUP($C17,Pomocne_BP!$A$1:$D$4923,3,FALSE)</f>
        <v>bm</v>
      </c>
      <c r="E17" s="226">
        <v>5</v>
      </c>
      <c r="F17" s="218">
        <v>0</v>
      </c>
      <c r="G17" s="226">
        <f t="shared" si="0"/>
        <v>0</v>
      </c>
      <c r="I17" s="7">
        <f>VLOOKUP($C17,Pomocne_BP!$A$1:$E$4923,5,FALSE)</f>
        <v>12</v>
      </c>
      <c r="J17" s="7">
        <f t="shared" si="1"/>
        <v>60</v>
      </c>
    </row>
    <row r="18" spans="1:10">
      <c r="A18" s="102">
        <v>5</v>
      </c>
      <c r="B18" s="240" t="str">
        <f>VLOOKUP($C18,Pomocne_BP!$A$1:$D$4923,2,FALSE)</f>
        <v>BT06</v>
      </c>
      <c r="C18" s="188" t="s">
        <v>135</v>
      </c>
      <c r="D18" s="234" t="str">
        <f>VLOOKUP($C18,Pomocne_BP!$A$1:$D$4923,3,FALSE)</f>
        <v>h</v>
      </c>
      <c r="E18" s="226">
        <v>16</v>
      </c>
      <c r="F18" s="218">
        <v>0</v>
      </c>
      <c r="G18" s="226">
        <f t="shared" si="0"/>
        <v>0</v>
      </c>
      <c r="I18" s="7">
        <f>VLOOKUP($C18,Pomocne_BP!$A$1:$E$4923,5,FALSE)</f>
        <v>0</v>
      </c>
      <c r="J18" s="7">
        <f t="shared" si="1"/>
        <v>0</v>
      </c>
    </row>
    <row r="19" spans="1:10">
      <c r="A19" s="102">
        <v>6</v>
      </c>
      <c r="B19" s="240" t="str">
        <f>VLOOKUP($C19,Pomocne_BP!$A$1:$D$4923,2,FALSE)</f>
        <v>BD09</v>
      </c>
      <c r="C19" s="188" t="s">
        <v>248</v>
      </c>
      <c r="D19" s="234" t="str">
        <f>VLOOKUP($C19,Pomocne_BP!$A$1:$D$4923,3,FALSE)</f>
        <v>h</v>
      </c>
      <c r="E19" s="226">
        <v>8</v>
      </c>
      <c r="F19" s="218">
        <v>0</v>
      </c>
      <c r="G19" s="226">
        <f t="shared" si="0"/>
        <v>0</v>
      </c>
      <c r="I19" s="7">
        <f>VLOOKUP($C19,Pomocne_BP!$A$1:$E$4923,5,FALSE)</f>
        <v>0</v>
      </c>
      <c r="J19" s="7">
        <f t="shared" si="1"/>
        <v>0</v>
      </c>
    </row>
    <row r="20" spans="1:10">
      <c r="A20" s="102">
        <v>7</v>
      </c>
      <c r="B20" s="240" t="str">
        <f>VLOOKUP($C20,Pomocne_BP!$A$1:$D$4923,2,FALSE)</f>
        <v>BS04</v>
      </c>
      <c r="C20" s="188" t="s">
        <v>550</v>
      </c>
      <c r="D20" s="234" t="str">
        <f>VLOOKUP($C20,Pomocne_BP!$A$1:$D$4923,3,FALSE)</f>
        <v>m2</v>
      </c>
      <c r="E20" s="226">
        <v>41.98</v>
      </c>
      <c r="F20" s="218">
        <v>0</v>
      </c>
      <c r="G20" s="226">
        <f t="shared" si="0"/>
        <v>0</v>
      </c>
      <c r="I20" s="7">
        <f>VLOOKUP($C20,Pomocne_BP!$A$1:$E$4923,5,FALSE)</f>
        <v>55</v>
      </c>
      <c r="J20" s="7">
        <f t="shared" si="1"/>
        <v>2308.8999999999996</v>
      </c>
    </row>
    <row r="21" spans="1:10">
      <c r="A21" s="102">
        <v>8</v>
      </c>
      <c r="B21" s="240" t="str">
        <f>VLOOKUP($C21,Pomocne_BP!$A$1:$D$4923,2,FALSE)</f>
        <v>B02</v>
      </c>
      <c r="C21" s="188" t="s">
        <v>132</v>
      </c>
      <c r="D21" s="234" t="str">
        <f>VLOOKUP($C21,Pomocne_BP!$A$1:$D$4923,3,FALSE)</f>
        <v>ks</v>
      </c>
      <c r="E21" s="226">
        <v>1</v>
      </c>
      <c r="F21" s="218">
        <v>0</v>
      </c>
      <c r="G21" s="226">
        <f t="shared" si="0"/>
        <v>0</v>
      </c>
      <c r="I21" s="7">
        <f>VLOOKUP($C21,Pomocne_BP!$A$1:$E$4923,5,FALSE)</f>
        <v>25</v>
      </c>
      <c r="J21" s="7">
        <f t="shared" si="1"/>
        <v>25</v>
      </c>
    </row>
    <row r="22" spans="1:10">
      <c r="A22" s="102">
        <v>9</v>
      </c>
      <c r="B22" s="240" t="str">
        <f>VLOOKUP($C22,Pomocne_BP!$A$1:$D$4923,2,FALSE)</f>
        <v>BV05</v>
      </c>
      <c r="C22" s="188" t="s">
        <v>139</v>
      </c>
      <c r="D22" s="234" t="str">
        <f>VLOOKUP($C22,Pomocne_BP!$A$1:$D$4923,3,FALSE)</f>
        <v>ks</v>
      </c>
      <c r="E22" s="226">
        <v>15</v>
      </c>
      <c r="F22" s="218">
        <v>0</v>
      </c>
      <c r="G22" s="226">
        <f t="shared" si="0"/>
        <v>0</v>
      </c>
      <c r="I22" s="7">
        <f>VLOOKUP($C22,Pomocne_BP!$A$1:$E$4923,5,FALSE)</f>
        <v>5</v>
      </c>
      <c r="J22" s="7">
        <f t="shared" si="1"/>
        <v>75</v>
      </c>
    </row>
    <row r="23" spans="1:10">
      <c r="A23" s="102">
        <v>10</v>
      </c>
      <c r="B23" s="240" t="str">
        <f>VLOOKUP($C23,Pomocne_BP!$A$1:$D$4923,2,FALSE)</f>
        <v>BS01</v>
      </c>
      <c r="C23" s="188" t="s">
        <v>549</v>
      </c>
      <c r="D23" s="234" t="str">
        <f>VLOOKUP($C23,Pomocne_BP!$A$1:$D$4923,3,FALSE)</f>
        <v>m2</v>
      </c>
      <c r="E23" s="226">
        <v>74.41</v>
      </c>
      <c r="F23" s="218">
        <v>0</v>
      </c>
      <c r="G23" s="226">
        <f t="shared" si="0"/>
        <v>0</v>
      </c>
    </row>
    <row r="24" spans="1:10">
      <c r="A24" s="102">
        <v>11</v>
      </c>
      <c r="B24" s="240" t="str">
        <f>VLOOKUP($C24,Pomocne_BP!$A$1:$D$4923,2,FALSE)</f>
        <v>BS09</v>
      </c>
      <c r="C24" s="185" t="s">
        <v>556</v>
      </c>
      <c r="D24" s="234" t="str">
        <f>VLOOKUP($C24,Pomocne_BP!$A$1:$D$4923,3,FALSE)</f>
        <v>m2</v>
      </c>
      <c r="E24" s="226">
        <v>21.45</v>
      </c>
      <c r="F24" s="218">
        <v>0</v>
      </c>
      <c r="G24" s="226">
        <f t="shared" ref="G24:G30" si="2">E24*F24</f>
        <v>0</v>
      </c>
      <c r="I24" s="7">
        <f>VLOOKUP($C24,Pomocne_BP!$A$1:$E$4923,5,FALSE)</f>
        <v>30</v>
      </c>
      <c r="J24" s="7">
        <f t="shared" si="1"/>
        <v>643.5</v>
      </c>
    </row>
    <row r="25" spans="1:10">
      <c r="A25" s="102">
        <v>12</v>
      </c>
      <c r="B25" s="240" t="str">
        <f>VLOOKUP($C25,Pomocne_BP!$A$1:$D$4923,2,FALSE)</f>
        <v>BD01</v>
      </c>
      <c r="C25" s="188" t="s">
        <v>286</v>
      </c>
      <c r="D25" s="234" t="str">
        <f>VLOOKUP($C25,Pomocne_BP!$A$1:$D$4923,3,FALSE)</f>
        <v>m2</v>
      </c>
      <c r="E25" s="226">
        <v>59.44</v>
      </c>
      <c r="F25" s="218">
        <v>0</v>
      </c>
      <c r="G25" s="226">
        <f t="shared" si="2"/>
        <v>0</v>
      </c>
    </row>
    <row r="26" spans="1:10">
      <c r="A26" s="102">
        <v>13</v>
      </c>
      <c r="B26" s="240" t="str">
        <f>VLOOKUP($C26,Pomocne_BP!$A$1:$D$4923,2,FALSE)</f>
        <v>BD07</v>
      </c>
      <c r="C26" s="106" t="s">
        <v>891</v>
      </c>
      <c r="D26" s="234" t="str">
        <f>VLOOKUP($C26,Pomocne_BP!$A$1:$D$4923,3,FALSE)</f>
        <v>kg</v>
      </c>
      <c r="E26" s="226">
        <v>750</v>
      </c>
      <c r="F26" s="218">
        <v>0</v>
      </c>
      <c r="G26" s="226">
        <f t="shared" si="2"/>
        <v>0</v>
      </c>
      <c r="I26" s="7">
        <f>VLOOKUP($C26,Pomocne_BP!$A$1:$E$4923,5,FALSE)</f>
        <v>1</v>
      </c>
      <c r="J26" s="7">
        <f t="shared" si="1"/>
        <v>750</v>
      </c>
    </row>
    <row r="27" spans="1:10">
      <c r="A27" s="102">
        <v>14</v>
      </c>
      <c r="B27" s="240" t="str">
        <f>VLOOKUP($C27,Pomocne_BP!$A$1:$D$4923,2,FALSE)</f>
        <v>BS10</v>
      </c>
      <c r="C27" s="188" t="s">
        <v>557</v>
      </c>
      <c r="D27" s="234" t="str">
        <f>VLOOKUP($C27,Pomocne_BP!$A$1:$D$4923,3,FALSE)</f>
        <v>m2</v>
      </c>
      <c r="E27" s="226">
        <v>24.43</v>
      </c>
      <c r="F27" s="218">
        <v>0</v>
      </c>
      <c r="G27" s="226">
        <f t="shared" si="2"/>
        <v>0</v>
      </c>
      <c r="I27" s="7">
        <f>VLOOKUP($C27,Pomocne_BP!$A$1:$E$4923,5,FALSE)</f>
        <v>20</v>
      </c>
      <c r="J27" s="7">
        <f t="shared" si="1"/>
        <v>488.6</v>
      </c>
    </row>
    <row r="28" spans="1:10" ht="20.399999999999999">
      <c r="A28" s="102">
        <v>15</v>
      </c>
      <c r="B28" s="240" t="str">
        <f>VLOOKUP($C28,Pomocne_BP!$A$1:$D$4923,2,FALSE)</f>
        <v>B12</v>
      </c>
      <c r="C28" s="188" t="s">
        <v>552</v>
      </c>
      <c r="D28" s="234" t="str">
        <f>VLOOKUP($C28,Pomocne_BP!$A$1:$D$4923,3,FALSE)</f>
        <v>ks</v>
      </c>
      <c r="E28" s="226">
        <v>4</v>
      </c>
      <c r="F28" s="218">
        <v>0</v>
      </c>
      <c r="G28" s="226">
        <f t="shared" si="2"/>
        <v>0</v>
      </c>
      <c r="I28" s="7">
        <f>VLOOKUP($C28,Pomocne_BP!$A$1:$E$4923,5,FALSE)</f>
        <v>20</v>
      </c>
      <c r="J28" s="7">
        <f t="shared" si="1"/>
        <v>80</v>
      </c>
    </row>
    <row r="29" spans="1:10">
      <c r="A29" s="102">
        <v>16</v>
      </c>
      <c r="B29" s="240" t="str">
        <f>VLOOKUP($C29,Pomocne_BP!$A$1:$D$4923,2,FALSE)</f>
        <v>B13</v>
      </c>
      <c r="C29" s="188" t="s">
        <v>216</v>
      </c>
      <c r="D29" s="234" t="str">
        <f>VLOOKUP($C29,Pomocne_BP!$A$1:$D$4923,3,FALSE)</f>
        <v>kpl</v>
      </c>
      <c r="E29" s="226">
        <v>1</v>
      </c>
      <c r="F29" s="218">
        <v>0</v>
      </c>
      <c r="G29" s="226">
        <f t="shared" si="2"/>
        <v>0</v>
      </c>
      <c r="I29" s="7">
        <f>VLOOKUP($C29,Pomocne_BP!$A$1:$E$4923,5,FALSE)</f>
        <v>50</v>
      </c>
      <c r="J29" s="7">
        <f t="shared" si="1"/>
        <v>50</v>
      </c>
    </row>
    <row r="30" spans="1:10">
      <c r="A30" s="102">
        <v>17</v>
      </c>
      <c r="B30" s="240" t="str">
        <f>VLOOKUP($C30,Pomocne_BP!$A$1:$D$4923,2,FALSE)</f>
        <v>BS07</v>
      </c>
      <c r="C30" s="188" t="s">
        <v>146</v>
      </c>
      <c r="D30" s="234" t="str">
        <f>VLOOKUP($C30,Pomocne_BP!$A$1:$D$4923,3,FALSE)</f>
        <v>m2</v>
      </c>
      <c r="E30" s="226">
        <f>(E43+E44)*0.05</f>
        <v>11.15</v>
      </c>
      <c r="F30" s="218">
        <v>0</v>
      </c>
      <c r="G30" s="226">
        <f t="shared" si="2"/>
        <v>0</v>
      </c>
      <c r="I30" s="7">
        <f>VLOOKUP($C30,Pomocne_BP!$A$1:$E$4923,5,FALSE)</f>
        <v>1</v>
      </c>
      <c r="J30" s="7">
        <f t="shared" si="1"/>
        <v>11.15</v>
      </c>
    </row>
    <row r="31" spans="1:10">
      <c r="A31" s="103"/>
      <c r="D31" s="113"/>
      <c r="E31" s="219"/>
      <c r="F31" s="219"/>
      <c r="G31" s="230"/>
    </row>
    <row r="32" spans="1:10">
      <c r="A32" s="100"/>
      <c r="B32" s="239"/>
      <c r="C32" s="146" t="s">
        <v>95</v>
      </c>
      <c r="D32" s="109"/>
      <c r="E32" s="224"/>
      <c r="F32" s="224"/>
      <c r="G32" s="216">
        <f>SUM(G33:G54)</f>
        <v>0</v>
      </c>
      <c r="J32" s="151">
        <f>SUM(J14:J30)</f>
        <v>4492.1499999999996</v>
      </c>
    </row>
    <row r="33" spans="1:7">
      <c r="A33" s="189">
        <v>18</v>
      </c>
      <c r="B33" s="242" t="str">
        <f>VLOOKUP($C33,Pomocne_NS!$A$1:$D$4855,2,FALSE)</f>
        <v>NV01</v>
      </c>
      <c r="C33" s="190" t="s">
        <v>177</v>
      </c>
      <c r="D33" s="234" t="str">
        <f>VLOOKUP($C33,Pomocne_NS!$A$1:$D$4855,3,FALSE)</f>
        <v>kpl</v>
      </c>
      <c r="E33" s="226">
        <v>1</v>
      </c>
      <c r="F33" s="218">
        <v>0</v>
      </c>
      <c r="G33" s="226">
        <f>E33*F33</f>
        <v>0</v>
      </c>
    </row>
    <row r="34" spans="1:7">
      <c r="A34" s="191">
        <v>19</v>
      </c>
      <c r="B34" s="242" t="str">
        <f>VLOOKUP($C34,Pomocne_NS!$A$1:$D$4855,2,FALSE)</f>
        <v>NV02</v>
      </c>
      <c r="C34" s="190" t="s">
        <v>178</v>
      </c>
      <c r="D34" s="234" t="str">
        <f>VLOOKUP($C34,Pomocne_NS!$A$1:$D$4855,3,FALSE)</f>
        <v>kpl</v>
      </c>
      <c r="E34" s="226">
        <v>1</v>
      </c>
      <c r="F34" s="218">
        <v>0</v>
      </c>
      <c r="G34" s="226">
        <f t="shared" ref="G34:G46" si="3">E34*F34</f>
        <v>0</v>
      </c>
    </row>
    <row r="35" spans="1:7">
      <c r="A35" s="189">
        <v>20</v>
      </c>
      <c r="B35" s="242" t="str">
        <f>VLOOKUP($C35,Pomocne_NS!$A$1:$D$4855,2,FALSE)</f>
        <v>NV03</v>
      </c>
      <c r="C35" s="188" t="s">
        <v>337</v>
      </c>
      <c r="D35" s="234" t="str">
        <f>VLOOKUP($C35,Pomocne_NS!$A$1:$D$4855,3,FALSE)</f>
        <v>m2</v>
      </c>
      <c r="E35" s="226">
        <f>E15</f>
        <v>51</v>
      </c>
      <c r="F35" s="218">
        <v>0</v>
      </c>
      <c r="G35" s="226">
        <f t="shared" si="3"/>
        <v>0</v>
      </c>
    </row>
    <row r="36" spans="1:7">
      <c r="A36" s="191">
        <v>21</v>
      </c>
      <c r="B36" s="242" t="str">
        <f>VLOOKUP($C36,Pomocne_NS!$A$1:$D$4855,2,FALSE)</f>
        <v>NV28</v>
      </c>
      <c r="C36" s="185" t="s">
        <v>603</v>
      </c>
      <c r="D36" s="234" t="str">
        <f>VLOOKUP($C36,Pomocne_NS!$A$1:$D$4855,3,FALSE)</f>
        <v>kpl</v>
      </c>
      <c r="E36" s="226">
        <v>1</v>
      </c>
      <c r="F36" s="218">
        <v>0</v>
      </c>
      <c r="G36" s="226">
        <f t="shared" si="3"/>
        <v>0</v>
      </c>
    </row>
    <row r="37" spans="1:7">
      <c r="A37" s="189">
        <v>22</v>
      </c>
      <c r="B37" s="242" t="str">
        <f>VLOOKUP($C37,Pomocne_NS!$A$1:$D$4855,2,FALSE)</f>
        <v>NV14</v>
      </c>
      <c r="C37" s="190" t="s">
        <v>215</v>
      </c>
      <c r="D37" s="234" t="str">
        <f>VLOOKUP($C37,Pomocne_NS!$A$1:$D$4855,3,FALSE)</f>
        <v>ks</v>
      </c>
      <c r="E37" s="226">
        <v>1</v>
      </c>
      <c r="F37" s="218">
        <v>0</v>
      </c>
      <c r="G37" s="226">
        <f t="shared" si="3"/>
        <v>0</v>
      </c>
    </row>
    <row r="38" spans="1:7">
      <c r="A38" s="191">
        <v>23</v>
      </c>
      <c r="B38" s="242" t="str">
        <f>VLOOKUP($C38,Pomocne_NS!$A$1:$D$4855,2,FALSE)</f>
        <v>NV17</v>
      </c>
      <c r="C38" s="190" t="s">
        <v>218</v>
      </c>
      <c r="D38" s="234" t="str">
        <f>VLOOKUP($C38,Pomocne_NS!$A$1:$D$4855,3,FALSE)</f>
        <v>kpl</v>
      </c>
      <c r="E38" s="226">
        <v>1</v>
      </c>
      <c r="F38" s="218">
        <v>0</v>
      </c>
      <c r="G38" s="226">
        <f t="shared" si="3"/>
        <v>0</v>
      </c>
    </row>
    <row r="39" spans="1:7" ht="20.399999999999999">
      <c r="A39" s="189">
        <v>24</v>
      </c>
      <c r="B39" s="242" t="str">
        <f>VLOOKUP($C39,Pomocne_NS!$A$1:$D$4855,2,FALSE)</f>
        <v>NS31</v>
      </c>
      <c r="C39" s="188" t="s">
        <v>274</v>
      </c>
      <c r="D39" s="234" t="str">
        <f>VLOOKUP($C39,Pomocne_NS!$A$1:$D$4855,3,FALSE)</f>
        <v>m2</v>
      </c>
      <c r="E39" s="226">
        <f>E27</f>
        <v>24.43</v>
      </c>
      <c r="F39" s="218">
        <v>0</v>
      </c>
      <c r="G39" s="226">
        <f t="shared" si="3"/>
        <v>0</v>
      </c>
    </row>
    <row r="40" spans="1:7" ht="20.399999999999999">
      <c r="A40" s="191">
        <v>25</v>
      </c>
      <c r="B40" s="242" t="str">
        <f>VLOOKUP($C40,Pomocne_NS!$A$1:$D$4855,2,FALSE)</f>
        <v>NP08</v>
      </c>
      <c r="C40" s="190" t="s">
        <v>605</v>
      </c>
      <c r="D40" s="234" t="str">
        <f>VLOOKUP($C40,Pomocne_NS!$A$1:$D$4855,3,FALSE)</f>
        <v>m2</v>
      </c>
      <c r="E40" s="226">
        <f>E51*1.15</f>
        <v>67.194499999999991</v>
      </c>
      <c r="F40" s="218">
        <v>0</v>
      </c>
      <c r="G40" s="226">
        <f t="shared" si="3"/>
        <v>0</v>
      </c>
    </row>
    <row r="41" spans="1:7">
      <c r="A41" s="189">
        <v>26</v>
      </c>
      <c r="B41" s="242" t="str">
        <f>VLOOKUP($C41,Pomocne_NS!$A$1:$D$4855,2,FALSE)</f>
        <v>NS02</v>
      </c>
      <c r="C41" s="190" t="s">
        <v>166</v>
      </c>
      <c r="D41" s="234" t="str">
        <f>VLOOKUP($C41,Pomocne_NS!$A$1:$D$4855,3,FALSE)</f>
        <v>ks</v>
      </c>
      <c r="E41" s="226">
        <v>5</v>
      </c>
      <c r="F41" s="218">
        <v>0</v>
      </c>
      <c r="G41" s="226">
        <f t="shared" si="3"/>
        <v>0</v>
      </c>
    </row>
    <row r="42" spans="1:7">
      <c r="A42" s="191">
        <v>27</v>
      </c>
      <c r="B42" s="242" t="str">
        <f>VLOOKUP($C42,Pomocne_NS!$A$1:$D$4855,2,FALSE)</f>
        <v>NS03</v>
      </c>
      <c r="C42" s="190" t="s">
        <v>169</v>
      </c>
      <c r="D42" s="234" t="str">
        <f>VLOOKUP($C42,Pomocne_NS!$A$1:$D$4855,3,FALSE)</f>
        <v>ks</v>
      </c>
      <c r="E42" s="226">
        <v>10</v>
      </c>
      <c r="F42" s="218">
        <v>0</v>
      </c>
      <c r="G42" s="226">
        <f t="shared" si="3"/>
        <v>0</v>
      </c>
    </row>
    <row r="43" spans="1:7" ht="20.399999999999999">
      <c r="A43" s="189">
        <v>28</v>
      </c>
      <c r="B43" s="242" t="str">
        <f>VLOOKUP($C43,Pomocne_NS!$A$1:$D$4855,2,FALSE)</f>
        <v>NS06</v>
      </c>
      <c r="C43" s="190" t="s">
        <v>333</v>
      </c>
      <c r="D43" s="234" t="str">
        <f>VLOOKUP($C43,Pomocne_NS!$A$1:$D$4855,3,FALSE)</f>
        <v>m2</v>
      </c>
      <c r="E43" s="226">
        <v>96</v>
      </c>
      <c r="F43" s="218">
        <v>0</v>
      </c>
      <c r="G43" s="226">
        <f t="shared" si="3"/>
        <v>0</v>
      </c>
    </row>
    <row r="44" spans="1:7" ht="20.399999999999999">
      <c r="A44" s="191">
        <v>29</v>
      </c>
      <c r="B44" s="242" t="str">
        <f>VLOOKUP($C44,Pomocne_NS!$A$1:$D$4855,2,FALSE)</f>
        <v>NS07</v>
      </c>
      <c r="C44" s="190" t="s">
        <v>334</v>
      </c>
      <c r="D44" s="234" t="str">
        <f>VLOOKUP($C44,Pomocne_NS!$A$1:$D$4855,3,FALSE)</f>
        <v>m2</v>
      </c>
      <c r="E44" s="226">
        <v>127</v>
      </c>
      <c r="F44" s="218">
        <v>0</v>
      </c>
      <c r="G44" s="226">
        <f t="shared" si="3"/>
        <v>0</v>
      </c>
    </row>
    <row r="45" spans="1:7">
      <c r="A45" s="189">
        <v>30</v>
      </c>
      <c r="B45" s="242" t="str">
        <f>VLOOKUP($C45,Pomocne_NS!$A$1:$D$4855,2,FALSE)</f>
        <v>NV19</v>
      </c>
      <c r="C45" s="190" t="s">
        <v>185</v>
      </c>
      <c r="D45" s="234" t="str">
        <f>VLOOKUP($C45,Pomocne_NS!$A$1:$D$4855,3,FALSE)</f>
        <v>kpl</v>
      </c>
      <c r="E45" s="226">
        <v>1</v>
      </c>
      <c r="F45" s="218">
        <v>0</v>
      </c>
      <c r="G45" s="226">
        <f t="shared" si="3"/>
        <v>0</v>
      </c>
    </row>
    <row r="46" spans="1:7" s="106" customFormat="1">
      <c r="A46" s="191">
        <v>31</v>
      </c>
      <c r="B46" s="242" t="str">
        <f>VLOOKUP($C46,Pomocne_NS!$A$1:$D$4855,2,FALSE)</f>
        <v>NS15</v>
      </c>
      <c r="C46" s="190" t="s">
        <v>180</v>
      </c>
      <c r="D46" s="234" t="str">
        <f>VLOOKUP($C46,Pomocne_NS!$A$1:$D$4855,3,FALSE)</f>
        <v>m2</v>
      </c>
      <c r="E46" s="226">
        <v>1.5</v>
      </c>
      <c r="F46" s="218">
        <v>0</v>
      </c>
      <c r="G46" s="226">
        <f t="shared" si="3"/>
        <v>0</v>
      </c>
    </row>
    <row r="47" spans="1:7" s="106" customFormat="1" ht="20.399999999999999">
      <c r="A47" s="189">
        <v>32</v>
      </c>
      <c r="B47" s="242" t="str">
        <f>VLOOKUP($C47,Pomocne_NS!$A$1:$D$4855,2,FALSE)</f>
        <v>NS32</v>
      </c>
      <c r="C47" s="188" t="s">
        <v>604</v>
      </c>
      <c r="D47" s="234" t="str">
        <f>Pomocne_NS!C140</f>
        <v>m2</v>
      </c>
      <c r="E47" s="226">
        <v>51.92</v>
      </c>
      <c r="F47" s="218">
        <v>0</v>
      </c>
      <c r="G47" s="226">
        <f t="shared" ref="G47:G54" si="4">E47*F47</f>
        <v>0</v>
      </c>
    </row>
    <row r="48" spans="1:7" s="106" customFormat="1">
      <c r="A48" s="191">
        <v>33</v>
      </c>
      <c r="B48" s="242" t="str">
        <f>VLOOKUP($C48,Pomocne_NS!$A$1:$D$4855,2,FALSE)</f>
        <v>NS20</v>
      </c>
      <c r="C48" s="190" t="s">
        <v>446</v>
      </c>
      <c r="D48" s="234" t="str">
        <f>VLOOKUP($C48,Pomocne_NS!$A$1:$D$4855,3,FALSE)</f>
        <v>m2</v>
      </c>
      <c r="E48" s="226">
        <v>133.49</v>
      </c>
      <c r="F48" s="218">
        <v>0</v>
      </c>
      <c r="G48" s="226">
        <f t="shared" si="4"/>
        <v>0</v>
      </c>
    </row>
    <row r="49" spans="1:7" s="106" customFormat="1">
      <c r="A49" s="189">
        <v>34</v>
      </c>
      <c r="B49" s="242" t="str">
        <f>VLOOKUP($C49,Pomocne_NS!$A$1:$D$4855,2,FALSE)</f>
        <v>NS09</v>
      </c>
      <c r="C49" s="190" t="s">
        <v>172</v>
      </c>
      <c r="D49" s="234" t="str">
        <f>VLOOKUP($C49,Pomocne_NS!$A$1:$D$4855,3,FALSE)</f>
        <v>m2</v>
      </c>
      <c r="E49" s="226">
        <v>22.43</v>
      </c>
      <c r="F49" s="218">
        <v>0</v>
      </c>
      <c r="G49" s="226">
        <f t="shared" si="4"/>
        <v>0</v>
      </c>
    </row>
    <row r="50" spans="1:7" s="106" customFormat="1">
      <c r="A50" s="191">
        <v>35</v>
      </c>
      <c r="B50" s="242" t="str">
        <f>VLOOKUP($C50,Pomocne_NS!$A$1:$D$4855,2,FALSE)</f>
        <v>NS22</v>
      </c>
      <c r="C50" s="190" t="s">
        <v>325</v>
      </c>
      <c r="D50" s="234" t="str">
        <f>VLOOKUP($C50,Pomocne_NS!$A$1:$D$4855,3,FALSE)</f>
        <v>ks</v>
      </c>
      <c r="E50" s="226">
        <v>3</v>
      </c>
      <c r="F50" s="218">
        <v>0</v>
      </c>
      <c r="G50" s="226">
        <f t="shared" si="4"/>
        <v>0</v>
      </c>
    </row>
    <row r="51" spans="1:7" s="106" customFormat="1">
      <c r="A51" s="189">
        <v>36</v>
      </c>
      <c r="B51" s="242" t="str">
        <f>VLOOKUP($C51,Pomocne_NS!$A$1:$D$4855,2,FALSE)</f>
        <v>ND01</v>
      </c>
      <c r="C51" s="190" t="s">
        <v>164</v>
      </c>
      <c r="D51" s="234" t="str">
        <f>VLOOKUP($C51,Pomocne_NS!$A$1:$D$4855,3,FALSE)</f>
        <v>m2</v>
      </c>
      <c r="E51" s="226">
        <v>58.43</v>
      </c>
      <c r="F51" s="218">
        <v>0</v>
      </c>
      <c r="G51" s="226">
        <f t="shared" si="4"/>
        <v>0</v>
      </c>
    </row>
    <row r="52" spans="1:7" s="106" customFormat="1">
      <c r="A52" s="191">
        <v>37</v>
      </c>
      <c r="B52" s="242" t="str">
        <f>VLOOKUP($C52,Pomocne_NS!$A$1:$D$4855,2,FALSE)</f>
        <v>D13</v>
      </c>
      <c r="C52" s="157" t="s">
        <v>733</v>
      </c>
      <c r="D52" s="234" t="str">
        <f>VLOOKUP($C52,Pomocne_NS!$A$1:$D$4855,3,FALSE)</f>
        <v>ks</v>
      </c>
      <c r="E52" s="226">
        <v>1</v>
      </c>
      <c r="F52" s="218">
        <v>0</v>
      </c>
      <c r="G52" s="226">
        <f t="shared" si="4"/>
        <v>0</v>
      </c>
    </row>
    <row r="53" spans="1:7" s="106" customFormat="1">
      <c r="A53" s="189">
        <v>38</v>
      </c>
      <c r="B53" s="242" t="str">
        <f>VLOOKUP($C53,Pomocne_NS!$A$1:$D$4855,2,FALSE)</f>
        <v>D17</v>
      </c>
      <c r="C53" s="157" t="s">
        <v>741</v>
      </c>
      <c r="D53" s="234" t="str">
        <f>VLOOKUP($C53,Pomocne_NS!$A$1:$D$4855,3,FALSE)</f>
        <v>ks</v>
      </c>
      <c r="E53" s="226">
        <v>2</v>
      </c>
      <c r="F53" s="218">
        <v>0</v>
      </c>
      <c r="G53" s="226">
        <f>E53*F53</f>
        <v>0</v>
      </c>
    </row>
    <row r="54" spans="1:7" s="106" customFormat="1">
      <c r="A54" s="191">
        <v>39</v>
      </c>
      <c r="B54" s="242" t="str">
        <f>VLOOKUP($C54,Pomocne_NS!$A$1:$D$4855,2,FALSE)</f>
        <v>OC24</v>
      </c>
      <c r="C54" s="171" t="s">
        <v>799</v>
      </c>
      <c r="D54" s="234" t="str">
        <f>VLOOKUP($C54,Pomocne_NS!$A$1:$D$4855,3,FALSE)</f>
        <v>kg</v>
      </c>
      <c r="E54" s="226">
        <v>516</v>
      </c>
      <c r="F54" s="218">
        <v>0</v>
      </c>
      <c r="G54" s="226">
        <f t="shared" si="4"/>
        <v>0</v>
      </c>
    </row>
    <row r="55" spans="1:7">
      <c r="A55" s="103"/>
      <c r="D55" s="113"/>
      <c r="E55" s="219"/>
      <c r="F55" s="219"/>
      <c r="G55" s="219"/>
    </row>
    <row r="56" spans="1:7">
      <c r="A56" s="103"/>
      <c r="C56" s="183" t="s">
        <v>99</v>
      </c>
      <c r="D56" s="113"/>
      <c r="E56" s="219"/>
      <c r="F56" s="219"/>
      <c r="G56" s="220">
        <f>G13+G32</f>
        <v>0</v>
      </c>
    </row>
    <row r="57" spans="1:7">
      <c r="A57" s="103"/>
      <c r="D57" s="113"/>
      <c r="E57" s="219"/>
      <c r="F57" s="219"/>
      <c r="G57" s="219"/>
    </row>
    <row r="58" spans="1:7">
      <c r="A58" s="299" t="s">
        <v>106</v>
      </c>
      <c r="B58" s="299"/>
      <c r="C58" s="299"/>
      <c r="D58" s="299"/>
      <c r="E58" s="299"/>
      <c r="F58" s="299"/>
      <c r="G58" s="299"/>
    </row>
    <row r="59" spans="1:7">
      <c r="A59" s="300" t="s">
        <v>128</v>
      </c>
      <c r="B59" s="300"/>
      <c r="C59" s="300"/>
      <c r="D59" s="300"/>
      <c r="E59" s="300"/>
      <c r="F59" s="300"/>
      <c r="G59" s="300"/>
    </row>
    <row r="60" spans="1:7">
      <c r="A60" s="300" t="s">
        <v>107</v>
      </c>
      <c r="B60" s="300"/>
      <c r="C60" s="300"/>
      <c r="D60" s="300"/>
      <c r="E60" s="300"/>
      <c r="F60" s="300"/>
      <c r="G60" s="300"/>
    </row>
    <row r="61" spans="1:7">
      <c r="A61" s="103"/>
      <c r="D61" s="113"/>
      <c r="E61" s="219"/>
      <c r="F61" s="219"/>
      <c r="G61" s="219"/>
    </row>
    <row r="62" spans="1:7">
      <c r="A62" s="113" t="s">
        <v>124</v>
      </c>
      <c r="D62" s="113"/>
      <c r="E62" s="219"/>
      <c r="F62" s="219"/>
      <c r="G62" s="219"/>
    </row>
    <row r="63" spans="1:7">
      <c r="A63" s="113" t="s">
        <v>125</v>
      </c>
      <c r="D63" s="113"/>
      <c r="E63" s="219"/>
      <c r="F63" s="219"/>
      <c r="G63" s="219"/>
    </row>
    <row r="64" spans="1:7">
      <c r="D64" s="113"/>
      <c r="E64" s="219"/>
      <c r="F64" s="219"/>
      <c r="G64" s="219"/>
    </row>
    <row r="65" spans="1:7">
      <c r="D65" s="113"/>
      <c r="E65" s="219"/>
      <c r="F65" s="219"/>
      <c r="G65" s="219"/>
    </row>
    <row r="66" spans="1:7">
      <c r="C66" s="118"/>
      <c r="D66" s="113"/>
      <c r="E66" s="219"/>
      <c r="F66" s="219"/>
      <c r="G66" s="219"/>
    </row>
    <row r="67" spans="1:7">
      <c r="D67" s="113"/>
      <c r="E67" s="219"/>
      <c r="F67" s="219"/>
      <c r="G67" s="219"/>
    </row>
    <row r="68" spans="1:7">
      <c r="A68" s="197" t="s">
        <v>850</v>
      </c>
      <c r="B68" s="243"/>
      <c r="D68" s="113"/>
      <c r="E68" s="219"/>
      <c r="F68" s="219"/>
      <c r="G68" s="219"/>
    </row>
    <row r="69" spans="1:7">
      <c r="A69" s="197" t="s">
        <v>851</v>
      </c>
      <c r="B69" s="243"/>
      <c r="D69" s="113"/>
      <c r="E69" s="219"/>
      <c r="F69" s="219"/>
      <c r="G69" s="219"/>
    </row>
    <row r="70" spans="1:7">
      <c r="A70" s="197" t="s">
        <v>852</v>
      </c>
      <c r="B70" s="243"/>
      <c r="D70" s="113"/>
      <c r="E70" s="219"/>
      <c r="F70" s="219"/>
      <c r="G70" s="219"/>
    </row>
    <row r="71" spans="1:7">
      <c r="A71" s="197" t="s">
        <v>853</v>
      </c>
      <c r="B71" s="243"/>
      <c r="D71" s="113"/>
      <c r="E71" s="219"/>
      <c r="F71" s="219"/>
      <c r="G71" s="219"/>
    </row>
    <row r="72" spans="1:7">
      <c r="A72" s="197" t="s">
        <v>854</v>
      </c>
      <c r="B72" s="243"/>
      <c r="D72" s="113"/>
      <c r="E72" s="219"/>
      <c r="F72" s="219"/>
      <c r="G72" s="219"/>
    </row>
    <row r="73" spans="1:7">
      <c r="A73" s="197" t="s">
        <v>855</v>
      </c>
      <c r="B73" s="243"/>
      <c r="D73" s="113"/>
      <c r="E73" s="219"/>
      <c r="F73" s="219"/>
      <c r="G73" s="219"/>
    </row>
    <row r="74" spans="1:7">
      <c r="A74" s="301" t="s">
        <v>896</v>
      </c>
      <c r="B74" s="301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  <c r="D473" s="113"/>
      <c r="E473" s="219"/>
      <c r="F473" s="219"/>
      <c r="G473" s="219"/>
    </row>
    <row r="474" spans="1:7">
      <c r="A474" s="103"/>
      <c r="D474" s="113"/>
      <c r="E474" s="219"/>
      <c r="F474" s="219"/>
      <c r="G474" s="219"/>
    </row>
    <row r="475" spans="1:7">
      <c r="A475" s="103"/>
      <c r="D475" s="113"/>
      <c r="E475" s="219"/>
      <c r="F475" s="219"/>
      <c r="G475" s="219"/>
    </row>
    <row r="476" spans="1:7">
      <c r="A476" s="103"/>
      <c r="D476" s="113"/>
      <c r="E476" s="219"/>
      <c r="F476" s="219"/>
      <c r="G476" s="219"/>
    </row>
    <row r="477" spans="1:7">
      <c r="A477" s="103"/>
      <c r="D477" s="113"/>
      <c r="E477" s="219"/>
      <c r="F477" s="219"/>
      <c r="G477" s="219"/>
    </row>
    <row r="478" spans="1:7">
      <c r="A478" s="103"/>
      <c r="D478" s="113"/>
      <c r="E478" s="219"/>
      <c r="F478" s="219"/>
      <c r="G478" s="219"/>
    </row>
    <row r="479" spans="1:7">
      <c r="A479" s="103"/>
      <c r="D479" s="113"/>
      <c r="E479" s="219"/>
      <c r="F479" s="219"/>
      <c r="G479" s="219"/>
    </row>
    <row r="480" spans="1:7">
      <c r="A480" s="103"/>
      <c r="D480" s="113"/>
      <c r="E480" s="219"/>
      <c r="F480" s="219"/>
      <c r="G480" s="219"/>
    </row>
    <row r="481" spans="1:7">
      <c r="A481" s="103"/>
      <c r="D481" s="113"/>
      <c r="E481" s="219"/>
      <c r="F481" s="219"/>
      <c r="G481" s="219"/>
    </row>
    <row r="482" spans="1:7">
      <c r="A482" s="103"/>
      <c r="D482" s="113"/>
      <c r="E482" s="219"/>
      <c r="F482" s="219"/>
      <c r="G482" s="219"/>
    </row>
    <row r="483" spans="1:7">
      <c r="A483" s="103"/>
      <c r="D483" s="113"/>
      <c r="E483" s="219"/>
      <c r="F483" s="219"/>
      <c r="G483" s="219"/>
    </row>
    <row r="484" spans="1:7">
      <c r="A484" s="103"/>
      <c r="D484" s="113"/>
      <c r="E484" s="219"/>
      <c r="F484" s="219"/>
      <c r="G484" s="219"/>
    </row>
    <row r="485" spans="1:7">
      <c r="A485" s="103"/>
      <c r="D485" s="113"/>
      <c r="E485" s="219"/>
      <c r="F485" s="219"/>
      <c r="G485" s="219"/>
    </row>
    <row r="486" spans="1:7">
      <c r="A486" s="103"/>
      <c r="D486" s="113"/>
      <c r="E486" s="219"/>
      <c r="F486" s="219"/>
      <c r="G486" s="219"/>
    </row>
    <row r="487" spans="1:7">
      <c r="A487" s="103"/>
      <c r="D487" s="113"/>
      <c r="E487" s="219"/>
      <c r="F487" s="219"/>
      <c r="G487" s="219"/>
    </row>
    <row r="488" spans="1:7">
      <c r="A488" s="103"/>
      <c r="D488" s="113"/>
      <c r="E488" s="219"/>
      <c r="F488" s="219"/>
      <c r="G488" s="219"/>
    </row>
    <row r="489" spans="1:7">
      <c r="A489" s="103"/>
      <c r="D489" s="113"/>
      <c r="E489" s="219"/>
      <c r="F489" s="219"/>
      <c r="G489" s="219"/>
    </row>
    <row r="490" spans="1:7">
      <c r="A490" s="103"/>
      <c r="D490" s="113"/>
      <c r="E490" s="219"/>
      <c r="F490" s="219"/>
      <c r="G490" s="219"/>
    </row>
    <row r="491" spans="1:7">
      <c r="A491" s="103"/>
      <c r="D491" s="113"/>
      <c r="E491" s="219"/>
      <c r="F491" s="219"/>
      <c r="G491" s="219"/>
    </row>
    <row r="492" spans="1:7">
      <c r="A492" s="103"/>
      <c r="D492" s="113"/>
      <c r="E492" s="219"/>
      <c r="F492" s="219"/>
      <c r="G492" s="219"/>
    </row>
    <row r="493" spans="1:7">
      <c r="A493" s="103"/>
      <c r="D493" s="113"/>
      <c r="E493" s="219"/>
      <c r="F493" s="219"/>
      <c r="G493" s="219"/>
    </row>
    <row r="494" spans="1:7">
      <c r="A494" s="103"/>
      <c r="D494" s="113"/>
      <c r="E494" s="219"/>
      <c r="F494" s="219"/>
      <c r="G494" s="219"/>
    </row>
    <row r="495" spans="1:7">
      <c r="A495" s="103"/>
      <c r="D495" s="113"/>
      <c r="E495" s="219"/>
      <c r="F495" s="219"/>
      <c r="G495" s="219"/>
    </row>
    <row r="496" spans="1:7">
      <c r="A496" s="103"/>
    </row>
    <row r="497" spans="1:1">
      <c r="A497" s="103"/>
    </row>
    <row r="498" spans="1:1">
      <c r="A498" s="103"/>
    </row>
    <row r="499" spans="1:1">
      <c r="A499" s="103"/>
    </row>
    <row r="500" spans="1:1">
      <c r="A500" s="103"/>
    </row>
    <row r="501" spans="1:1">
      <c r="A501" s="103"/>
    </row>
    <row r="502" spans="1:1">
      <c r="A502" s="103"/>
    </row>
    <row r="503" spans="1:1">
      <c r="A503" s="103"/>
    </row>
    <row r="504" spans="1:1">
      <c r="A504" s="103"/>
    </row>
    <row r="505" spans="1:1">
      <c r="A505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58:G58"/>
    <mergeCell ref="A59:G59"/>
    <mergeCell ref="A60:G60"/>
    <mergeCell ref="A74:B74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  <ignoredErrors>
    <ignoredError sqref="D47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9"/>
  <sheetViews>
    <sheetView showGridLines="0" workbookViewId="0">
      <pane ySplit="12" topLeftCell="A73" activePane="bottomLeft" state="frozen"/>
      <selection activeCell="C37" sqref="C37"/>
      <selection pane="bottomLeft" activeCell="C55" sqref="C55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26.44140625" style="184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276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SUM(G14:G41)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J43*0.001</f>
        <v>61.446689999999997</v>
      </c>
      <c r="F14" s="218">
        <v>0</v>
      </c>
      <c r="G14" s="226">
        <f t="shared" ref="G14:G19" si="0"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1544</v>
      </c>
      <c r="F15" s="218">
        <v>0</v>
      </c>
      <c r="G15" s="226">
        <f t="shared" si="0"/>
        <v>0</v>
      </c>
      <c r="I15" s="106">
        <f>VLOOKUP($C15,Pomocne_BP!$A$1:$E$4923,5,FALSE)</f>
        <v>0</v>
      </c>
      <c r="J15" s="7">
        <f t="shared" ref="J15:J41" si="1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61.446689999999997</v>
      </c>
      <c r="F16" s="218">
        <v>0</v>
      </c>
      <c r="G16" s="226">
        <f t="shared" si="0"/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f>E15*0.02</f>
        <v>30.88</v>
      </c>
      <c r="F17" s="218">
        <v>0</v>
      </c>
      <c r="G17" s="226">
        <f t="shared" si="0"/>
        <v>0</v>
      </c>
      <c r="I17" s="106">
        <f>VLOOKUP($C17,Pomocne_BP!$A$1:$E$4923,5,FALSE)</f>
        <v>175</v>
      </c>
      <c r="J17" s="7">
        <f t="shared" si="1"/>
        <v>5404</v>
      </c>
    </row>
    <row r="18" spans="1:10" s="106" customFormat="1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7</v>
      </c>
      <c r="F18" s="218">
        <v>0</v>
      </c>
      <c r="G18" s="226">
        <f t="shared" si="0"/>
        <v>0</v>
      </c>
      <c r="I18" s="106">
        <f>VLOOKUP($C18,Pomocne_BP!$A$1:$E$4923,5,FALSE)</f>
        <v>10</v>
      </c>
      <c r="J18" s="7">
        <f t="shared" si="1"/>
        <v>70</v>
      </c>
    </row>
    <row r="19" spans="1:10" s="106" customFormat="1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30.88</v>
      </c>
      <c r="F19" s="218">
        <v>0</v>
      </c>
      <c r="G19" s="226">
        <f t="shared" si="0"/>
        <v>0</v>
      </c>
      <c r="I19" s="106">
        <f>VLOOKUP($C19,Pomocne_BP!$A$1:$E$4923,5,FALSE)</f>
        <v>68</v>
      </c>
      <c r="J19" s="7">
        <f t="shared" si="1"/>
        <v>2099.84</v>
      </c>
    </row>
    <row r="20" spans="1:10" s="106" customFormat="1">
      <c r="A20" s="102">
        <v>7</v>
      </c>
      <c r="B20" s="240" t="str">
        <f>VLOOKUP($C20,Pomocne_BP!$A$1:$D$4923,2,FALSE)</f>
        <v>BS03</v>
      </c>
      <c r="C20" s="188" t="s">
        <v>319</v>
      </c>
      <c r="D20" s="234" t="str">
        <f>VLOOKUP($C20,Pomocne_BP!$A$1:$D$4923,3,FALSE)</f>
        <v>m2</v>
      </c>
      <c r="E20" s="226">
        <v>17.600000000000001</v>
      </c>
      <c r="F20" s="218">
        <v>0</v>
      </c>
      <c r="G20" s="226">
        <f t="shared" ref="G20:G41" si="2">E20*F20</f>
        <v>0</v>
      </c>
      <c r="I20" s="106">
        <f>VLOOKUP($C20,Pomocne_BP!$A$1:$E$4923,5,FALSE)</f>
        <v>25</v>
      </c>
      <c r="J20" s="7">
        <f t="shared" si="1"/>
        <v>440.00000000000006</v>
      </c>
    </row>
    <row r="21" spans="1:10" s="106" customFormat="1">
      <c r="A21" s="102">
        <v>8</v>
      </c>
      <c r="B21" s="240" t="str">
        <f>VLOOKUP($C21,Pomocne_BP!$A$1:$D$4923,2,FALSE)</f>
        <v>B01</v>
      </c>
      <c r="C21" s="188" t="s">
        <v>130</v>
      </c>
      <c r="D21" s="234" t="str">
        <f>VLOOKUP($C21,Pomocne_BP!$A$1:$D$4923,3,FALSE)</f>
        <v>bm</v>
      </c>
      <c r="E21" s="226">
        <v>10</v>
      </c>
      <c r="F21" s="218">
        <v>0</v>
      </c>
      <c r="G21" s="226">
        <f t="shared" si="2"/>
        <v>0</v>
      </c>
      <c r="I21" s="106">
        <f>VLOOKUP($C21,Pomocne_BP!$A$1:$E$4923,5,FALSE)</f>
        <v>12</v>
      </c>
      <c r="J21" s="7">
        <f t="shared" si="1"/>
        <v>120</v>
      </c>
    </row>
    <row r="22" spans="1:10" s="106" customFormat="1">
      <c r="A22" s="102">
        <v>9</v>
      </c>
      <c r="B22" s="240" t="str">
        <f>VLOOKUP($C22,Pomocne_BP!$A$1:$D$4923,2,FALSE)</f>
        <v>BT06</v>
      </c>
      <c r="C22" s="188" t="s">
        <v>135</v>
      </c>
      <c r="D22" s="234" t="str">
        <f>VLOOKUP($C22,Pomocne_BP!$A$1:$D$4923,3,FALSE)</f>
        <v>h</v>
      </c>
      <c r="E22" s="226">
        <v>16</v>
      </c>
      <c r="F22" s="218">
        <v>0</v>
      </c>
      <c r="G22" s="226">
        <f t="shared" si="2"/>
        <v>0</v>
      </c>
      <c r="I22" s="106">
        <f>VLOOKUP($C22,Pomocne_BP!$A$1:$E$4923,5,FALSE)</f>
        <v>0</v>
      </c>
      <c r="J22" s="7">
        <f t="shared" si="1"/>
        <v>0</v>
      </c>
    </row>
    <row r="23" spans="1:10" s="106" customFormat="1">
      <c r="A23" s="102">
        <v>10</v>
      </c>
      <c r="B23" s="240" t="str">
        <f>VLOOKUP($C23,Pomocne_BP!$A$1:$D$4923,2,FALSE)</f>
        <v>BD09</v>
      </c>
      <c r="C23" s="188" t="s">
        <v>248</v>
      </c>
      <c r="D23" s="234" t="str">
        <f>VLOOKUP($C23,Pomocne_BP!$A$1:$D$4923,3,FALSE)</f>
        <v>h</v>
      </c>
      <c r="E23" s="226">
        <v>12</v>
      </c>
      <c r="F23" s="218">
        <v>0</v>
      </c>
      <c r="G23" s="226">
        <f t="shared" si="2"/>
        <v>0</v>
      </c>
      <c r="I23" s="106">
        <f>VLOOKUP($C23,Pomocne_BP!$A$1:$E$4923,5,FALSE)</f>
        <v>0</v>
      </c>
      <c r="J23" s="7">
        <f t="shared" si="1"/>
        <v>0</v>
      </c>
    </row>
    <row r="24" spans="1:10" s="106" customFormat="1">
      <c r="A24" s="102">
        <v>11</v>
      </c>
      <c r="B24" s="240" t="str">
        <f>VLOOKUP($C24,Pomocne_BP!$A$1:$D$4923,2,FALSE)</f>
        <v>B05</v>
      </c>
      <c r="C24" s="188" t="s">
        <v>138</v>
      </c>
      <c r="D24" s="234" t="str">
        <f>VLOOKUP($C24,Pomocne_BP!$A$1:$D$4923,3,FALSE)</f>
        <v>h</v>
      </c>
      <c r="E24" s="226">
        <v>8</v>
      </c>
      <c r="F24" s="218">
        <v>0</v>
      </c>
      <c r="G24" s="226">
        <f t="shared" si="2"/>
        <v>0</v>
      </c>
      <c r="I24" s="106">
        <f>VLOOKUP($C24,Pomocne_BP!$A$1:$E$4923,5,FALSE)</f>
        <v>0</v>
      </c>
      <c r="J24" s="7">
        <f t="shared" si="1"/>
        <v>0</v>
      </c>
    </row>
    <row r="25" spans="1:10" s="106" customFormat="1">
      <c r="A25" s="102">
        <v>12</v>
      </c>
      <c r="B25" s="240" t="str">
        <f>VLOOKUP($C25,Pomocne_BP!$A$1:$D$4923,2,FALSE)</f>
        <v>BV05</v>
      </c>
      <c r="C25" s="188" t="s">
        <v>139</v>
      </c>
      <c r="D25" s="234" t="str">
        <f>VLOOKUP($C25,Pomocne_BP!$A$1:$D$4923,3,FALSE)</f>
        <v>ks</v>
      </c>
      <c r="E25" s="226">
        <v>20</v>
      </c>
      <c r="F25" s="218">
        <v>0</v>
      </c>
      <c r="G25" s="226">
        <f t="shared" si="2"/>
        <v>0</v>
      </c>
      <c r="I25" s="106">
        <f>VLOOKUP($C25,Pomocne_BP!$A$1:$E$4923,5,FALSE)</f>
        <v>5</v>
      </c>
      <c r="J25" s="7">
        <f t="shared" si="1"/>
        <v>100</v>
      </c>
    </row>
    <row r="26" spans="1:10" s="106" customFormat="1">
      <c r="A26" s="102">
        <v>13</v>
      </c>
      <c r="B26" s="240" t="str">
        <f>VLOOKUP($C26,Pomocne_BP!$A$1:$D$4923,2,FALSE)</f>
        <v>BS02</v>
      </c>
      <c r="C26" s="188" t="s">
        <v>548</v>
      </c>
      <c r="D26" s="234" t="str">
        <f>VLOOKUP($C26,Pomocne_BP!$A$1:$D$4923,3,FALSE)</f>
        <v>m2</v>
      </c>
      <c r="E26" s="226">
        <v>4</v>
      </c>
      <c r="F26" s="218">
        <v>0</v>
      </c>
      <c r="G26" s="226">
        <f t="shared" si="2"/>
        <v>0</v>
      </c>
      <c r="I26" s="106">
        <f>VLOOKUP($C26,Pomocne_BP!$A$1:$E$4923,5,FALSE)</f>
        <v>30</v>
      </c>
      <c r="J26" s="7">
        <f t="shared" si="1"/>
        <v>120</v>
      </c>
    </row>
    <row r="27" spans="1:10" s="106" customFormat="1">
      <c r="A27" s="102">
        <v>14</v>
      </c>
      <c r="B27" s="240" t="str">
        <f>VLOOKUP($C27,Pomocne_BP!$A$1:$D$4923,2,FALSE)</f>
        <v>BP06</v>
      </c>
      <c r="C27" s="188" t="s">
        <v>558</v>
      </c>
      <c r="D27" s="234" t="str">
        <f>VLOOKUP($C27,Pomocne_BP!$A$1:$D$4923,3,FALSE)</f>
        <v>m2</v>
      </c>
      <c r="E27" s="226">
        <v>19.13</v>
      </c>
      <c r="F27" s="218">
        <v>0</v>
      </c>
      <c r="G27" s="226">
        <f t="shared" si="2"/>
        <v>0</v>
      </c>
      <c r="I27" s="106">
        <f>VLOOKUP($C27,Pomocne_BP!$A$1:$E$4923,5,FALSE)</f>
        <v>12</v>
      </c>
      <c r="J27" s="7">
        <f t="shared" si="1"/>
        <v>229.56</v>
      </c>
    </row>
    <row r="28" spans="1:10" s="106" customFormat="1">
      <c r="A28" s="102">
        <v>15</v>
      </c>
      <c r="B28" s="240" t="str">
        <f>VLOOKUP($C28,Pomocne_BP!$A$1:$D$4923,2,FALSE)</f>
        <v>BS07</v>
      </c>
      <c r="C28" s="188" t="s">
        <v>146</v>
      </c>
      <c r="D28" s="234" t="str">
        <f>VLOOKUP($C28,Pomocne_BP!$A$1:$D$4923,3,FALSE)</f>
        <v>m2</v>
      </c>
      <c r="E28" s="226">
        <f>E55*0.02</f>
        <v>41.9</v>
      </c>
      <c r="F28" s="218">
        <v>0</v>
      </c>
      <c r="G28" s="226">
        <f t="shared" si="2"/>
        <v>0</v>
      </c>
      <c r="I28" s="106">
        <f>VLOOKUP($C28,Pomocne_BP!$A$1:$E$4923,5,FALSE)</f>
        <v>1</v>
      </c>
      <c r="J28" s="7">
        <f t="shared" si="1"/>
        <v>41.9</v>
      </c>
    </row>
    <row r="29" spans="1:10" s="106" customFormat="1">
      <c r="A29" s="102">
        <v>16</v>
      </c>
      <c r="B29" s="240" t="str">
        <f>VLOOKUP($C29,Pomocne_BP!$A$1:$D$4923,2,FALSE)</f>
        <v>BV08</v>
      </c>
      <c r="C29" s="188" t="s">
        <v>541</v>
      </c>
      <c r="D29" s="234" t="str">
        <f>VLOOKUP($C29,Pomocne_BP!$A$1:$D$4923,3,FALSE)</f>
        <v>h</v>
      </c>
      <c r="E29" s="226">
        <v>8</v>
      </c>
      <c r="F29" s="218">
        <v>0</v>
      </c>
      <c r="G29" s="226">
        <f t="shared" si="2"/>
        <v>0</v>
      </c>
      <c r="I29" s="106">
        <f>VLOOKUP($C29,Pomocne_BP!$A$1:$E$4923,5,FALSE)</f>
        <v>0</v>
      </c>
      <c r="J29" s="7">
        <f t="shared" si="1"/>
        <v>0</v>
      </c>
    </row>
    <row r="30" spans="1:10" s="106" customFormat="1">
      <c r="A30" s="102">
        <v>17</v>
      </c>
      <c r="B30" s="240" t="str">
        <f>VLOOKUP($C30,Pomocne_BP!$A$1:$D$4923,2,FALSE)</f>
        <v>BS08</v>
      </c>
      <c r="C30" s="188" t="s">
        <v>147</v>
      </c>
      <c r="D30" s="234" t="str">
        <f>VLOOKUP($C30,Pomocne_BP!$A$1:$D$4923,3,FALSE)</f>
        <v>m2</v>
      </c>
      <c r="E30" s="226">
        <v>280</v>
      </c>
      <c r="F30" s="218">
        <v>0</v>
      </c>
      <c r="G30" s="226">
        <f t="shared" si="2"/>
        <v>0</v>
      </c>
      <c r="I30" s="106">
        <f>VLOOKUP($C30,Pomocne_BP!$A$1:$E$4923,5,FALSE)</f>
        <v>30</v>
      </c>
      <c r="J30" s="7">
        <f t="shared" si="1"/>
        <v>8400</v>
      </c>
    </row>
    <row r="31" spans="1:10" s="106" customFormat="1">
      <c r="A31" s="102">
        <v>18</v>
      </c>
      <c r="B31" s="240" t="str">
        <f>VLOOKUP($C31,Pomocne_BP!$A$1:$D$4923,2,FALSE)</f>
        <v>BS04</v>
      </c>
      <c r="C31" s="188" t="s">
        <v>550</v>
      </c>
      <c r="D31" s="234" t="str">
        <f>VLOOKUP($C31,Pomocne_BP!$A$1:$D$4923,3,FALSE)</f>
        <v>m2</v>
      </c>
      <c r="E31" s="226">
        <v>621.91</v>
      </c>
      <c r="F31" s="218">
        <v>0</v>
      </c>
      <c r="G31" s="226">
        <f t="shared" si="2"/>
        <v>0</v>
      </c>
      <c r="I31" s="106">
        <f>VLOOKUP($C31,Pomocne_BP!$A$1:$E$4923,5,FALSE)</f>
        <v>55</v>
      </c>
      <c r="J31" s="7">
        <f t="shared" si="1"/>
        <v>34205.049999999996</v>
      </c>
    </row>
    <row r="32" spans="1:10" s="106" customFormat="1">
      <c r="A32" s="102">
        <v>19</v>
      </c>
      <c r="B32" s="240" t="str">
        <f>VLOOKUP($C32,Pomocne_BP!$A$1:$D$4923,2,FALSE)</f>
        <v>B02</v>
      </c>
      <c r="C32" s="188" t="s">
        <v>132</v>
      </c>
      <c r="D32" s="234" t="str">
        <f>VLOOKUP($C32,Pomocne_BP!$A$1:$D$4923,3,FALSE)</f>
        <v>ks</v>
      </c>
      <c r="E32" s="226">
        <v>2</v>
      </c>
      <c r="F32" s="218">
        <v>0</v>
      </c>
      <c r="G32" s="226">
        <f t="shared" si="2"/>
        <v>0</v>
      </c>
      <c r="I32" s="106">
        <f>VLOOKUP($C32,Pomocne_BP!$A$1:$E$4923,5,FALSE)</f>
        <v>25</v>
      </c>
      <c r="J32" s="7">
        <f t="shared" si="1"/>
        <v>50</v>
      </c>
    </row>
    <row r="33" spans="1:10" s="106" customFormat="1">
      <c r="A33" s="102">
        <v>20</v>
      </c>
      <c r="B33" s="240" t="str">
        <f>VLOOKUP($C33,Pomocne_BP!$A$1:$D$4923,2,FALSE)</f>
        <v>B03</v>
      </c>
      <c r="C33" s="188" t="s">
        <v>133</v>
      </c>
      <c r="D33" s="234" t="str">
        <f>VLOOKUP($C33,Pomocne_BP!$A$1:$D$4923,3,FALSE)</f>
        <v>m2</v>
      </c>
      <c r="E33" s="226">
        <v>30.99</v>
      </c>
      <c r="F33" s="218">
        <v>0</v>
      </c>
      <c r="G33" s="226">
        <f t="shared" si="2"/>
        <v>0</v>
      </c>
      <c r="I33" s="106">
        <f>VLOOKUP($C33,Pomocne_BP!$A$1:$E$4923,5,FALSE)</f>
        <v>120</v>
      </c>
      <c r="J33" s="7">
        <f t="shared" si="1"/>
        <v>3718.7999999999997</v>
      </c>
    </row>
    <row r="34" spans="1:10" s="106" customFormat="1">
      <c r="A34" s="102">
        <v>21</v>
      </c>
      <c r="B34" s="240" t="str">
        <f>VLOOKUP($C34,Pomocne_BP!$A$1:$D$4923,2,FALSE)</f>
        <v>B07</v>
      </c>
      <c r="C34" s="188" t="s">
        <v>223</v>
      </c>
      <c r="D34" s="234" t="str">
        <f>VLOOKUP($C34,Pomocne_BP!$A$1:$D$4923,3,FALSE)</f>
        <v>kg</v>
      </c>
      <c r="E34" s="226">
        <v>150</v>
      </c>
      <c r="F34" s="218">
        <v>0</v>
      </c>
      <c r="G34" s="226">
        <f>E34*F34</f>
        <v>0</v>
      </c>
      <c r="I34" s="106">
        <f>VLOOKUP($C34,Pomocne_BP!$A$1:$E$4923,5,FALSE)</f>
        <v>1</v>
      </c>
      <c r="J34" s="7">
        <f t="shared" si="1"/>
        <v>150</v>
      </c>
    </row>
    <row r="35" spans="1:10" s="106" customFormat="1">
      <c r="A35" s="102">
        <v>22</v>
      </c>
      <c r="B35" s="240" t="str">
        <f>VLOOKUP($C35,Pomocne_BP!$A$1:$D$4923,2,FALSE)</f>
        <v>B11</v>
      </c>
      <c r="C35" s="188" t="s">
        <v>136</v>
      </c>
      <c r="D35" s="234" t="str">
        <f>VLOOKUP($C35,Pomocne_BP!$A$1:$D$4923,3,FALSE)</f>
        <v>h</v>
      </c>
      <c r="E35" s="226">
        <v>8</v>
      </c>
      <c r="F35" s="218">
        <v>0</v>
      </c>
      <c r="G35" s="226">
        <f t="shared" si="2"/>
        <v>0</v>
      </c>
      <c r="I35" s="106">
        <f>VLOOKUP($C35,Pomocne_BP!$A$1:$E$4923,5,FALSE)</f>
        <v>0</v>
      </c>
      <c r="J35" s="7">
        <f t="shared" si="1"/>
        <v>0</v>
      </c>
    </row>
    <row r="36" spans="1:10" s="106" customFormat="1">
      <c r="A36" s="102">
        <v>23</v>
      </c>
      <c r="B36" s="240" t="str">
        <f>VLOOKUP($C36,Pomocne_BP!$A$1:$D$4923,2,FALSE)</f>
        <v>BP08</v>
      </c>
      <c r="C36" s="188" t="s">
        <v>219</v>
      </c>
      <c r="D36" s="234" t="str">
        <f>VLOOKUP($C36,Pomocne_BP!$A$1:$D$4923,3,FALSE)</f>
        <v>m2</v>
      </c>
      <c r="E36" s="226">
        <v>24.64</v>
      </c>
      <c r="F36" s="218">
        <v>0</v>
      </c>
      <c r="G36" s="226">
        <f t="shared" si="2"/>
        <v>0</v>
      </c>
      <c r="I36" s="106">
        <f>VLOOKUP($C36,Pomocne_BP!$A$1:$E$4923,5,FALSE)</f>
        <v>65</v>
      </c>
      <c r="J36" s="7">
        <f t="shared" si="1"/>
        <v>1601.6000000000001</v>
      </c>
    </row>
    <row r="37" spans="1:10" s="106" customFormat="1">
      <c r="A37" s="102">
        <v>24</v>
      </c>
      <c r="B37" s="240" t="str">
        <f>VLOOKUP($C37,Pomocne_BP!$A$1:$D$4923,2,FALSE)</f>
        <v>BS01</v>
      </c>
      <c r="C37" s="188" t="s">
        <v>549</v>
      </c>
      <c r="D37" s="234" t="str">
        <f>VLOOKUP($C37,Pomocne_BP!$A$1:$D$4923,3,FALSE)</f>
        <v>m2</v>
      </c>
      <c r="E37" s="226">
        <v>57.18</v>
      </c>
      <c r="F37" s="218">
        <v>0</v>
      </c>
      <c r="G37" s="226">
        <f t="shared" si="2"/>
        <v>0</v>
      </c>
      <c r="I37" s="106">
        <f>VLOOKUP($C37,Pomocne_BP!$A$1:$E$4923,5,FALSE)</f>
        <v>48</v>
      </c>
      <c r="J37" s="7">
        <f t="shared" si="1"/>
        <v>2744.64</v>
      </c>
    </row>
    <row r="38" spans="1:10" s="106" customFormat="1">
      <c r="A38" s="102">
        <v>25</v>
      </c>
      <c r="B38" s="240" t="str">
        <f>VLOOKUP($C38,Pomocne_BP!$A$1:$D$4923,2,FALSE)</f>
        <v>BS02</v>
      </c>
      <c r="C38" s="188" t="s">
        <v>548</v>
      </c>
      <c r="D38" s="234" t="str">
        <f>VLOOKUP($C38,Pomocne_BP!$A$1:$D$4923,3,FALSE)</f>
        <v>m2</v>
      </c>
      <c r="E38" s="226">
        <v>6</v>
      </c>
      <c r="F38" s="218">
        <v>0</v>
      </c>
      <c r="G38" s="226">
        <f t="shared" si="2"/>
        <v>0</v>
      </c>
      <c r="I38" s="106">
        <f>VLOOKUP($C38,Pomocne_BP!$A$1:$E$4923,5,FALSE)</f>
        <v>30</v>
      </c>
      <c r="J38" s="7">
        <f t="shared" si="1"/>
        <v>180</v>
      </c>
    </row>
    <row r="39" spans="1:10" s="106" customFormat="1">
      <c r="A39" s="102">
        <v>26</v>
      </c>
      <c r="B39" s="240" t="str">
        <f>VLOOKUP($C39,Pomocne_BP!$A$1:$D$4923,2,FALSE)</f>
        <v>B09</v>
      </c>
      <c r="C39" s="188" t="s">
        <v>451</v>
      </c>
      <c r="D39" s="234" t="str">
        <f>VLOOKUP($C39,Pomocne_BP!$A$1:$D$4923,3,FALSE)</f>
        <v>m2</v>
      </c>
      <c r="E39" s="226">
        <v>14.08</v>
      </c>
      <c r="F39" s="218">
        <v>0</v>
      </c>
      <c r="G39" s="226">
        <f>E39*F39</f>
        <v>0</v>
      </c>
      <c r="I39" s="106">
        <f>VLOOKUP($C39,Pomocne_BP!$A$1:$E$4923,5,FALSE)</f>
        <v>60</v>
      </c>
      <c r="J39" s="7">
        <f t="shared" si="1"/>
        <v>844.8</v>
      </c>
    </row>
    <row r="40" spans="1:10" s="106" customFormat="1">
      <c r="A40" s="102">
        <v>27</v>
      </c>
      <c r="B40" s="240" t="str">
        <f>VLOOKUP($C40,Pomocne_BP!$A$1:$D$4923,2,FALSE)</f>
        <v>BP13</v>
      </c>
      <c r="C40" s="188" t="s">
        <v>553</v>
      </c>
      <c r="D40" s="234" t="str">
        <f>VLOOKUP($C40,Pomocne_BP!$A$1:$D$4923,3,FALSE)</f>
        <v>m3</v>
      </c>
      <c r="E40" s="226">
        <v>0.17</v>
      </c>
      <c r="F40" s="218">
        <v>0</v>
      </c>
      <c r="G40" s="226">
        <f t="shared" si="2"/>
        <v>0</v>
      </c>
      <c r="I40" s="106">
        <f>VLOOKUP($C40,Pomocne_BP!$A$1:$E$4923,5,FALSE)</f>
        <v>4200</v>
      </c>
      <c r="J40" s="7">
        <f t="shared" si="1"/>
        <v>714</v>
      </c>
    </row>
    <row r="41" spans="1:10" s="106" customFormat="1">
      <c r="A41" s="102">
        <v>28</v>
      </c>
      <c r="B41" s="240" t="str">
        <f>VLOOKUP($C41,Pomocne_BP!$A$1:$D$4923,2,FALSE)</f>
        <v>BP15</v>
      </c>
      <c r="C41" s="190" t="s">
        <v>433</v>
      </c>
      <c r="D41" s="234" t="str">
        <f>VLOOKUP($C41,Pomocne_BP!$A$1:$D$4923,3,FALSE)</f>
        <v>m3</v>
      </c>
      <c r="E41" s="226">
        <v>0.25</v>
      </c>
      <c r="F41" s="218">
        <v>0</v>
      </c>
      <c r="G41" s="226">
        <f t="shared" si="2"/>
        <v>0</v>
      </c>
      <c r="I41" s="106">
        <f>VLOOKUP($C41,Pomocne_BP!$A$1:$E$4923,5,FALSE)</f>
        <v>850</v>
      </c>
      <c r="J41" s="7">
        <f t="shared" si="1"/>
        <v>212.5</v>
      </c>
    </row>
    <row r="42" spans="1:10">
      <c r="A42" s="103"/>
      <c r="D42" s="113"/>
      <c r="E42" s="219"/>
      <c r="F42" s="219"/>
      <c r="G42" s="219"/>
    </row>
    <row r="43" spans="1:10">
      <c r="A43" s="100"/>
      <c r="B43" s="239"/>
      <c r="C43" s="146" t="s">
        <v>95</v>
      </c>
      <c r="D43" s="109"/>
      <c r="E43" s="224"/>
      <c r="F43" s="224"/>
      <c r="G43" s="216">
        <f>SUM(G44:G93)</f>
        <v>0</v>
      </c>
      <c r="J43" s="151">
        <f>SUM(J14:J41)</f>
        <v>61446.689999999995</v>
      </c>
    </row>
    <row r="44" spans="1:10">
      <c r="A44" s="189">
        <v>29</v>
      </c>
      <c r="B44" s="242" t="str">
        <f>VLOOKUP($C44,Pomocne_NS!$A$1:$D$4855,2,FALSE)</f>
        <v>NV01</v>
      </c>
      <c r="C44" s="190" t="s">
        <v>177</v>
      </c>
      <c r="D44" s="234" t="str">
        <f>VLOOKUP($C44,Pomocne_NS!$A$1:$D$4855,3,FALSE)</f>
        <v>kpl</v>
      </c>
      <c r="E44" s="226">
        <v>1</v>
      </c>
      <c r="F44" s="218">
        <v>0</v>
      </c>
      <c r="G44" s="226">
        <f>E44*F44</f>
        <v>0</v>
      </c>
    </row>
    <row r="45" spans="1:10" s="106" customFormat="1">
      <c r="A45" s="191">
        <v>30</v>
      </c>
      <c r="B45" s="242" t="str">
        <f>VLOOKUP($C45,Pomocne_NS!$A$1:$D$4855,2,FALSE)</f>
        <v>NV02</v>
      </c>
      <c r="C45" s="190" t="s">
        <v>178</v>
      </c>
      <c r="D45" s="234" t="str">
        <f>VLOOKUP($C45,Pomocne_NS!$A$1:$D$4855,3,FALSE)</f>
        <v>kpl</v>
      </c>
      <c r="E45" s="226">
        <v>1</v>
      </c>
      <c r="F45" s="218">
        <v>0</v>
      </c>
      <c r="G45" s="226">
        <f>E45*F45</f>
        <v>0</v>
      </c>
    </row>
    <row r="46" spans="1:10" s="106" customFormat="1">
      <c r="A46" s="189">
        <v>31</v>
      </c>
      <c r="B46" s="242" t="str">
        <f>VLOOKUP($C46,Pomocne_NS!$A$1:$D$4855,2,FALSE)</f>
        <v>NV03</v>
      </c>
      <c r="C46" s="188" t="s">
        <v>337</v>
      </c>
      <c r="D46" s="234" t="str">
        <f>VLOOKUP($C46,Pomocne_NS!$A$1:$D$4855,3,FALSE)</f>
        <v>m2</v>
      </c>
      <c r="E46" s="226">
        <f>E15</f>
        <v>1544</v>
      </c>
      <c r="F46" s="218">
        <v>0</v>
      </c>
      <c r="G46" s="226">
        <f>E46*F46</f>
        <v>0</v>
      </c>
    </row>
    <row r="47" spans="1:10" s="106" customFormat="1">
      <c r="A47" s="191">
        <v>32</v>
      </c>
      <c r="B47" s="242" t="str">
        <f>VLOOKUP($C47,Pomocne_NS!$A$1:$D$4855,2,FALSE)</f>
        <v>NV04</v>
      </c>
      <c r="C47" s="190" t="s">
        <v>324</v>
      </c>
      <c r="D47" s="234" t="str">
        <f>VLOOKUP($C47,Pomocne_NS!$A$1:$D$4855,3,FALSE)</f>
        <v>m2</v>
      </c>
      <c r="E47" s="226">
        <f>E46*0.07</f>
        <v>108.08000000000001</v>
      </c>
      <c r="F47" s="218">
        <v>0</v>
      </c>
      <c r="G47" s="226">
        <f>E47*F47</f>
        <v>0</v>
      </c>
    </row>
    <row r="48" spans="1:10" s="106" customFormat="1">
      <c r="A48" s="189">
        <v>33</v>
      </c>
      <c r="B48" s="242" t="str">
        <f>VLOOKUP($C48,Pomocne_NS!$A$1:$D$4855,2,FALSE)</f>
        <v>NV05</v>
      </c>
      <c r="C48" s="190" t="s">
        <v>331</v>
      </c>
      <c r="D48" s="234" t="str">
        <f>VLOOKUP($C48,Pomocne_NS!$A$1:$D$4855,3,FALSE)</f>
        <v>m2</v>
      </c>
      <c r="E48" s="226">
        <f>E46*0.1</f>
        <v>154.4</v>
      </c>
      <c r="F48" s="218">
        <v>0</v>
      </c>
      <c r="G48" s="226">
        <f t="shared" ref="G48:G79" si="3">E48*F48</f>
        <v>0</v>
      </c>
    </row>
    <row r="49" spans="1:7" s="106" customFormat="1">
      <c r="A49" s="191">
        <v>34</v>
      </c>
      <c r="B49" s="242" t="str">
        <f>VLOOKUP($C49,Pomocne_NS!$A$1:$D$4855,2,FALSE)</f>
        <v>NV14</v>
      </c>
      <c r="C49" s="190" t="s">
        <v>215</v>
      </c>
      <c r="D49" s="234" t="str">
        <f>VLOOKUP($C49,Pomocne_NS!$A$1:$D$4855,3,FALSE)</f>
        <v>ks</v>
      </c>
      <c r="E49" s="226">
        <v>2</v>
      </c>
      <c r="F49" s="218">
        <v>0</v>
      </c>
      <c r="G49" s="226">
        <f t="shared" si="3"/>
        <v>0</v>
      </c>
    </row>
    <row r="50" spans="1:7" s="106" customFormat="1">
      <c r="A50" s="189">
        <v>35</v>
      </c>
      <c r="B50" s="242" t="str">
        <f>VLOOKUP($C50,Pomocne_NS!$A$1:$D$4855,2,FALSE)</f>
        <v>NP09</v>
      </c>
      <c r="C50" s="190" t="s">
        <v>220</v>
      </c>
      <c r="D50" s="234" t="str">
        <f>VLOOKUP($C50,Pomocne_NS!$A$1:$D$4855,3,FALSE)</f>
        <v>m2</v>
      </c>
      <c r="E50" s="226">
        <f>E19</f>
        <v>30.88</v>
      </c>
      <c r="F50" s="218">
        <v>0</v>
      </c>
      <c r="G50" s="226">
        <f t="shared" si="3"/>
        <v>0</v>
      </c>
    </row>
    <row r="51" spans="1:7" s="106" customFormat="1">
      <c r="A51" s="191">
        <v>36</v>
      </c>
      <c r="B51" s="242" t="str">
        <f>VLOOKUP($C51,Pomocne_NS!$A$1:$D$4855,2,FALSE)</f>
        <v>NS01</v>
      </c>
      <c r="C51" s="190" t="s">
        <v>165</v>
      </c>
      <c r="D51" s="234" t="str">
        <f>VLOOKUP($C51,Pomocne_NS!$A$1:$D$4855,3,FALSE)</f>
        <v>m2</v>
      </c>
      <c r="E51" s="226">
        <v>2.4</v>
      </c>
      <c r="F51" s="218">
        <v>0</v>
      </c>
      <c r="G51" s="226">
        <f t="shared" si="3"/>
        <v>0</v>
      </c>
    </row>
    <row r="52" spans="1:7" s="106" customFormat="1">
      <c r="A52" s="189">
        <v>37</v>
      </c>
      <c r="B52" s="242" t="str">
        <f>VLOOKUP($C52,Pomocne_NS!$A$1:$D$4855,2,FALSE)</f>
        <v>NS18</v>
      </c>
      <c r="C52" s="190" t="s">
        <v>183</v>
      </c>
      <c r="D52" s="234" t="str">
        <f>VLOOKUP($C52,Pomocne_NS!$A$1:$D$4855,3,FALSE)</f>
        <v>m2</v>
      </c>
      <c r="E52" s="226">
        <f>E55*0.005</f>
        <v>10.475</v>
      </c>
      <c r="F52" s="218">
        <v>0</v>
      </c>
      <c r="G52" s="226">
        <f t="shared" si="3"/>
        <v>0</v>
      </c>
    </row>
    <row r="53" spans="1:7" s="106" customFormat="1">
      <c r="A53" s="191">
        <v>38</v>
      </c>
      <c r="B53" s="242" t="str">
        <f>VLOOKUP($C53,Pomocne_NS!$A$1:$D$4855,2,FALSE)</f>
        <v>NS02</v>
      </c>
      <c r="C53" s="190" t="s">
        <v>166</v>
      </c>
      <c r="D53" s="234" t="str">
        <f>VLOOKUP($C53,Pomocne_NS!$A$1:$D$4855,3,FALSE)</f>
        <v>ks</v>
      </c>
      <c r="E53" s="226">
        <v>10</v>
      </c>
      <c r="F53" s="218">
        <v>0</v>
      </c>
      <c r="G53" s="226">
        <f t="shared" si="3"/>
        <v>0</v>
      </c>
    </row>
    <row r="54" spans="1:7" s="106" customFormat="1">
      <c r="A54" s="189">
        <v>39</v>
      </c>
      <c r="B54" s="242" t="str">
        <f>VLOOKUP($C54,Pomocne_NS!$A$1:$D$4855,2,FALSE)</f>
        <v>NS03</v>
      </c>
      <c r="C54" s="190" t="s">
        <v>169</v>
      </c>
      <c r="D54" s="234" t="str">
        <f>VLOOKUP($C54,Pomocne_NS!$A$1:$D$4855,3,FALSE)</f>
        <v>ks</v>
      </c>
      <c r="E54" s="226">
        <v>10</v>
      </c>
      <c r="F54" s="218">
        <v>0</v>
      </c>
      <c r="G54" s="226">
        <f t="shared" si="3"/>
        <v>0</v>
      </c>
    </row>
    <row r="55" spans="1:7" s="106" customFormat="1" ht="20.399999999999999">
      <c r="A55" s="191">
        <v>40</v>
      </c>
      <c r="B55" s="242" t="str">
        <f>VLOOKUP($C55,Pomocne_NS!$A$1:$D$4855,2,FALSE)</f>
        <v>NS06</v>
      </c>
      <c r="C55" s="190" t="s">
        <v>333</v>
      </c>
      <c r="D55" s="234" t="str">
        <f>VLOOKUP($C55,Pomocne_NS!$A$1:$D$4855,3,FALSE)</f>
        <v>m2</v>
      </c>
      <c r="E55" s="226">
        <v>2095</v>
      </c>
      <c r="F55" s="218">
        <v>0</v>
      </c>
      <c r="G55" s="226">
        <f t="shared" si="3"/>
        <v>0</v>
      </c>
    </row>
    <row r="56" spans="1:7" s="106" customFormat="1">
      <c r="A56" s="189">
        <v>41</v>
      </c>
      <c r="B56" s="242" t="str">
        <f>VLOOKUP($C56,Pomocne_NS!$A$1:$D$4855,2,FALSE)</f>
        <v>NS04</v>
      </c>
      <c r="C56" s="188" t="s">
        <v>168</v>
      </c>
      <c r="D56" s="234" t="str">
        <f>VLOOKUP($C56,Pomocne_NS!$A$1:$D$4855,3,FALSE)</f>
        <v>m2</v>
      </c>
      <c r="E56" s="226">
        <v>35</v>
      </c>
      <c r="F56" s="218">
        <v>0</v>
      </c>
      <c r="G56" s="226">
        <f t="shared" si="3"/>
        <v>0</v>
      </c>
    </row>
    <row r="57" spans="1:7" s="106" customFormat="1">
      <c r="A57" s="191">
        <v>42</v>
      </c>
      <c r="B57" s="242" t="str">
        <f>VLOOKUP($C57,Pomocne_NS!$A$1:$D$4855,2,FALSE)</f>
        <v>NS10</v>
      </c>
      <c r="C57" s="190" t="s">
        <v>174</v>
      </c>
      <c r="D57" s="234" t="str">
        <f>VLOOKUP($C57,Pomocne_NS!$A$1:$D$4855,3,FALSE)</f>
        <v>m2</v>
      </c>
      <c r="E57" s="226">
        <f>E56</f>
        <v>35</v>
      </c>
      <c r="F57" s="218">
        <v>0</v>
      </c>
      <c r="G57" s="226">
        <f t="shared" si="3"/>
        <v>0</v>
      </c>
    </row>
    <row r="58" spans="1:7" s="106" customFormat="1">
      <c r="A58" s="189">
        <v>43</v>
      </c>
      <c r="B58" s="242" t="str">
        <f>VLOOKUP($C58,Pomocne_NS!$A$1:$D$4855,2,FALSE)</f>
        <v>NP15</v>
      </c>
      <c r="C58" s="190" t="s">
        <v>435</v>
      </c>
      <c r="D58" s="234" t="str">
        <f>VLOOKUP($C58,Pomocne_NS!$A$1:$D$4855,3,FALSE)</f>
        <v>m3</v>
      </c>
      <c r="E58" s="226">
        <f>E40</f>
        <v>0.17</v>
      </c>
      <c r="F58" s="218">
        <v>0</v>
      </c>
      <c r="G58" s="226">
        <f t="shared" si="3"/>
        <v>0</v>
      </c>
    </row>
    <row r="59" spans="1:7" s="106" customFormat="1">
      <c r="A59" s="191">
        <v>44</v>
      </c>
      <c r="B59" s="242" t="str">
        <f>VLOOKUP($C59,Pomocne_NS!$A$1:$D$4855,2,FALSE)</f>
        <v>NP16</v>
      </c>
      <c r="C59" s="178" t="s">
        <v>441</v>
      </c>
      <c r="D59" s="234" t="str">
        <f>VLOOKUP($C59,Pomocne_NS!$A$1:$D$4855,3,FALSE)</f>
        <v>m3</v>
      </c>
      <c r="E59" s="226">
        <v>0.1</v>
      </c>
      <c r="F59" s="218">
        <v>0</v>
      </c>
      <c r="G59" s="226">
        <f t="shared" si="3"/>
        <v>0</v>
      </c>
    </row>
    <row r="60" spans="1:7" s="106" customFormat="1">
      <c r="A60" s="189">
        <v>45</v>
      </c>
      <c r="B60" s="242" t="str">
        <f>VLOOKUP($C60,Pomocne_NS!$A$1:$D$4855,2,FALSE)</f>
        <v>NS08</v>
      </c>
      <c r="C60" s="190" t="s">
        <v>609</v>
      </c>
      <c r="D60" s="234" t="str">
        <f>VLOOKUP($C60,Pomocne_NS!$A$1:$D$4855,3,FALSE)</f>
        <v>m2</v>
      </c>
      <c r="E60" s="226">
        <v>34.229999999999997</v>
      </c>
      <c r="F60" s="218">
        <v>0</v>
      </c>
      <c r="G60" s="226">
        <f>E60*F60</f>
        <v>0</v>
      </c>
    </row>
    <row r="61" spans="1:7" s="106" customFormat="1">
      <c r="A61" s="191">
        <v>46</v>
      </c>
      <c r="B61" s="242" t="str">
        <f>VLOOKUP($C61,Pomocne_NS!$A$1:$D$4855,2,FALSE)</f>
        <v>NS09</v>
      </c>
      <c r="C61" s="190" t="s">
        <v>172</v>
      </c>
      <c r="D61" s="234" t="str">
        <f>VLOOKUP($C61,Pomocne_NS!$A$1:$D$4855,3,FALSE)</f>
        <v>m2</v>
      </c>
      <c r="E61" s="226">
        <v>830.65</v>
      </c>
      <c r="F61" s="218">
        <v>0</v>
      </c>
      <c r="G61" s="226">
        <f t="shared" si="3"/>
        <v>0</v>
      </c>
    </row>
    <row r="62" spans="1:7" s="106" customFormat="1">
      <c r="A62" s="189">
        <v>47</v>
      </c>
      <c r="B62" s="242" t="str">
        <f>VLOOKUP($C62,Pomocne_NS!$A$1:$D$4855,2,FALSE)</f>
        <v>NS22</v>
      </c>
      <c r="C62" s="190" t="s">
        <v>325</v>
      </c>
      <c r="D62" s="234" t="str">
        <f>VLOOKUP($C62,Pomocne_NS!$A$1:$D$4855,3,FALSE)</f>
        <v>ks</v>
      </c>
      <c r="E62" s="226">
        <v>3</v>
      </c>
      <c r="F62" s="218">
        <v>0</v>
      </c>
      <c r="G62" s="226">
        <f t="shared" si="3"/>
        <v>0</v>
      </c>
    </row>
    <row r="63" spans="1:7" s="106" customFormat="1">
      <c r="A63" s="191">
        <v>48</v>
      </c>
      <c r="B63" s="242" t="str">
        <f>VLOOKUP($C63,Pomocne_NS!$A$1:$D$4855,2,FALSE)</f>
        <v>NV16</v>
      </c>
      <c r="C63" s="188" t="s">
        <v>181</v>
      </c>
      <c r="D63" s="234" t="str">
        <f>VLOOKUP($C63,Pomocne_NS!$A$1:$D$4855,3,FALSE)</f>
        <v>kpl</v>
      </c>
      <c r="E63" s="226">
        <v>1</v>
      </c>
      <c r="F63" s="218">
        <v>0</v>
      </c>
      <c r="G63" s="226">
        <f t="shared" si="3"/>
        <v>0</v>
      </c>
    </row>
    <row r="64" spans="1:7" s="106" customFormat="1">
      <c r="A64" s="189">
        <v>49</v>
      </c>
      <c r="B64" s="242" t="str">
        <f>VLOOKUP($C64,Pomocne_NS!$A$1:$D$4855,2,FALSE)</f>
        <v>ND09</v>
      </c>
      <c r="C64" s="190" t="s">
        <v>243</v>
      </c>
      <c r="D64" s="234" t="str">
        <f>VLOOKUP($C64,Pomocne_NS!$A$1:$D$4855,3,FALSE)</f>
        <v>h</v>
      </c>
      <c r="E64" s="226">
        <v>16</v>
      </c>
      <c r="F64" s="218">
        <v>0</v>
      </c>
      <c r="G64" s="226">
        <f t="shared" si="3"/>
        <v>0</v>
      </c>
    </row>
    <row r="65" spans="1:7" s="106" customFormat="1">
      <c r="A65" s="191">
        <v>50</v>
      </c>
      <c r="B65" s="242" t="str">
        <f>VLOOKUP($C65,Pomocne_NS!$A$1:$D$4855,2,FALSE)</f>
        <v>ND01</v>
      </c>
      <c r="C65" s="190" t="s">
        <v>164</v>
      </c>
      <c r="D65" s="234" t="str">
        <f>VLOOKUP($C65,Pomocne_NS!$A$1:$D$4855,3,FALSE)</f>
        <v>m2</v>
      </c>
      <c r="E65" s="226">
        <v>24.45</v>
      </c>
      <c r="F65" s="218">
        <v>0</v>
      </c>
      <c r="G65" s="226">
        <f t="shared" si="3"/>
        <v>0</v>
      </c>
    </row>
    <row r="66" spans="1:7" s="106" customFormat="1">
      <c r="A66" s="189">
        <v>51</v>
      </c>
      <c r="B66" s="242" t="str">
        <f>VLOOKUP($C66,Pomocne_NS!$A$1:$D$4855,2,FALSE)</f>
        <v>NP22</v>
      </c>
      <c r="C66" s="190" t="s">
        <v>579</v>
      </c>
      <c r="D66" s="234" t="str">
        <f>VLOOKUP($C66,Pomocne_NS!$A$1:$D$4855,3,FALSE)</f>
        <v>mb</v>
      </c>
      <c r="E66" s="226">
        <v>18.600000000000001</v>
      </c>
      <c r="F66" s="218">
        <v>0</v>
      </c>
      <c r="G66" s="226">
        <f t="shared" si="3"/>
        <v>0</v>
      </c>
    </row>
    <row r="67" spans="1:7" s="106" customFormat="1">
      <c r="A67" s="191">
        <v>52</v>
      </c>
      <c r="B67" s="242" t="str">
        <f>VLOOKUP($C67,Pomocne_NS!$A$1:$D$4855,2,FALSE)</f>
        <v>N01</v>
      </c>
      <c r="C67" s="190" t="s">
        <v>865</v>
      </c>
      <c r="D67" s="234" t="str">
        <f>VLOOKUP($C67,Pomocne_NS!$A$1:$D$4855,3,FALSE)</f>
        <v>kpl</v>
      </c>
      <c r="E67" s="226">
        <v>1</v>
      </c>
      <c r="F67" s="218">
        <v>0</v>
      </c>
      <c r="G67" s="226">
        <f t="shared" si="3"/>
        <v>0</v>
      </c>
    </row>
    <row r="68" spans="1:7" s="106" customFormat="1">
      <c r="A68" s="189">
        <v>53</v>
      </c>
      <c r="B68" s="242" t="str">
        <f>VLOOKUP($C68,Pomocne_NS!$A$1:$D$4855,2,FALSE)</f>
        <v>NP21</v>
      </c>
      <c r="C68" s="177" t="s">
        <v>574</v>
      </c>
      <c r="D68" s="234" t="str">
        <f>VLOOKUP($C68,Pomocne_NS!$A$1:$D$4855,3,FALSE)</f>
        <v>m2</v>
      </c>
      <c r="E68" s="226">
        <v>2</v>
      </c>
      <c r="F68" s="218">
        <v>0</v>
      </c>
      <c r="G68" s="226">
        <f t="shared" si="3"/>
        <v>0</v>
      </c>
    </row>
    <row r="69" spans="1:7" s="106" customFormat="1">
      <c r="A69" s="191">
        <v>54</v>
      </c>
      <c r="B69" s="242" t="str">
        <f>VLOOKUP($C69,Pomocne_NS!$A$1:$D$4855,2,FALSE)</f>
        <v>NP01</v>
      </c>
      <c r="C69" s="190" t="s">
        <v>608</v>
      </c>
      <c r="D69" s="234" t="str">
        <f>VLOOKUP($C69,Pomocne_NS!$A$1:$D$4855,3,FALSE)</f>
        <v>m2</v>
      </c>
      <c r="E69" s="226">
        <f>E70+E73</f>
        <v>35.659999999999997</v>
      </c>
      <c r="F69" s="218">
        <v>0</v>
      </c>
      <c r="G69" s="226">
        <f t="shared" si="3"/>
        <v>0</v>
      </c>
    </row>
    <row r="70" spans="1:7" s="106" customFormat="1">
      <c r="A70" s="189">
        <v>55</v>
      </c>
      <c r="B70" s="242" t="str">
        <f>VLOOKUP($C70,Pomocne_NS!$A$1:$D$4855,2,FALSE)</f>
        <v>NP05</v>
      </c>
      <c r="C70" s="190" t="s">
        <v>221</v>
      </c>
      <c r="D70" s="234" t="str">
        <f>VLOOKUP($C70,Pomocne_NS!$A$1:$D$4855,3,FALSE)</f>
        <v>m2</v>
      </c>
      <c r="E70" s="226">
        <f>E17</f>
        <v>30.88</v>
      </c>
      <c r="F70" s="218">
        <v>0</v>
      </c>
      <c r="G70" s="226">
        <f t="shared" si="3"/>
        <v>0</v>
      </c>
    </row>
    <row r="71" spans="1:7" s="106" customFormat="1">
      <c r="A71" s="191">
        <v>56</v>
      </c>
      <c r="B71" s="242" t="str">
        <f>VLOOKUP($C71,Pomocne_NS!$A$1:$D$4855,2,FALSE)</f>
        <v>NS14</v>
      </c>
      <c r="C71" s="190" t="s">
        <v>179</v>
      </c>
      <c r="D71" s="234" t="str">
        <f>VLOOKUP($C71,Pomocne_NS!$A$1:$D$4855,3,FALSE)</f>
        <v>m2</v>
      </c>
      <c r="E71" s="226">
        <v>775</v>
      </c>
      <c r="F71" s="218">
        <v>0</v>
      </c>
      <c r="G71" s="226">
        <f t="shared" si="3"/>
        <v>0</v>
      </c>
    </row>
    <row r="72" spans="1:7" s="106" customFormat="1">
      <c r="A72" s="189">
        <v>57</v>
      </c>
      <c r="B72" s="242" t="str">
        <f>VLOOKUP($C72,Pomocne_NS!$A$1:$D$4855,2,FALSE)</f>
        <v>NS17</v>
      </c>
      <c r="C72" s="190" t="s">
        <v>182</v>
      </c>
      <c r="D72" s="234" t="str">
        <f>VLOOKUP($C72,Pomocne_NS!$A$1:$D$4855,3,FALSE)</f>
        <v>m2</v>
      </c>
      <c r="E72" s="226">
        <f>E30</f>
        <v>280</v>
      </c>
      <c r="F72" s="218">
        <v>0</v>
      </c>
      <c r="G72" s="226">
        <f t="shared" si="3"/>
        <v>0</v>
      </c>
    </row>
    <row r="73" spans="1:7" s="106" customFormat="1">
      <c r="A73" s="191">
        <v>58</v>
      </c>
      <c r="B73" s="242" t="str">
        <f>VLOOKUP($C73,Pomocne_NS!$A$1:$D$4855,2,FALSE)</f>
        <v>NP06</v>
      </c>
      <c r="C73" s="190" t="s">
        <v>594</v>
      </c>
      <c r="D73" s="234" t="str">
        <f>VLOOKUP($C73,Pomocne_NS!$A$1:$D$4855,3,FALSE)</f>
        <v>m2</v>
      </c>
      <c r="E73" s="226">
        <v>4.78</v>
      </c>
      <c r="F73" s="218">
        <v>0</v>
      </c>
      <c r="G73" s="226">
        <f t="shared" si="3"/>
        <v>0</v>
      </c>
    </row>
    <row r="74" spans="1:7" s="106" customFormat="1">
      <c r="A74" s="189">
        <v>59</v>
      </c>
      <c r="B74" s="242" t="str">
        <f>VLOOKUP($C74,Pomocne_NS!$A$1:$D$4855,2,FALSE)</f>
        <v>NP10</v>
      </c>
      <c r="C74" s="190" t="s">
        <v>580</v>
      </c>
      <c r="D74" s="234" t="str">
        <f>VLOOKUP($C74,Pomocne_NS!$A$1:$D$4855,3,FALSE)</f>
        <v>bm</v>
      </c>
      <c r="E74" s="226">
        <f>E18</f>
        <v>7</v>
      </c>
      <c r="F74" s="218">
        <v>0</v>
      </c>
      <c r="G74" s="226">
        <f t="shared" si="3"/>
        <v>0</v>
      </c>
    </row>
    <row r="75" spans="1:7" s="106" customFormat="1" ht="20.399999999999999">
      <c r="A75" s="191">
        <v>60</v>
      </c>
      <c r="B75" s="242" t="str">
        <f>VLOOKUP($C75,Pomocne_NS!$A$1:$D$4855,2,FALSE)</f>
        <v>NP08</v>
      </c>
      <c r="C75" s="190" t="s">
        <v>605</v>
      </c>
      <c r="D75" s="234" t="str">
        <f>VLOOKUP($C75,Pomocne_NS!$A$1:$D$4855,3,FALSE)</f>
        <v>m2</v>
      </c>
      <c r="E75" s="226">
        <v>20.95</v>
      </c>
      <c r="F75" s="218">
        <v>0</v>
      </c>
      <c r="G75" s="226">
        <f t="shared" si="3"/>
        <v>0</v>
      </c>
    </row>
    <row r="76" spans="1:7" s="106" customFormat="1">
      <c r="A76" s="189">
        <v>61</v>
      </c>
      <c r="B76" s="242" t="str">
        <f>VLOOKUP($C76,Pomocne_NS!$A$1:$D$4855,2,FALSE)</f>
        <v>N06</v>
      </c>
      <c r="C76" s="190" t="s">
        <v>575</v>
      </c>
      <c r="D76" s="234" t="str">
        <f>VLOOKUP($C76,Pomocne_NS!$A$1:$D$4855,3,FALSE)</f>
        <v>ks</v>
      </c>
      <c r="E76" s="226">
        <v>1</v>
      </c>
      <c r="F76" s="218">
        <v>0</v>
      </c>
      <c r="G76" s="226">
        <f t="shared" si="3"/>
        <v>0</v>
      </c>
    </row>
    <row r="77" spans="1:7" s="106" customFormat="1">
      <c r="A77" s="191">
        <v>62</v>
      </c>
      <c r="B77" s="242" t="str">
        <f>VLOOKUP($C77,Pomocne_NS!$A$1:$D$4855,2,FALSE)</f>
        <v>N07</v>
      </c>
      <c r="C77" s="188" t="s">
        <v>576</v>
      </c>
      <c r="D77" s="234" t="str">
        <f>VLOOKUP($C77,Pomocne_NS!$A$1:$D$4855,3,FALSE)</f>
        <v>ks</v>
      </c>
      <c r="E77" s="226">
        <v>1</v>
      </c>
      <c r="F77" s="218">
        <v>0</v>
      </c>
      <c r="G77" s="226">
        <f t="shared" si="3"/>
        <v>0</v>
      </c>
    </row>
    <row r="78" spans="1:7" s="106" customFormat="1">
      <c r="A78" s="189">
        <v>63</v>
      </c>
      <c r="B78" s="242" t="str">
        <f>VLOOKUP($C78,Pomocne_NS!$A$1:$D$4855,2,FALSE)</f>
        <v>N08</v>
      </c>
      <c r="C78" s="188" t="s">
        <v>577</v>
      </c>
      <c r="D78" s="234" t="str">
        <f>VLOOKUP($C78,Pomocne_NS!$A$1:$D$4855,3,FALSE)</f>
        <v>ks</v>
      </c>
      <c r="E78" s="226">
        <v>1</v>
      </c>
      <c r="F78" s="218">
        <v>0</v>
      </c>
      <c r="G78" s="226">
        <f t="shared" si="3"/>
        <v>0</v>
      </c>
    </row>
    <row r="79" spans="1:7" s="106" customFormat="1">
      <c r="A79" s="191">
        <v>64</v>
      </c>
      <c r="B79" s="242" t="str">
        <f>VLOOKUP($C79,Pomocne_NS!$A$1:$D$4855,2,FALSE)</f>
        <v>N09</v>
      </c>
      <c r="C79" s="190" t="s">
        <v>578</v>
      </c>
      <c r="D79" s="234" t="str">
        <f>VLOOKUP($C79,Pomocne_NS!$A$1:$D$4855,3,FALSE)</f>
        <v>ks</v>
      </c>
      <c r="E79" s="226">
        <v>1</v>
      </c>
      <c r="F79" s="218">
        <v>0</v>
      </c>
      <c r="G79" s="226">
        <f t="shared" si="3"/>
        <v>0</v>
      </c>
    </row>
    <row r="80" spans="1:7" s="106" customFormat="1">
      <c r="A80" s="189">
        <v>65</v>
      </c>
      <c r="B80" s="242" t="str">
        <f>VLOOKUP($C80,Pomocne_NS!$A$1:$D$4855,2,FALSE)</f>
        <v>D01</v>
      </c>
      <c r="C80" s="158" t="s">
        <v>712</v>
      </c>
      <c r="D80" s="234" t="str">
        <f>VLOOKUP($C80,Pomocne_NS!$A$1:$D$4855,3,FALSE)</f>
        <v>ks</v>
      </c>
      <c r="E80" s="226">
        <v>2</v>
      </c>
      <c r="F80" s="218">
        <v>0</v>
      </c>
      <c r="G80" s="226">
        <f t="shared" ref="G80:G93" si="4">E80*F80</f>
        <v>0</v>
      </c>
    </row>
    <row r="81" spans="1:7" s="106" customFormat="1">
      <c r="A81" s="191">
        <v>66</v>
      </c>
      <c r="B81" s="242" t="str">
        <f>VLOOKUP($C81,Pomocne_NS!$A$1:$D$4855,2,FALSE)</f>
        <v>D03</v>
      </c>
      <c r="C81" s="158" t="s">
        <v>716</v>
      </c>
      <c r="D81" s="234" t="str">
        <f>VLOOKUP($C81,Pomocne_NS!$A$1:$D$4855,3,FALSE)</f>
        <v>ks</v>
      </c>
      <c r="E81" s="226">
        <v>1</v>
      </c>
      <c r="F81" s="218">
        <v>0</v>
      </c>
      <c r="G81" s="226">
        <f t="shared" si="4"/>
        <v>0</v>
      </c>
    </row>
    <row r="82" spans="1:7" s="106" customFormat="1">
      <c r="A82" s="189">
        <v>67</v>
      </c>
      <c r="B82" s="242" t="str">
        <f>VLOOKUP($C82,Pomocne_NS!$A$1:$D$4855,2,FALSE)</f>
        <v>D04</v>
      </c>
      <c r="C82" s="158" t="s">
        <v>718</v>
      </c>
      <c r="D82" s="234" t="str">
        <f>VLOOKUP($C82,Pomocne_NS!$A$1:$D$4855,3,FALSE)</f>
        <v>ks</v>
      </c>
      <c r="E82" s="226">
        <v>1</v>
      </c>
      <c r="F82" s="218">
        <v>0</v>
      </c>
      <c r="G82" s="226">
        <f t="shared" si="4"/>
        <v>0</v>
      </c>
    </row>
    <row r="83" spans="1:7" s="106" customFormat="1">
      <c r="A83" s="191">
        <v>68</v>
      </c>
      <c r="B83" s="242" t="str">
        <f>VLOOKUP($C83,Pomocne_NS!$A$1:$D$4855,2,FALSE)</f>
        <v>D06</v>
      </c>
      <c r="C83" s="158" t="s">
        <v>722</v>
      </c>
      <c r="D83" s="234" t="str">
        <f>VLOOKUP($C83,Pomocne_NS!$A$1:$D$4855,3,FALSE)</f>
        <v>ks</v>
      </c>
      <c r="E83" s="226">
        <v>1</v>
      </c>
      <c r="F83" s="218">
        <v>0</v>
      </c>
      <c r="G83" s="226">
        <f t="shared" si="4"/>
        <v>0</v>
      </c>
    </row>
    <row r="84" spans="1:7" s="106" customFormat="1">
      <c r="A84" s="189">
        <v>69</v>
      </c>
      <c r="B84" s="242" t="str">
        <f>VLOOKUP($C84,Pomocne_NS!$A$1:$D$4855,2,FALSE)</f>
        <v>D15</v>
      </c>
      <c r="C84" s="172" t="s">
        <v>737</v>
      </c>
      <c r="D84" s="234" t="str">
        <f>VLOOKUP($C84,Pomocne_NS!$A$1:$D$4855,3,FALSE)</f>
        <v>ks</v>
      </c>
      <c r="E84" s="226">
        <v>2</v>
      </c>
      <c r="F84" s="218">
        <v>0</v>
      </c>
      <c r="G84" s="226">
        <f>E84*F84</f>
        <v>0</v>
      </c>
    </row>
    <row r="85" spans="1:7" s="106" customFormat="1">
      <c r="A85" s="191">
        <v>70</v>
      </c>
      <c r="B85" s="242" t="str">
        <f>VLOOKUP($C85,Pomocne_NS!$A$1:$D$4855,2,FALSE)</f>
        <v>D16</v>
      </c>
      <c r="C85" s="158" t="s">
        <v>739</v>
      </c>
      <c r="D85" s="234" t="str">
        <f>VLOOKUP($C85,Pomocne_NS!$A$1:$D$4855,3,FALSE)</f>
        <v>ks</v>
      </c>
      <c r="E85" s="226">
        <v>1</v>
      </c>
      <c r="F85" s="218">
        <v>0</v>
      </c>
      <c r="G85" s="226">
        <f t="shared" si="4"/>
        <v>0</v>
      </c>
    </row>
    <row r="86" spans="1:7" s="106" customFormat="1">
      <c r="A86" s="189">
        <v>71</v>
      </c>
      <c r="B86" s="242" t="str">
        <f>VLOOKUP($C86,Pomocne_NS!$A$1:$D$4855,2,FALSE)</f>
        <v>D18</v>
      </c>
      <c r="C86" s="158" t="s">
        <v>743</v>
      </c>
      <c r="D86" s="234" t="str">
        <f>VLOOKUP($C86,Pomocne_NS!$A$1:$D$4855,3,FALSE)</f>
        <v>ks</v>
      </c>
      <c r="E86" s="226">
        <v>1</v>
      </c>
      <c r="F86" s="218">
        <v>0</v>
      </c>
      <c r="G86" s="226">
        <f t="shared" si="4"/>
        <v>0</v>
      </c>
    </row>
    <row r="87" spans="1:7" s="106" customFormat="1">
      <c r="A87" s="191">
        <v>72</v>
      </c>
      <c r="B87" s="242" t="str">
        <f>VLOOKUP($C87,Pomocne_NS!$A$1:$D$4855,2,FALSE)</f>
        <v>OC14</v>
      </c>
      <c r="C87" s="158" t="s">
        <v>780</v>
      </c>
      <c r="D87" s="234" t="str">
        <f>VLOOKUP($C87,Pomocne_NS!$A$1:$D$4855,3,FALSE)</f>
        <v>kg</v>
      </c>
      <c r="E87" s="226">
        <v>397</v>
      </c>
      <c r="F87" s="218">
        <v>0</v>
      </c>
      <c r="G87" s="226">
        <f t="shared" si="4"/>
        <v>0</v>
      </c>
    </row>
    <row r="88" spans="1:7" s="106" customFormat="1">
      <c r="A88" s="189">
        <v>73</v>
      </c>
      <c r="B88" s="242" t="str">
        <f>VLOOKUP($C88,Pomocne_NS!$A$1:$D$4855,2,FALSE)</f>
        <v>OC15</v>
      </c>
      <c r="C88" s="158" t="s">
        <v>843</v>
      </c>
      <c r="D88" s="234" t="str">
        <f>VLOOKUP($C88,Pomocne_NS!$A$1:$D$4855,3,FALSE)</f>
        <v>kg</v>
      </c>
      <c r="E88" s="226">
        <v>395</v>
      </c>
      <c r="F88" s="218">
        <v>0</v>
      </c>
      <c r="G88" s="226">
        <f t="shared" si="4"/>
        <v>0</v>
      </c>
    </row>
    <row r="89" spans="1:7" s="106" customFormat="1">
      <c r="A89" s="191">
        <v>74</v>
      </c>
      <c r="B89" s="242" t="str">
        <f>VLOOKUP($C89,Pomocne_NS!$A$1:$D$4855,2,FALSE)</f>
        <v>OC16</v>
      </c>
      <c r="C89" s="158" t="s">
        <v>783</v>
      </c>
      <c r="D89" s="234" t="str">
        <f>VLOOKUP($C89,Pomocne_NS!$A$1:$D$4855,3,FALSE)</f>
        <v>kg</v>
      </c>
      <c r="E89" s="226">
        <v>1381</v>
      </c>
      <c r="F89" s="218">
        <v>0</v>
      </c>
      <c r="G89" s="226">
        <f t="shared" si="4"/>
        <v>0</v>
      </c>
    </row>
    <row r="90" spans="1:7" s="106" customFormat="1">
      <c r="A90" s="189">
        <v>75</v>
      </c>
      <c r="B90" s="242" t="str">
        <f>VLOOKUP($C90,Pomocne_NS!$A$1:$D$4855,2,FALSE)</f>
        <v>OC17</v>
      </c>
      <c r="C90" s="158" t="s">
        <v>785</v>
      </c>
      <c r="D90" s="234" t="str">
        <f>VLOOKUP($C90,Pomocne_NS!$A$1:$D$4855,3,FALSE)</f>
        <v>kg</v>
      </c>
      <c r="E90" s="226">
        <v>868</v>
      </c>
      <c r="F90" s="218">
        <v>0</v>
      </c>
      <c r="G90" s="226">
        <f t="shared" si="4"/>
        <v>0</v>
      </c>
    </row>
    <row r="91" spans="1:7" s="106" customFormat="1">
      <c r="A91" s="191">
        <v>76</v>
      </c>
      <c r="B91" s="242" t="str">
        <f>VLOOKUP($C91,Pomocne_NS!$A$1:$D$4855,2,FALSE)</f>
        <v>OC21</v>
      </c>
      <c r="C91" s="158" t="s">
        <v>793</v>
      </c>
      <c r="D91" s="234" t="str">
        <f>VLOOKUP($C91,Pomocne_NS!$A$1:$D$4855,3,FALSE)</f>
        <v>kg</v>
      </c>
      <c r="E91" s="226">
        <v>355</v>
      </c>
      <c r="F91" s="218">
        <v>0</v>
      </c>
      <c r="G91" s="226">
        <f t="shared" si="4"/>
        <v>0</v>
      </c>
    </row>
    <row r="92" spans="1:7" s="106" customFormat="1">
      <c r="A92" s="189">
        <v>77</v>
      </c>
      <c r="B92" s="242" t="str">
        <f>VLOOKUP($C92,Pomocne_NS!$A$1:$D$4855,2,FALSE)</f>
        <v>MR01</v>
      </c>
      <c r="C92" s="158" t="s">
        <v>829</v>
      </c>
      <c r="D92" s="234" t="str">
        <f>VLOOKUP($C92,Pomocne_NS!$A$1:$D$4855,3,FALSE)</f>
        <v>ks</v>
      </c>
      <c r="E92" s="226">
        <v>1</v>
      </c>
      <c r="F92" s="218">
        <v>0</v>
      </c>
      <c r="G92" s="226">
        <f t="shared" si="4"/>
        <v>0</v>
      </c>
    </row>
    <row r="93" spans="1:7" s="106" customFormat="1">
      <c r="A93" s="191">
        <v>78</v>
      </c>
      <c r="B93" s="242" t="str">
        <f>VLOOKUP($C93,Pomocne_NS!$A$1:$D$4855,2,FALSE)</f>
        <v>MR03</v>
      </c>
      <c r="C93" s="158" t="s">
        <v>833</v>
      </c>
      <c r="D93" s="234" t="str">
        <f>VLOOKUP($C93,Pomocne_NS!$A$1:$D$4855,3,FALSE)</f>
        <v>ks</v>
      </c>
      <c r="E93" s="226">
        <v>1</v>
      </c>
      <c r="F93" s="218">
        <v>0</v>
      </c>
      <c r="G93" s="226">
        <f t="shared" si="4"/>
        <v>0</v>
      </c>
    </row>
    <row r="94" spans="1:7">
      <c r="A94" s="103"/>
      <c r="D94" s="113"/>
      <c r="E94" s="219"/>
      <c r="F94" s="219"/>
      <c r="G94" s="219"/>
    </row>
    <row r="95" spans="1:7">
      <c r="A95" s="103"/>
      <c r="C95" s="183" t="s">
        <v>99</v>
      </c>
      <c r="D95" s="113"/>
      <c r="E95" s="219"/>
      <c r="F95" s="219"/>
      <c r="G95" s="220">
        <f>G13+G43</f>
        <v>0</v>
      </c>
    </row>
    <row r="96" spans="1:7">
      <c r="A96" s="103"/>
      <c r="D96" s="113"/>
      <c r="E96" s="219"/>
      <c r="F96" s="219"/>
      <c r="G96" s="219"/>
    </row>
    <row r="97" spans="1:7">
      <c r="A97" s="299" t="s">
        <v>106</v>
      </c>
      <c r="B97" s="299"/>
      <c r="C97" s="299"/>
      <c r="D97" s="299"/>
      <c r="E97" s="299"/>
      <c r="F97" s="299"/>
      <c r="G97" s="299"/>
    </row>
    <row r="98" spans="1:7">
      <c r="A98" s="300" t="s">
        <v>128</v>
      </c>
      <c r="B98" s="300"/>
      <c r="C98" s="300"/>
      <c r="D98" s="300"/>
      <c r="E98" s="300"/>
      <c r="F98" s="300"/>
      <c r="G98" s="300"/>
    </row>
    <row r="99" spans="1:7">
      <c r="A99" s="300" t="s">
        <v>107</v>
      </c>
      <c r="B99" s="300"/>
      <c r="C99" s="300"/>
      <c r="D99" s="300"/>
      <c r="E99" s="300"/>
      <c r="F99" s="300"/>
      <c r="G99" s="300"/>
    </row>
    <row r="100" spans="1:7">
      <c r="A100" s="103"/>
      <c r="D100" s="113"/>
      <c r="E100" s="219"/>
      <c r="F100" s="219"/>
      <c r="G100" s="219"/>
    </row>
    <row r="101" spans="1:7">
      <c r="A101" s="113" t="s">
        <v>124</v>
      </c>
      <c r="D101" s="113"/>
      <c r="E101" s="219"/>
      <c r="F101" s="219"/>
      <c r="G101" s="219"/>
    </row>
    <row r="102" spans="1:7">
      <c r="A102" s="113" t="s">
        <v>125</v>
      </c>
      <c r="D102" s="113"/>
      <c r="E102" s="219"/>
      <c r="F102" s="219"/>
      <c r="G102" s="219"/>
    </row>
    <row r="103" spans="1:7">
      <c r="D103" s="113"/>
      <c r="E103" s="219"/>
      <c r="F103" s="219"/>
      <c r="G103" s="219"/>
    </row>
    <row r="104" spans="1:7">
      <c r="D104" s="113"/>
      <c r="E104" s="219"/>
      <c r="F104" s="219"/>
      <c r="G104" s="219"/>
    </row>
    <row r="105" spans="1:7">
      <c r="D105" s="113"/>
      <c r="E105" s="219"/>
      <c r="F105" s="219"/>
      <c r="G105" s="219"/>
    </row>
    <row r="106" spans="1:7">
      <c r="D106" s="113"/>
      <c r="E106" s="219"/>
      <c r="F106" s="219"/>
      <c r="G106" s="219"/>
    </row>
    <row r="107" spans="1:7">
      <c r="A107" s="197" t="s">
        <v>850</v>
      </c>
      <c r="B107" s="243"/>
      <c r="D107" s="113"/>
      <c r="E107" s="219"/>
      <c r="F107" s="219"/>
      <c r="G107" s="219"/>
    </row>
    <row r="108" spans="1:7">
      <c r="A108" s="197" t="s">
        <v>851</v>
      </c>
      <c r="B108" s="243"/>
      <c r="D108" s="113"/>
      <c r="E108" s="219"/>
      <c r="F108" s="219"/>
      <c r="G108" s="219"/>
    </row>
    <row r="109" spans="1:7">
      <c r="A109" s="197" t="s">
        <v>852</v>
      </c>
      <c r="B109" s="243"/>
      <c r="D109" s="113"/>
      <c r="E109" s="219"/>
      <c r="F109" s="219"/>
      <c r="G109" s="219"/>
    </row>
    <row r="110" spans="1:7">
      <c r="A110" s="197" t="s">
        <v>853</v>
      </c>
      <c r="B110" s="243"/>
      <c r="D110" s="113"/>
      <c r="E110" s="219"/>
      <c r="F110" s="219"/>
      <c r="G110" s="219"/>
    </row>
    <row r="111" spans="1:7">
      <c r="A111" s="197" t="s">
        <v>854</v>
      </c>
      <c r="B111" s="243"/>
      <c r="D111" s="113"/>
      <c r="E111" s="219"/>
      <c r="F111" s="219"/>
      <c r="G111" s="219"/>
    </row>
    <row r="112" spans="1:7">
      <c r="A112" s="197" t="s">
        <v>855</v>
      </c>
      <c r="B112" s="243"/>
      <c r="D112" s="113"/>
      <c r="E112" s="219"/>
      <c r="F112" s="219"/>
      <c r="G112" s="219"/>
    </row>
    <row r="113" spans="1:7">
      <c r="A113" s="301" t="s">
        <v>896</v>
      </c>
      <c r="B113" s="301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  <c r="D473" s="113"/>
      <c r="E473" s="219"/>
      <c r="F473" s="219"/>
      <c r="G473" s="219"/>
    </row>
    <row r="474" spans="1:7">
      <c r="A474" s="103"/>
      <c r="D474" s="113"/>
      <c r="E474" s="219"/>
      <c r="F474" s="219"/>
      <c r="G474" s="219"/>
    </row>
    <row r="475" spans="1:7">
      <c r="A475" s="103"/>
      <c r="D475" s="113"/>
      <c r="E475" s="219"/>
      <c r="F475" s="219"/>
      <c r="G475" s="219"/>
    </row>
    <row r="476" spans="1:7">
      <c r="A476" s="103"/>
      <c r="D476" s="113"/>
      <c r="E476" s="219"/>
      <c r="F476" s="219"/>
      <c r="G476" s="219"/>
    </row>
    <row r="477" spans="1:7">
      <c r="A477" s="103"/>
      <c r="D477" s="113"/>
      <c r="E477" s="219"/>
      <c r="F477" s="219"/>
      <c r="G477" s="219"/>
    </row>
    <row r="478" spans="1:7">
      <c r="A478" s="103"/>
      <c r="D478" s="113"/>
      <c r="E478" s="219"/>
      <c r="F478" s="219"/>
      <c r="G478" s="219"/>
    </row>
    <row r="479" spans="1:7">
      <c r="A479" s="103"/>
      <c r="D479" s="113"/>
      <c r="E479" s="219"/>
      <c r="F479" s="219"/>
      <c r="G479" s="219"/>
    </row>
    <row r="480" spans="1:7">
      <c r="A480" s="103"/>
      <c r="D480" s="113"/>
      <c r="E480" s="219"/>
      <c r="F480" s="219"/>
      <c r="G480" s="219"/>
    </row>
    <row r="481" spans="1:7">
      <c r="A481" s="103"/>
      <c r="D481" s="113"/>
      <c r="E481" s="219"/>
      <c r="F481" s="219"/>
      <c r="G481" s="219"/>
    </row>
    <row r="482" spans="1:7">
      <c r="A482" s="103"/>
      <c r="D482" s="113"/>
      <c r="E482" s="219"/>
      <c r="F482" s="219"/>
      <c r="G482" s="219"/>
    </row>
    <row r="483" spans="1:7">
      <c r="A483" s="103"/>
      <c r="D483" s="113"/>
      <c r="E483" s="219"/>
      <c r="F483" s="219"/>
      <c r="G483" s="219"/>
    </row>
    <row r="484" spans="1:7">
      <c r="A484" s="103"/>
      <c r="D484" s="113"/>
      <c r="E484" s="219"/>
      <c r="F484" s="219"/>
      <c r="G484" s="219"/>
    </row>
    <row r="485" spans="1:7">
      <c r="A485" s="103"/>
      <c r="D485" s="113"/>
      <c r="E485" s="219"/>
      <c r="F485" s="219"/>
      <c r="G485" s="219"/>
    </row>
    <row r="486" spans="1:7">
      <c r="A486" s="103"/>
      <c r="D486" s="113"/>
      <c r="E486" s="219"/>
      <c r="F486" s="219"/>
      <c r="G486" s="219"/>
    </row>
    <row r="487" spans="1:7">
      <c r="A487" s="103"/>
      <c r="D487" s="113"/>
      <c r="E487" s="219"/>
      <c r="F487" s="219"/>
      <c r="G487" s="219"/>
    </row>
    <row r="488" spans="1:7">
      <c r="A488" s="103"/>
      <c r="D488" s="113"/>
      <c r="E488" s="219"/>
      <c r="F488" s="219"/>
      <c r="G488" s="219"/>
    </row>
    <row r="489" spans="1:7">
      <c r="A489" s="103"/>
      <c r="D489" s="113"/>
      <c r="E489" s="219"/>
      <c r="F489" s="219"/>
      <c r="G489" s="219"/>
    </row>
    <row r="490" spans="1:7">
      <c r="A490" s="103"/>
      <c r="D490" s="113"/>
      <c r="E490" s="219"/>
      <c r="F490" s="219"/>
      <c r="G490" s="219"/>
    </row>
    <row r="491" spans="1:7">
      <c r="A491" s="103"/>
      <c r="D491" s="113"/>
      <c r="E491" s="219"/>
      <c r="F491" s="219"/>
      <c r="G491" s="219"/>
    </row>
    <row r="492" spans="1:7">
      <c r="A492" s="103"/>
      <c r="D492" s="113"/>
      <c r="E492" s="219"/>
      <c r="F492" s="219"/>
      <c r="G492" s="219"/>
    </row>
    <row r="493" spans="1:7">
      <c r="A493" s="103"/>
      <c r="D493" s="113"/>
      <c r="E493" s="219"/>
      <c r="F493" s="219"/>
      <c r="G493" s="219"/>
    </row>
    <row r="494" spans="1:7">
      <c r="A494" s="103"/>
      <c r="D494" s="113"/>
      <c r="E494" s="219"/>
      <c r="F494" s="219"/>
      <c r="G494" s="219"/>
    </row>
    <row r="495" spans="1:7">
      <c r="A495" s="103"/>
      <c r="D495" s="113"/>
      <c r="E495" s="219"/>
      <c r="F495" s="219"/>
      <c r="G495" s="219"/>
    </row>
    <row r="496" spans="1:7">
      <c r="A496" s="103"/>
      <c r="D496" s="113"/>
      <c r="E496" s="219"/>
      <c r="F496" s="219"/>
      <c r="G496" s="219"/>
    </row>
    <row r="497" spans="1:7">
      <c r="A497" s="103"/>
      <c r="D497" s="113"/>
      <c r="E497" s="219"/>
      <c r="F497" s="219"/>
      <c r="G497" s="219"/>
    </row>
    <row r="498" spans="1:7">
      <c r="A498" s="103"/>
      <c r="D498" s="113"/>
      <c r="E498" s="219"/>
      <c r="F498" s="219"/>
      <c r="G498" s="219"/>
    </row>
    <row r="499" spans="1:7">
      <c r="A499" s="103"/>
      <c r="D499" s="113"/>
      <c r="E499" s="219"/>
      <c r="F499" s="219"/>
      <c r="G499" s="219"/>
    </row>
    <row r="500" spans="1:7">
      <c r="A500" s="103"/>
    </row>
    <row r="501" spans="1:7">
      <c r="A501" s="103"/>
    </row>
    <row r="502" spans="1:7">
      <c r="A502" s="103"/>
    </row>
    <row r="503" spans="1:7">
      <c r="A503" s="103"/>
    </row>
    <row r="504" spans="1:7">
      <c r="A504" s="103"/>
    </row>
    <row r="505" spans="1:7">
      <c r="A505" s="103"/>
    </row>
    <row r="506" spans="1:7">
      <c r="A506" s="103"/>
    </row>
    <row r="507" spans="1:7">
      <c r="A507" s="103"/>
    </row>
    <row r="508" spans="1:7">
      <c r="A508" s="103"/>
    </row>
    <row r="509" spans="1:7">
      <c r="A509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99:G99"/>
    <mergeCell ref="A1:G1"/>
    <mergeCell ref="A97:G97"/>
    <mergeCell ref="A98:G98"/>
    <mergeCell ref="A113:B113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4"/>
  <sheetViews>
    <sheetView showGridLines="0" workbookViewId="0">
      <pane ySplit="12" topLeftCell="A16" activePane="bottomLeft" state="frozen"/>
      <selection activeCell="C30" sqref="C30"/>
      <selection pane="bottomLeft" activeCell="C22" sqref="C22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280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SUM(G14:G26)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J28*0.001</f>
        <v>39.3095</v>
      </c>
      <c r="F14" s="218">
        <v>0</v>
      </c>
      <c r="G14" s="226">
        <f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122</v>
      </c>
      <c r="F15" s="218">
        <v>0</v>
      </c>
      <c r="G15" s="226">
        <f>E15*F15</f>
        <v>0</v>
      </c>
      <c r="I15" s="106">
        <f>VLOOKUP($C15,Pomocne_BP!$A$1:$E$4923,5,FALSE)</f>
        <v>0</v>
      </c>
      <c r="J15" s="7">
        <f t="shared" ref="J15:J26" si="0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39.3095</v>
      </c>
      <c r="F16" s="218">
        <v>0</v>
      </c>
      <c r="G16" s="226">
        <f>E16*F16</f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BP03</v>
      </c>
      <c r="C17" s="188" t="s">
        <v>544</v>
      </c>
      <c r="D17" s="234" t="str">
        <f>VLOOKUP($C17,Pomocne_BP!$A$1:$D$4923,3,FALSE)</f>
        <v>m2</v>
      </c>
      <c r="E17" s="226">
        <f>E15</f>
        <v>122</v>
      </c>
      <c r="F17" s="218">
        <v>0</v>
      </c>
      <c r="G17" s="226">
        <f t="shared" ref="G17:G24" si="1">E17*F17</f>
        <v>0</v>
      </c>
      <c r="I17" s="106">
        <f>VLOOKUP($C17,Pomocne_BP!$A$1:$E$4923,5,FALSE)</f>
        <v>175</v>
      </c>
      <c r="J17" s="7">
        <f t="shared" si="0"/>
        <v>21350</v>
      </c>
    </row>
    <row r="18" spans="1:10" s="106" customFormat="1">
      <c r="A18" s="102">
        <v>5</v>
      </c>
      <c r="B18" s="240" t="str">
        <f>VLOOKUP($C18,Pomocne_BP!$A$1:$D$4923,2,FALSE)</f>
        <v>BP04</v>
      </c>
      <c r="C18" s="188" t="s">
        <v>545</v>
      </c>
      <c r="D18" s="234" t="str">
        <f>VLOOKUP($C18,Pomocne_BP!$A$1:$D$4923,3,FALSE)</f>
        <v>m2</v>
      </c>
      <c r="E18" s="226">
        <f>E17</f>
        <v>122</v>
      </c>
      <c r="F18" s="218">
        <v>0</v>
      </c>
      <c r="G18" s="226">
        <f t="shared" si="1"/>
        <v>0</v>
      </c>
      <c r="I18" s="106">
        <f>VLOOKUP($C18,Pomocne_BP!$A$1:$E$4923,5,FALSE)</f>
        <v>68</v>
      </c>
      <c r="J18" s="7">
        <f t="shared" si="0"/>
        <v>8296</v>
      </c>
    </row>
    <row r="19" spans="1:10" s="106" customFormat="1">
      <c r="A19" s="102">
        <v>6</v>
      </c>
      <c r="B19" s="240" t="str">
        <f>VLOOKUP($C19,Pomocne_BP!$A$1:$D$4923,2,FALSE)</f>
        <v>BT06</v>
      </c>
      <c r="C19" s="188" t="s">
        <v>135</v>
      </c>
      <c r="D19" s="234" t="str">
        <f>VLOOKUP($C19,Pomocne_BP!$A$1:$D$4923,3,FALSE)</f>
        <v>h</v>
      </c>
      <c r="E19" s="226">
        <v>16</v>
      </c>
      <c r="F19" s="218">
        <v>0</v>
      </c>
      <c r="G19" s="226">
        <f t="shared" si="1"/>
        <v>0</v>
      </c>
      <c r="I19" s="106">
        <f>VLOOKUP($C19,Pomocne_BP!$A$1:$E$4923,5,FALSE)</f>
        <v>0</v>
      </c>
      <c r="J19" s="7">
        <f t="shared" si="0"/>
        <v>0</v>
      </c>
    </row>
    <row r="20" spans="1:10" s="106" customFormat="1">
      <c r="A20" s="102">
        <v>7</v>
      </c>
      <c r="B20" s="240" t="str">
        <f>VLOOKUP($C20,Pomocne_BP!$A$1:$D$4923,2,FALSE)</f>
        <v>BD09</v>
      </c>
      <c r="C20" s="188" t="s">
        <v>248</v>
      </c>
      <c r="D20" s="234" t="str">
        <f>VLOOKUP($C20,Pomocne_BP!$A$1:$D$4923,3,FALSE)</f>
        <v>h</v>
      </c>
      <c r="E20" s="226">
        <v>8</v>
      </c>
      <c r="F20" s="218">
        <v>0</v>
      </c>
      <c r="G20" s="226">
        <f t="shared" si="1"/>
        <v>0</v>
      </c>
      <c r="I20" s="106">
        <f>VLOOKUP($C20,Pomocne_BP!$A$1:$E$4923,5,FALSE)</f>
        <v>0</v>
      </c>
      <c r="J20" s="7">
        <f t="shared" si="0"/>
        <v>0</v>
      </c>
    </row>
    <row r="21" spans="1:10" s="106" customFormat="1">
      <c r="A21" s="102">
        <v>8</v>
      </c>
      <c r="B21" s="240" t="str">
        <f>VLOOKUP($C21,Pomocne_BP!$A$1:$D$4923,2,FALSE)</f>
        <v>BP06</v>
      </c>
      <c r="C21" s="188" t="s">
        <v>558</v>
      </c>
      <c r="D21" s="234" t="str">
        <f>VLOOKUP($C21,Pomocne_BP!$A$1:$D$4923,3,FALSE)</f>
        <v>m2</v>
      </c>
      <c r="E21" s="226">
        <v>30</v>
      </c>
      <c r="F21" s="218">
        <v>0</v>
      </c>
      <c r="G21" s="226">
        <f t="shared" si="1"/>
        <v>0</v>
      </c>
      <c r="I21" s="106">
        <f>VLOOKUP($C21,Pomocne_BP!$A$1:$E$4923,5,FALSE)</f>
        <v>12</v>
      </c>
      <c r="J21" s="7">
        <f t="shared" si="0"/>
        <v>360</v>
      </c>
    </row>
    <row r="22" spans="1:10" s="106" customFormat="1">
      <c r="A22" s="102">
        <v>9</v>
      </c>
      <c r="B22" s="240" t="str">
        <f>VLOOKUP($C22,Pomocne_BP!$A$1:$D$4923,2,FALSE)</f>
        <v>BS04</v>
      </c>
      <c r="C22" s="188" t="s">
        <v>550</v>
      </c>
      <c r="D22" s="234" t="str">
        <f>VLOOKUP($C22,Pomocne_BP!$A$1:$D$4923,3,FALSE)</f>
        <v>m2</v>
      </c>
      <c r="E22" s="226">
        <v>32.4</v>
      </c>
      <c r="F22" s="218">
        <v>0</v>
      </c>
      <c r="G22" s="226">
        <f t="shared" si="1"/>
        <v>0</v>
      </c>
      <c r="I22" s="106">
        <f>VLOOKUP($C22,Pomocne_BP!$A$1:$E$4923,5,FALSE)</f>
        <v>55</v>
      </c>
      <c r="J22" s="7">
        <f t="shared" si="0"/>
        <v>1782</v>
      </c>
    </row>
    <row r="23" spans="1:10" s="106" customFormat="1">
      <c r="A23" s="102">
        <v>10</v>
      </c>
      <c r="B23" s="240" t="str">
        <f>VLOOKUP($C23,Pomocne_BP!$A$1:$D$4923,2,FALSE)</f>
        <v>B07</v>
      </c>
      <c r="C23" s="188" t="s">
        <v>223</v>
      </c>
      <c r="D23" s="234" t="str">
        <f>VLOOKUP($C23,Pomocne_BP!$A$1:$D$4923,3,FALSE)</f>
        <v>kg</v>
      </c>
      <c r="E23" s="226">
        <v>100</v>
      </c>
      <c r="F23" s="218">
        <v>0</v>
      </c>
      <c r="G23" s="226">
        <f>E23*F23</f>
        <v>0</v>
      </c>
      <c r="I23" s="106">
        <f>VLOOKUP($C23,Pomocne_BP!$A$1:$E$4923,5,FALSE)</f>
        <v>1</v>
      </c>
      <c r="J23" s="7">
        <f t="shared" si="0"/>
        <v>100</v>
      </c>
    </row>
    <row r="24" spans="1:10" s="106" customFormat="1">
      <c r="A24" s="102">
        <v>11</v>
      </c>
      <c r="B24" s="240" t="str">
        <f>VLOOKUP($C24,Pomocne_BP!$A$1:$D$4923,2,FALSE)</f>
        <v>BS01</v>
      </c>
      <c r="C24" s="188" t="s">
        <v>549</v>
      </c>
      <c r="D24" s="234" t="str">
        <f>VLOOKUP($C24,Pomocne_BP!$A$1:$D$4923,3,FALSE)</f>
        <v>m2</v>
      </c>
      <c r="E24" s="226">
        <v>38</v>
      </c>
      <c r="F24" s="218">
        <v>0</v>
      </c>
      <c r="G24" s="226">
        <f t="shared" si="1"/>
        <v>0</v>
      </c>
      <c r="I24" s="106">
        <f>VLOOKUP($C24,Pomocne_BP!$A$1:$E$4923,5,FALSE)</f>
        <v>48</v>
      </c>
      <c r="J24" s="7">
        <f t="shared" si="0"/>
        <v>1824</v>
      </c>
    </row>
    <row r="25" spans="1:10" s="106" customFormat="1">
      <c r="A25" s="102">
        <v>12</v>
      </c>
      <c r="B25" s="240" t="str">
        <f>VLOOKUP($C25,Pomocne_BP!$A$1:$D$4923,2,FALSE)</f>
        <v>BD05</v>
      </c>
      <c r="C25" s="188" t="s">
        <v>559</v>
      </c>
      <c r="D25" s="234" t="str">
        <f>VLOOKUP($C25,Pomocne_BP!$A$1:$D$4923,3,FALSE)</f>
        <v>m2</v>
      </c>
      <c r="E25" s="226">
        <f>E15</f>
        <v>122</v>
      </c>
      <c r="F25" s="218">
        <v>0</v>
      </c>
      <c r="G25" s="226">
        <f>E25*F25</f>
        <v>0</v>
      </c>
      <c r="I25" s="106">
        <f>VLOOKUP($C25,Pomocne_BP!$A$1:$E$4923,5,FALSE)</f>
        <v>40</v>
      </c>
      <c r="J25" s="7">
        <f t="shared" si="0"/>
        <v>4880</v>
      </c>
    </row>
    <row r="26" spans="1:10" s="106" customFormat="1">
      <c r="A26" s="102">
        <v>13</v>
      </c>
      <c r="B26" s="240" t="str">
        <f>VLOOKUP($C26,Pomocne_BP!$A$1:$D$4923,2,FALSE)</f>
        <v>BS05</v>
      </c>
      <c r="C26" s="188" t="s">
        <v>131</v>
      </c>
      <c r="D26" s="234" t="str">
        <f>VLOOKUP($C26,Pomocne_BP!$A$1:$D$4923,3,FALSE)</f>
        <v>m2</v>
      </c>
      <c r="E26" s="226">
        <v>2.0499999999999998</v>
      </c>
      <c r="F26" s="218">
        <v>0</v>
      </c>
      <c r="G26" s="226">
        <f>E26*F26</f>
        <v>0</v>
      </c>
      <c r="I26" s="106">
        <f>VLOOKUP($C26,Pomocne_BP!$A$1:$E$4923,5,FALSE)</f>
        <v>350</v>
      </c>
      <c r="J26" s="7">
        <f t="shared" si="0"/>
        <v>717.49999999999989</v>
      </c>
    </row>
    <row r="27" spans="1:10">
      <c r="A27" s="103"/>
      <c r="D27" s="113"/>
      <c r="E27" s="219"/>
      <c r="F27" s="219"/>
      <c r="G27" s="219"/>
    </row>
    <row r="28" spans="1:10">
      <c r="A28" s="100"/>
      <c r="B28" s="239"/>
      <c r="C28" s="146" t="s">
        <v>95</v>
      </c>
      <c r="D28" s="109"/>
      <c r="E28" s="224"/>
      <c r="F28" s="224"/>
      <c r="G28" s="216">
        <f>SUM(G29:G38)</f>
        <v>0</v>
      </c>
      <c r="J28" s="151">
        <f>SUM(J14:J26)</f>
        <v>39309.5</v>
      </c>
    </row>
    <row r="29" spans="1:10">
      <c r="A29" s="189">
        <v>14</v>
      </c>
      <c r="B29" s="242" t="str">
        <f>VLOOKUP($C29,Pomocne_NS!$A$1:$D$4855,2,FALSE)</f>
        <v>NV01</v>
      </c>
      <c r="C29" s="190" t="s">
        <v>177</v>
      </c>
      <c r="D29" s="234" t="str">
        <f>VLOOKUP($C29,Pomocne_NS!$A$1:$D$4855,3,FALSE)</f>
        <v>kpl</v>
      </c>
      <c r="E29" s="226">
        <v>1</v>
      </c>
      <c r="F29" s="218">
        <v>0</v>
      </c>
      <c r="G29" s="226">
        <f t="shared" ref="G29:G36" si="2">E29*F29</f>
        <v>0</v>
      </c>
    </row>
    <row r="30" spans="1:10" s="106" customFormat="1">
      <c r="A30" s="191">
        <v>15</v>
      </c>
      <c r="B30" s="242" t="str">
        <f>VLOOKUP($C30,Pomocne_NS!$A$1:$D$4855,2,FALSE)</f>
        <v>NV02</v>
      </c>
      <c r="C30" s="190" t="s">
        <v>178</v>
      </c>
      <c r="D30" s="234" t="str">
        <f>VLOOKUP($C30,Pomocne_NS!$A$1:$D$4855,3,FALSE)</f>
        <v>kpl</v>
      </c>
      <c r="E30" s="226">
        <v>1</v>
      </c>
      <c r="F30" s="218">
        <v>0</v>
      </c>
      <c r="G30" s="226">
        <f t="shared" si="2"/>
        <v>0</v>
      </c>
    </row>
    <row r="31" spans="1:10" s="106" customFormat="1">
      <c r="A31" s="189">
        <v>16</v>
      </c>
      <c r="B31" s="242" t="str">
        <f>VLOOKUP($C31,Pomocne_NS!$A$1:$D$4855,2,FALSE)</f>
        <v>NV03</v>
      </c>
      <c r="C31" s="188" t="s">
        <v>337</v>
      </c>
      <c r="D31" s="234" t="str">
        <f>VLOOKUP($C31,Pomocne_NS!$A$1:$D$4855,3,FALSE)</f>
        <v>m2</v>
      </c>
      <c r="E31" s="226">
        <f>E15</f>
        <v>122</v>
      </c>
      <c r="F31" s="218">
        <v>0</v>
      </c>
      <c r="G31" s="226">
        <f t="shared" si="2"/>
        <v>0</v>
      </c>
    </row>
    <row r="32" spans="1:10" s="106" customFormat="1">
      <c r="A32" s="191">
        <v>17</v>
      </c>
      <c r="B32" s="242" t="str">
        <f>VLOOKUP($C32,Pomocne_NS!$A$1:$D$4855,2,FALSE)</f>
        <v>NV04</v>
      </c>
      <c r="C32" s="190" t="s">
        <v>324</v>
      </c>
      <c r="D32" s="234" t="str">
        <f>VLOOKUP($C32,Pomocne_NS!$A$1:$D$4855,3,FALSE)</f>
        <v>m2</v>
      </c>
      <c r="E32" s="226">
        <f>E31*0.07</f>
        <v>8.5400000000000009</v>
      </c>
      <c r="F32" s="218">
        <v>0</v>
      </c>
      <c r="G32" s="226">
        <f t="shared" si="2"/>
        <v>0</v>
      </c>
    </row>
    <row r="33" spans="1:7" s="106" customFormat="1">
      <c r="A33" s="189">
        <v>18</v>
      </c>
      <c r="B33" s="242" t="str">
        <f>VLOOKUP($C33,Pomocne_NS!$A$1:$D$4855,2,FALSE)</f>
        <v>NV05</v>
      </c>
      <c r="C33" s="190" t="s">
        <v>331</v>
      </c>
      <c r="D33" s="234" t="str">
        <f>VLOOKUP($C33,Pomocne_NS!$A$1:$D$4855,3,FALSE)</f>
        <v>m2</v>
      </c>
      <c r="E33" s="226">
        <f>E31*0.1</f>
        <v>12.200000000000001</v>
      </c>
      <c r="F33" s="218">
        <v>0</v>
      </c>
      <c r="G33" s="226">
        <f t="shared" si="2"/>
        <v>0</v>
      </c>
    </row>
    <row r="34" spans="1:7" s="106" customFormat="1">
      <c r="A34" s="191">
        <v>19</v>
      </c>
      <c r="B34" s="242" t="str">
        <f>VLOOKUP($C34,Pomocne_NS!$A$1:$D$4855,2,FALSE)</f>
        <v>NP09</v>
      </c>
      <c r="C34" s="190" t="s">
        <v>220</v>
      </c>
      <c r="D34" s="234" t="str">
        <f>VLOOKUP($C34,Pomocne_NS!$A$1:$D$4855,3,FALSE)</f>
        <v>m2</v>
      </c>
      <c r="E34" s="226">
        <f>E18</f>
        <v>122</v>
      </c>
      <c r="F34" s="218">
        <v>0</v>
      </c>
      <c r="G34" s="226">
        <f t="shared" si="2"/>
        <v>0</v>
      </c>
    </row>
    <row r="35" spans="1:7" s="106" customFormat="1">
      <c r="A35" s="189">
        <v>20</v>
      </c>
      <c r="B35" s="242" t="str">
        <f>VLOOKUP($C35,Pomocne_NS!$A$1:$D$4855,2,FALSE)</f>
        <v>NV16</v>
      </c>
      <c r="C35" s="188" t="s">
        <v>181</v>
      </c>
      <c r="D35" s="234" t="str">
        <f>VLOOKUP($C35,Pomocne_NS!$A$1:$D$4855,3,FALSE)</f>
        <v>kpl</v>
      </c>
      <c r="E35" s="226">
        <v>1</v>
      </c>
      <c r="F35" s="218">
        <v>0</v>
      </c>
      <c r="G35" s="226">
        <f t="shared" si="2"/>
        <v>0</v>
      </c>
    </row>
    <row r="36" spans="1:7" s="106" customFormat="1">
      <c r="A36" s="191">
        <v>21</v>
      </c>
      <c r="B36" s="242" t="str">
        <f>VLOOKUP($C36,Pomocne_NS!$A$1:$D$4855,2,FALSE)</f>
        <v>NS34</v>
      </c>
      <c r="C36" s="190" t="s">
        <v>586</v>
      </c>
      <c r="D36" s="234" t="str">
        <f>VLOOKUP($C36,Pomocne_NS!$A$1:$D$4855,3,FALSE)</f>
        <v>m2</v>
      </c>
      <c r="E36" s="226">
        <f>E26</f>
        <v>2.0499999999999998</v>
      </c>
      <c r="F36" s="218">
        <v>0</v>
      </c>
      <c r="G36" s="226">
        <f t="shared" si="2"/>
        <v>0</v>
      </c>
    </row>
    <row r="37" spans="1:7" s="106" customFormat="1">
      <c r="A37" s="189">
        <v>22</v>
      </c>
      <c r="B37" s="242" t="str">
        <f>VLOOKUP($C37,Pomocne_NS!$A$1:$D$4855,2,FALSE)</f>
        <v>FD01</v>
      </c>
      <c r="C37" s="159" t="s">
        <v>761</v>
      </c>
      <c r="D37" s="234" t="str">
        <f>VLOOKUP($C37,Pomocne_NS!$A$1:$D$4855,3,FALSE)</f>
        <v>ks</v>
      </c>
      <c r="E37" s="226">
        <v>1</v>
      </c>
      <c r="F37" s="218">
        <v>0</v>
      </c>
      <c r="G37" s="226">
        <f>E37*F37</f>
        <v>0</v>
      </c>
    </row>
    <row r="38" spans="1:7" s="106" customFormat="1">
      <c r="A38" s="191">
        <v>23</v>
      </c>
      <c r="B38" s="242" t="str">
        <f>VLOOKUP($C38,Pomocne_NS!$A$1:$D$4855,2,FALSE)</f>
        <v>OC18</v>
      </c>
      <c r="C38" s="159" t="s">
        <v>787</v>
      </c>
      <c r="D38" s="234" t="str">
        <f>VLOOKUP($C38,Pomocne_NS!$A$1:$D$4855,3,FALSE)</f>
        <v>kg</v>
      </c>
      <c r="E38" s="226">
        <v>184</v>
      </c>
      <c r="F38" s="218">
        <v>0</v>
      </c>
      <c r="G38" s="226">
        <f>E38*F38</f>
        <v>0</v>
      </c>
    </row>
    <row r="39" spans="1:7">
      <c r="A39" s="103"/>
      <c r="D39" s="113"/>
      <c r="E39" s="219"/>
      <c r="F39" s="219"/>
      <c r="G39" s="219"/>
    </row>
    <row r="40" spans="1:7">
      <c r="A40" s="103"/>
      <c r="C40" s="183" t="s">
        <v>99</v>
      </c>
      <c r="D40" s="113"/>
      <c r="E40" s="219"/>
      <c r="F40" s="219"/>
      <c r="G40" s="220">
        <f>G13+G28</f>
        <v>0</v>
      </c>
    </row>
    <row r="41" spans="1:7">
      <c r="A41" s="103"/>
      <c r="D41" s="113"/>
      <c r="E41" s="219"/>
      <c r="F41" s="219"/>
      <c r="G41" s="219"/>
    </row>
    <row r="42" spans="1:7">
      <c r="A42" s="299" t="s">
        <v>106</v>
      </c>
      <c r="B42" s="299"/>
      <c r="C42" s="299"/>
      <c r="D42" s="299"/>
      <c r="E42" s="299"/>
      <c r="F42" s="299"/>
      <c r="G42" s="299"/>
    </row>
    <row r="43" spans="1:7">
      <c r="A43" s="300" t="s">
        <v>128</v>
      </c>
      <c r="B43" s="300"/>
      <c r="C43" s="300"/>
      <c r="D43" s="300"/>
      <c r="E43" s="300"/>
      <c r="F43" s="300"/>
      <c r="G43" s="300"/>
    </row>
    <row r="44" spans="1:7">
      <c r="A44" s="300" t="s">
        <v>107</v>
      </c>
      <c r="B44" s="300"/>
      <c r="C44" s="300"/>
      <c r="D44" s="300"/>
      <c r="E44" s="300"/>
      <c r="F44" s="300"/>
      <c r="G44" s="300"/>
    </row>
    <row r="45" spans="1:7">
      <c r="A45" s="103"/>
      <c r="D45" s="113"/>
      <c r="E45" s="219"/>
      <c r="F45" s="219"/>
      <c r="G45" s="219"/>
    </row>
    <row r="46" spans="1:7">
      <c r="A46" s="113" t="s">
        <v>124</v>
      </c>
      <c r="D46" s="113"/>
      <c r="E46" s="219"/>
      <c r="F46" s="219"/>
      <c r="G46" s="219"/>
    </row>
    <row r="47" spans="1:7">
      <c r="A47" s="113" t="s">
        <v>125</v>
      </c>
      <c r="D47" s="113"/>
      <c r="E47" s="219"/>
      <c r="F47" s="219"/>
      <c r="G47" s="219"/>
    </row>
    <row r="48" spans="1:7">
      <c r="D48" s="113"/>
      <c r="E48" s="219"/>
      <c r="F48" s="219"/>
      <c r="G48" s="219"/>
    </row>
    <row r="49" spans="1:7">
      <c r="D49" s="113"/>
      <c r="E49" s="219"/>
      <c r="F49" s="219"/>
      <c r="G49" s="219"/>
    </row>
    <row r="50" spans="1:7">
      <c r="D50" s="113"/>
      <c r="E50" s="219"/>
      <c r="F50" s="219"/>
      <c r="G50" s="219"/>
    </row>
    <row r="51" spans="1:7">
      <c r="D51" s="113"/>
      <c r="E51" s="219"/>
      <c r="F51" s="219"/>
      <c r="G51" s="219"/>
    </row>
    <row r="52" spans="1:7">
      <c r="A52" s="197" t="s">
        <v>850</v>
      </c>
      <c r="B52" s="243"/>
      <c r="D52" s="113"/>
      <c r="E52" s="219"/>
      <c r="F52" s="219"/>
      <c r="G52" s="219"/>
    </row>
    <row r="53" spans="1:7">
      <c r="A53" s="197" t="s">
        <v>851</v>
      </c>
      <c r="B53" s="243"/>
      <c r="D53" s="113"/>
      <c r="E53" s="219"/>
      <c r="F53" s="219"/>
      <c r="G53" s="219"/>
    </row>
    <row r="54" spans="1:7">
      <c r="A54" s="197" t="s">
        <v>852</v>
      </c>
      <c r="B54" s="243"/>
      <c r="D54" s="113"/>
      <c r="E54" s="219"/>
      <c r="F54" s="219"/>
      <c r="G54" s="219"/>
    </row>
    <row r="55" spans="1:7">
      <c r="A55" s="197" t="s">
        <v>853</v>
      </c>
      <c r="B55" s="243"/>
      <c r="D55" s="113"/>
      <c r="E55" s="219"/>
      <c r="F55" s="219"/>
      <c r="G55" s="219"/>
    </row>
    <row r="56" spans="1:7">
      <c r="A56" s="197" t="s">
        <v>854</v>
      </c>
      <c r="B56" s="243"/>
      <c r="D56" s="113"/>
      <c r="E56" s="219"/>
      <c r="F56" s="219"/>
      <c r="G56" s="219"/>
    </row>
    <row r="57" spans="1:7">
      <c r="A57" s="197" t="s">
        <v>855</v>
      </c>
      <c r="B57" s="243"/>
      <c r="D57" s="113"/>
      <c r="E57" s="219"/>
      <c r="F57" s="219"/>
      <c r="G57" s="219"/>
    </row>
    <row r="58" spans="1:7">
      <c r="A58" s="301" t="s">
        <v>896</v>
      </c>
      <c r="B58" s="301"/>
      <c r="D58" s="113"/>
      <c r="E58" s="219"/>
      <c r="F58" s="219"/>
      <c r="G58" s="219"/>
    </row>
    <row r="59" spans="1:7">
      <c r="A59" s="103"/>
      <c r="D59" s="113"/>
      <c r="E59" s="219"/>
      <c r="F59" s="219"/>
      <c r="G59" s="219"/>
    </row>
    <row r="60" spans="1:7">
      <c r="A60" s="103"/>
      <c r="D60" s="113"/>
      <c r="E60" s="219"/>
      <c r="F60" s="219"/>
      <c r="G60" s="219"/>
    </row>
    <row r="61" spans="1:7">
      <c r="A61" s="103"/>
      <c r="D61" s="113"/>
      <c r="E61" s="219"/>
      <c r="F61" s="219"/>
      <c r="G61" s="219"/>
    </row>
    <row r="62" spans="1:7">
      <c r="A62" s="103"/>
      <c r="D62" s="113"/>
      <c r="E62" s="219"/>
      <c r="F62" s="219"/>
      <c r="G62" s="219"/>
    </row>
    <row r="63" spans="1:7">
      <c r="A63" s="103"/>
      <c r="D63" s="113"/>
      <c r="E63" s="219"/>
      <c r="F63" s="219"/>
      <c r="G63" s="219"/>
    </row>
    <row r="64" spans="1:7">
      <c r="A64" s="103"/>
      <c r="D64" s="113"/>
      <c r="E64" s="219"/>
      <c r="F64" s="219"/>
      <c r="G64" s="219"/>
    </row>
    <row r="65" spans="1:7">
      <c r="A65" s="103"/>
      <c r="D65" s="113"/>
      <c r="E65" s="219"/>
      <c r="F65" s="219"/>
      <c r="G65" s="219"/>
    </row>
    <row r="66" spans="1:7">
      <c r="A66" s="103"/>
      <c r="D66" s="113"/>
      <c r="E66" s="219"/>
      <c r="F66" s="219"/>
      <c r="G66" s="219"/>
    </row>
    <row r="67" spans="1:7">
      <c r="A67" s="103"/>
      <c r="D67" s="113"/>
      <c r="E67" s="219"/>
      <c r="F67" s="219"/>
      <c r="G67" s="219"/>
    </row>
    <row r="68" spans="1:7">
      <c r="A68" s="103"/>
      <c r="D68" s="113"/>
      <c r="E68" s="219"/>
      <c r="F68" s="219"/>
      <c r="G68" s="219"/>
    </row>
    <row r="69" spans="1:7">
      <c r="A69" s="103"/>
      <c r="D69" s="113"/>
      <c r="E69" s="219"/>
      <c r="F69" s="219"/>
      <c r="G69" s="219"/>
    </row>
    <row r="70" spans="1:7">
      <c r="A70" s="103"/>
      <c r="D70" s="113"/>
      <c r="E70" s="219"/>
      <c r="F70" s="219"/>
      <c r="G70" s="219"/>
    </row>
    <row r="71" spans="1:7">
      <c r="A71" s="103"/>
      <c r="D71" s="113"/>
      <c r="E71" s="219"/>
      <c r="F71" s="219"/>
      <c r="G71" s="219"/>
    </row>
    <row r="72" spans="1:7">
      <c r="A72" s="103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</row>
    <row r="446" spans="1:7">
      <c r="A446" s="103"/>
    </row>
    <row r="447" spans="1:7">
      <c r="A447" s="103"/>
    </row>
    <row r="448" spans="1:7">
      <c r="A448" s="103"/>
    </row>
    <row r="449" spans="1:1">
      <c r="A449" s="103"/>
    </row>
    <row r="450" spans="1:1">
      <c r="A450" s="103"/>
    </row>
    <row r="451" spans="1:1">
      <c r="A451" s="103"/>
    </row>
    <row r="452" spans="1:1">
      <c r="A452" s="103"/>
    </row>
    <row r="453" spans="1:1">
      <c r="A453" s="103"/>
    </row>
    <row r="454" spans="1:1">
      <c r="A454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42:G42"/>
    <mergeCell ref="A43:G43"/>
    <mergeCell ref="A44:G44"/>
    <mergeCell ref="A58:B58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0"/>
  <sheetViews>
    <sheetView showGridLines="0" workbookViewId="0">
      <pane ySplit="12" topLeftCell="A13" activePane="bottomLeft" state="frozen"/>
      <selection activeCell="C30" sqref="C30"/>
      <selection pane="bottomLeft" activeCell="C16" sqref="C16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282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SUM(G14:G18)</f>
        <v>0</v>
      </c>
    </row>
    <row r="14" spans="1:10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J20*0.001</f>
        <v>1.30016</v>
      </c>
      <c r="F14" s="218">
        <v>0</v>
      </c>
      <c r="G14" s="226">
        <f>E14*F14</f>
        <v>0</v>
      </c>
    </row>
    <row r="15" spans="1:10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381</v>
      </c>
      <c r="F15" s="218">
        <v>0</v>
      </c>
      <c r="G15" s="226">
        <f>E15*F15</f>
        <v>0</v>
      </c>
      <c r="I15" s="7">
        <f>VLOOKUP($C15,Pomocne_BP!$A$1:$E$4923,5,FALSE)</f>
        <v>0</v>
      </c>
      <c r="J15" s="7">
        <f>I15*E15</f>
        <v>0</v>
      </c>
    </row>
    <row r="16" spans="1:10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1.30016</v>
      </c>
      <c r="F16" s="218">
        <v>0</v>
      </c>
      <c r="G16" s="226">
        <f>E16*F16</f>
        <v>0</v>
      </c>
    </row>
    <row r="17" spans="1:10" s="106" customFormat="1">
      <c r="A17" s="102">
        <v>4</v>
      </c>
      <c r="B17" s="240" t="str">
        <f>VLOOKUP($C17,Pomocne_BP!$A$1:$D$4923,2,FALSE)</f>
        <v>BD03</v>
      </c>
      <c r="C17" s="188" t="s">
        <v>563</v>
      </c>
      <c r="D17" s="234" t="str">
        <f>VLOOKUP($C17,Pomocne_BP!$A$1:$D$4923,3,FALSE)</f>
        <v>m2</v>
      </c>
      <c r="E17" s="226">
        <v>43.18</v>
      </c>
      <c r="F17" s="218">
        <v>0</v>
      </c>
      <c r="G17" s="226">
        <f>E17*F17</f>
        <v>0</v>
      </c>
      <c r="I17" s="7">
        <f>VLOOKUP($C17,Pomocne_BP!$A$1:$E$4923,5,FALSE)</f>
        <v>12</v>
      </c>
      <c r="J17" s="7">
        <f>I17*E17</f>
        <v>518.16</v>
      </c>
    </row>
    <row r="18" spans="1:10" s="106" customFormat="1">
      <c r="A18" s="102">
        <v>5</v>
      </c>
      <c r="B18" s="240" t="str">
        <f>VLOOKUP($C18,Pomocne_BP!$A$1:$D$4923,2,FALSE)</f>
        <v>BS07</v>
      </c>
      <c r="C18" s="188" t="s">
        <v>146</v>
      </c>
      <c r="D18" s="234" t="str">
        <f>VLOOKUP($C18,Pomocne_BP!$A$1:$D$4923,3,FALSE)</f>
        <v>m2</v>
      </c>
      <c r="E18" s="226">
        <f>(E26+E27)*0.4</f>
        <v>782</v>
      </c>
      <c r="F18" s="218">
        <v>0</v>
      </c>
      <c r="G18" s="226">
        <f>E18*F18</f>
        <v>0</v>
      </c>
      <c r="I18" s="7">
        <f>VLOOKUP($C18,Pomocne_BP!$A$1:$E$4923,5,FALSE)</f>
        <v>1</v>
      </c>
      <c r="J18" s="7">
        <f>I18*E18</f>
        <v>782</v>
      </c>
    </row>
    <row r="19" spans="1:10">
      <c r="A19" s="103"/>
      <c r="D19" s="113"/>
      <c r="E19" s="219"/>
      <c r="F19" s="219"/>
      <c r="G19" s="219"/>
    </row>
    <row r="20" spans="1:10">
      <c r="A20" s="100"/>
      <c r="B20" s="239"/>
      <c r="C20" s="146" t="s">
        <v>95</v>
      </c>
      <c r="D20" s="109"/>
      <c r="E20" s="224"/>
      <c r="F20" s="224"/>
      <c r="G20" s="216">
        <f>SUM(G21:G28)</f>
        <v>0</v>
      </c>
      <c r="J20" s="151">
        <f>SUM(J14:J18)</f>
        <v>1300.1599999999999</v>
      </c>
    </row>
    <row r="21" spans="1:10" s="106" customFormat="1">
      <c r="A21" s="189">
        <v>6</v>
      </c>
      <c r="B21" s="242" t="str">
        <f>VLOOKUP($C21,Pomocne_NS!$A$1:$D$4855,2,FALSE)</f>
        <v>NV01</v>
      </c>
      <c r="C21" s="190" t="s">
        <v>177</v>
      </c>
      <c r="D21" s="234" t="str">
        <f>VLOOKUP($C21,Pomocne_NS!$A$1:$D$4855,3,FALSE)</f>
        <v>kpl</v>
      </c>
      <c r="E21" s="226">
        <v>1</v>
      </c>
      <c r="F21" s="218">
        <v>0</v>
      </c>
      <c r="G21" s="226">
        <f>E21*F21</f>
        <v>0</v>
      </c>
    </row>
    <row r="22" spans="1:10" s="106" customFormat="1">
      <c r="A22" s="191">
        <v>7</v>
      </c>
      <c r="B22" s="242" t="str">
        <f>VLOOKUP($C22,Pomocne_NS!$A$1:$D$4855,2,FALSE)</f>
        <v>NV02</v>
      </c>
      <c r="C22" s="190" t="s">
        <v>178</v>
      </c>
      <c r="D22" s="234" t="str">
        <f>VLOOKUP($C22,Pomocne_NS!$A$1:$D$4855,3,FALSE)</f>
        <v>kpl</v>
      </c>
      <c r="E22" s="226">
        <v>1</v>
      </c>
      <c r="F22" s="218">
        <v>0</v>
      </c>
      <c r="G22" s="226">
        <f t="shared" ref="G22:G27" si="0">E22*F22</f>
        <v>0</v>
      </c>
    </row>
    <row r="23" spans="1:10" s="106" customFormat="1">
      <c r="A23" s="189">
        <v>8</v>
      </c>
      <c r="B23" s="242" t="str">
        <f>VLOOKUP($C23,Pomocne_NS!$A$1:$D$4855,2,FALSE)</f>
        <v>NV03</v>
      </c>
      <c r="C23" s="188" t="s">
        <v>337</v>
      </c>
      <c r="D23" s="234" t="str">
        <f>VLOOKUP($C23,Pomocne_NS!$A$1:$D$4855,3,FALSE)</f>
        <v>m2</v>
      </c>
      <c r="E23" s="226">
        <f>E15</f>
        <v>381</v>
      </c>
      <c r="F23" s="218">
        <v>0</v>
      </c>
      <c r="G23" s="226">
        <f t="shared" si="0"/>
        <v>0</v>
      </c>
    </row>
    <row r="24" spans="1:10" s="106" customFormat="1">
      <c r="A24" s="191">
        <v>9</v>
      </c>
      <c r="B24" s="242" t="str">
        <f>VLOOKUP($C24,Pomocne_NS!$A$1:$D$4855,2,FALSE)</f>
        <v>NV12</v>
      </c>
      <c r="C24" s="190" t="s">
        <v>173</v>
      </c>
      <c r="D24" s="234" t="str">
        <f>VLOOKUP($C24,Pomocne_NS!$A$1:$D$4855,3,FALSE)</f>
        <v>m2</v>
      </c>
      <c r="E24" s="226">
        <f>(E26+E27)*0.25</f>
        <v>488.75</v>
      </c>
      <c r="F24" s="218">
        <v>0</v>
      </c>
      <c r="G24" s="226">
        <f t="shared" si="0"/>
        <v>0</v>
      </c>
    </row>
    <row r="25" spans="1:10" s="106" customFormat="1">
      <c r="A25" s="189">
        <v>10</v>
      </c>
      <c r="B25" s="242" t="str">
        <f>VLOOKUP($C25,Pomocne_NS!$A$1:$D$4855,2,FALSE)</f>
        <v>NV14</v>
      </c>
      <c r="C25" s="190" t="s">
        <v>215</v>
      </c>
      <c r="D25" s="234" t="str">
        <f>VLOOKUP($C25,Pomocne_NS!$A$1:$D$4855,3,FALSE)</f>
        <v>ks</v>
      </c>
      <c r="E25" s="226">
        <v>3</v>
      </c>
      <c r="F25" s="218">
        <v>0</v>
      </c>
      <c r="G25" s="226">
        <f t="shared" si="0"/>
        <v>0</v>
      </c>
    </row>
    <row r="26" spans="1:10" s="106" customFormat="1" ht="20.399999999999999">
      <c r="A26" s="191">
        <v>11</v>
      </c>
      <c r="B26" s="242" t="str">
        <f>VLOOKUP($C26,Pomocne_NS!$A$1:$D$4855,2,FALSE)</f>
        <v>NS06</v>
      </c>
      <c r="C26" s="190" t="s">
        <v>333</v>
      </c>
      <c r="D26" s="234" t="str">
        <f>VLOOKUP($C26,Pomocne_NS!$A$1:$D$4855,3,FALSE)</f>
        <v>m2</v>
      </c>
      <c r="E26" s="226">
        <v>1173</v>
      </c>
      <c r="F26" s="218">
        <v>0</v>
      </c>
      <c r="G26" s="226">
        <f t="shared" si="0"/>
        <v>0</v>
      </c>
    </row>
    <row r="27" spans="1:10" s="106" customFormat="1" ht="20.399999999999999">
      <c r="A27" s="189">
        <v>12</v>
      </c>
      <c r="B27" s="242" t="str">
        <f>VLOOKUP($C27,Pomocne_NS!$A$1:$D$4855,2,FALSE)</f>
        <v>NS07</v>
      </c>
      <c r="C27" s="190" t="s">
        <v>334</v>
      </c>
      <c r="D27" s="234" t="str">
        <f>VLOOKUP($C27,Pomocne_NS!$A$1:$D$4855,3,FALSE)</f>
        <v>m2</v>
      </c>
      <c r="E27" s="226">
        <v>782</v>
      </c>
      <c r="F27" s="218">
        <v>0</v>
      </c>
      <c r="G27" s="226">
        <f t="shared" si="0"/>
        <v>0</v>
      </c>
    </row>
    <row r="28" spans="1:10" s="106" customFormat="1">
      <c r="A28" s="191">
        <v>13</v>
      </c>
      <c r="B28" s="242" t="str">
        <f>VLOOKUP($C28,Pomocne_NS!$A$1:$D$4855,2,FALSE)</f>
        <v>ND04</v>
      </c>
      <c r="C28" s="190" t="s">
        <v>238</v>
      </c>
      <c r="D28" s="234" t="str">
        <f>VLOOKUP($C28,Pomocne_NS!$A$1:$D$4855,3,FALSE)</f>
        <v>m2</v>
      </c>
      <c r="E28" s="226">
        <f>E17</f>
        <v>43.18</v>
      </c>
      <c r="F28" s="218">
        <v>0</v>
      </c>
      <c r="G28" s="226">
        <f>E28*F28</f>
        <v>0</v>
      </c>
    </row>
    <row r="29" spans="1:10">
      <c r="A29" s="103"/>
      <c r="D29" s="113"/>
      <c r="E29" s="219"/>
      <c r="F29" s="219"/>
      <c r="G29" s="219"/>
    </row>
    <row r="30" spans="1:10">
      <c r="A30" s="103"/>
      <c r="C30" s="183" t="s">
        <v>99</v>
      </c>
      <c r="D30" s="113"/>
      <c r="E30" s="219"/>
      <c r="F30" s="219"/>
      <c r="G30" s="220">
        <f>G13+G20</f>
        <v>0</v>
      </c>
    </row>
    <row r="31" spans="1:10">
      <c r="A31" s="103"/>
      <c r="D31" s="113"/>
      <c r="E31" s="219"/>
      <c r="F31" s="219"/>
      <c r="G31" s="219"/>
    </row>
    <row r="32" spans="1:10">
      <c r="A32" s="299" t="s">
        <v>106</v>
      </c>
      <c r="B32" s="299"/>
      <c r="C32" s="299"/>
      <c r="D32" s="299"/>
      <c r="E32" s="299"/>
      <c r="F32" s="299"/>
      <c r="G32" s="299"/>
    </row>
    <row r="33" spans="1:7">
      <c r="A33" s="300" t="s">
        <v>128</v>
      </c>
      <c r="B33" s="300"/>
      <c r="C33" s="300"/>
      <c r="D33" s="300"/>
      <c r="E33" s="300"/>
      <c r="F33" s="300"/>
      <c r="G33" s="300"/>
    </row>
    <row r="34" spans="1:7">
      <c r="A34" s="300" t="s">
        <v>107</v>
      </c>
      <c r="B34" s="300"/>
      <c r="C34" s="300"/>
      <c r="D34" s="300"/>
      <c r="E34" s="300"/>
      <c r="F34" s="300"/>
      <c r="G34" s="300"/>
    </row>
    <row r="35" spans="1:7">
      <c r="A35" s="103"/>
      <c r="D35" s="113"/>
      <c r="E35" s="219"/>
      <c r="F35" s="219"/>
      <c r="G35" s="219"/>
    </row>
    <row r="36" spans="1:7">
      <c r="A36" s="113" t="s">
        <v>124</v>
      </c>
      <c r="D36" s="113"/>
      <c r="E36" s="219"/>
      <c r="F36" s="219"/>
      <c r="G36" s="219"/>
    </row>
    <row r="37" spans="1:7">
      <c r="A37" s="113" t="s">
        <v>125</v>
      </c>
      <c r="D37" s="113"/>
      <c r="E37" s="219"/>
      <c r="F37" s="219"/>
      <c r="G37" s="219"/>
    </row>
    <row r="38" spans="1:7">
      <c r="D38" s="113"/>
      <c r="E38" s="219"/>
      <c r="F38" s="219"/>
      <c r="G38" s="219"/>
    </row>
    <row r="39" spans="1:7">
      <c r="D39" s="113"/>
      <c r="E39" s="219"/>
      <c r="F39" s="219"/>
      <c r="G39" s="219"/>
    </row>
    <row r="40" spans="1:7">
      <c r="D40" s="113"/>
      <c r="E40" s="219"/>
      <c r="F40" s="219"/>
      <c r="G40" s="219"/>
    </row>
    <row r="41" spans="1:7">
      <c r="D41" s="113"/>
      <c r="E41" s="219"/>
      <c r="F41" s="219"/>
      <c r="G41" s="219"/>
    </row>
    <row r="42" spans="1:7">
      <c r="A42" s="197" t="s">
        <v>850</v>
      </c>
      <c r="B42" s="243"/>
      <c r="D42" s="113"/>
      <c r="E42" s="219"/>
      <c r="F42" s="219"/>
      <c r="G42" s="219"/>
    </row>
    <row r="43" spans="1:7">
      <c r="A43" s="197" t="s">
        <v>851</v>
      </c>
      <c r="B43" s="243"/>
      <c r="D43" s="113"/>
      <c r="E43" s="219"/>
      <c r="F43" s="219"/>
      <c r="G43" s="219"/>
    </row>
    <row r="44" spans="1:7">
      <c r="A44" s="197" t="s">
        <v>852</v>
      </c>
      <c r="B44" s="243"/>
      <c r="D44" s="113"/>
      <c r="E44" s="219"/>
      <c r="F44" s="219"/>
      <c r="G44" s="219"/>
    </row>
    <row r="45" spans="1:7">
      <c r="A45" s="197" t="s">
        <v>853</v>
      </c>
      <c r="B45" s="243"/>
      <c r="D45" s="113"/>
      <c r="E45" s="219"/>
      <c r="F45" s="219"/>
      <c r="G45" s="219"/>
    </row>
    <row r="46" spans="1:7">
      <c r="A46" s="197" t="s">
        <v>854</v>
      </c>
      <c r="B46" s="243"/>
      <c r="D46" s="113"/>
      <c r="E46" s="219"/>
      <c r="F46" s="219"/>
      <c r="G46" s="219"/>
    </row>
    <row r="47" spans="1:7">
      <c r="A47" s="197" t="s">
        <v>855</v>
      </c>
      <c r="B47" s="243"/>
      <c r="D47" s="113"/>
      <c r="E47" s="219"/>
      <c r="F47" s="219"/>
      <c r="G47" s="219"/>
    </row>
    <row r="48" spans="1:7">
      <c r="A48" s="301" t="s">
        <v>896</v>
      </c>
      <c r="B48" s="301"/>
      <c r="D48" s="113"/>
      <c r="E48" s="219"/>
      <c r="F48" s="219"/>
      <c r="G48" s="219"/>
    </row>
    <row r="49" spans="1:7">
      <c r="A49" s="103"/>
      <c r="D49" s="113"/>
      <c r="E49" s="219"/>
      <c r="F49" s="219"/>
      <c r="G49" s="219"/>
    </row>
    <row r="50" spans="1:7">
      <c r="A50" s="103"/>
      <c r="D50" s="113"/>
      <c r="E50" s="219"/>
      <c r="F50" s="219"/>
      <c r="G50" s="219"/>
    </row>
    <row r="51" spans="1:7">
      <c r="A51" s="103"/>
      <c r="D51" s="113"/>
      <c r="E51" s="219"/>
      <c r="F51" s="219"/>
      <c r="G51" s="219"/>
    </row>
    <row r="52" spans="1:7">
      <c r="A52" s="103"/>
      <c r="D52" s="113"/>
      <c r="E52" s="219"/>
      <c r="F52" s="219"/>
      <c r="G52" s="219"/>
    </row>
    <row r="53" spans="1:7">
      <c r="A53" s="103"/>
      <c r="D53" s="113"/>
      <c r="E53" s="219"/>
      <c r="F53" s="219"/>
      <c r="G53" s="219"/>
    </row>
    <row r="54" spans="1:7">
      <c r="A54" s="103"/>
      <c r="D54" s="113"/>
      <c r="E54" s="219"/>
      <c r="F54" s="219"/>
      <c r="G54" s="219"/>
    </row>
    <row r="55" spans="1:7">
      <c r="A55" s="103"/>
      <c r="D55" s="113"/>
      <c r="E55" s="219"/>
      <c r="F55" s="219"/>
      <c r="G55" s="219"/>
    </row>
    <row r="56" spans="1:7">
      <c r="A56" s="103"/>
      <c r="D56" s="113"/>
      <c r="E56" s="219"/>
      <c r="F56" s="219"/>
      <c r="G56" s="219"/>
    </row>
    <row r="57" spans="1:7">
      <c r="A57" s="103"/>
      <c r="D57" s="113"/>
      <c r="E57" s="219"/>
      <c r="F57" s="219"/>
      <c r="G57" s="219"/>
    </row>
    <row r="58" spans="1:7">
      <c r="A58" s="103"/>
      <c r="D58" s="113"/>
      <c r="E58" s="219"/>
      <c r="F58" s="219"/>
      <c r="G58" s="219"/>
    </row>
    <row r="59" spans="1:7">
      <c r="A59" s="103"/>
      <c r="D59" s="113"/>
      <c r="E59" s="219"/>
      <c r="F59" s="219"/>
      <c r="G59" s="219"/>
    </row>
    <row r="60" spans="1:7">
      <c r="A60" s="103"/>
      <c r="D60" s="113"/>
      <c r="E60" s="219"/>
      <c r="F60" s="219"/>
      <c r="G60" s="219"/>
    </row>
    <row r="69" spans="1:7">
      <c r="A69" s="103"/>
      <c r="D69" s="113"/>
      <c r="E69" s="219"/>
      <c r="F69" s="219"/>
      <c r="G69" s="219"/>
    </row>
    <row r="70" spans="1:7">
      <c r="A70" s="103"/>
      <c r="D70" s="113"/>
      <c r="E70" s="219"/>
      <c r="F70" s="219"/>
      <c r="G70" s="219"/>
    </row>
    <row r="71" spans="1:7">
      <c r="A71" s="103"/>
      <c r="D71" s="113"/>
      <c r="E71" s="219"/>
      <c r="F71" s="219"/>
      <c r="G71" s="219"/>
    </row>
    <row r="72" spans="1:7">
      <c r="A72" s="103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</row>
    <row r="472" spans="1:7">
      <c r="A472" s="103"/>
    </row>
    <row r="473" spans="1:7">
      <c r="A473" s="103"/>
    </row>
    <row r="474" spans="1:7">
      <c r="A474" s="103"/>
    </row>
    <row r="475" spans="1:7">
      <c r="A475" s="103"/>
    </row>
    <row r="476" spans="1:7">
      <c r="A476" s="103"/>
    </row>
    <row r="477" spans="1:7">
      <c r="A477" s="103"/>
    </row>
    <row r="478" spans="1:7">
      <c r="A478" s="103"/>
    </row>
    <row r="479" spans="1:7">
      <c r="A479" s="103"/>
    </row>
    <row r="480" spans="1:7">
      <c r="A480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32:G32"/>
    <mergeCell ref="A33:G33"/>
    <mergeCell ref="A34:G34"/>
    <mergeCell ref="A48:B48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showGridLines="0" tabSelected="1" workbookViewId="0">
      <pane ySplit="12" topLeftCell="A58" activePane="bottomLeft" state="frozen"/>
      <selection pane="bottomLeft" activeCell="C13" sqref="C13"/>
    </sheetView>
  </sheetViews>
  <sheetFormatPr defaultRowHeight="10.199999999999999"/>
  <cols>
    <col min="1" max="1" width="12.6640625" style="262" customWidth="1"/>
    <col min="2" max="2" width="77.88671875" style="7" customWidth="1"/>
    <col min="3" max="3" width="13.5546875" style="219" customWidth="1"/>
    <col min="4" max="4" width="9.109375" style="91" customWidth="1"/>
    <col min="5" max="16384" width="8.88671875" style="7"/>
  </cols>
  <sheetData>
    <row r="1" spans="1:5" ht="15">
      <c r="A1" s="298" t="s">
        <v>70</v>
      </c>
      <c r="B1" s="298"/>
      <c r="C1" s="298"/>
    </row>
    <row r="2" spans="1:5">
      <c r="A2" s="257" t="s">
        <v>71</v>
      </c>
      <c r="B2" s="92" t="str">
        <f>'Krycí list'!E5</f>
        <v>STAVEBNÉ INTERIÉROVÉ ÚPRAVY TESCO ZLATÉ PIESKY BRATISLAVA</v>
      </c>
      <c r="C2" s="210"/>
    </row>
    <row r="3" spans="1:5">
      <c r="A3" s="257" t="s">
        <v>72</v>
      </c>
      <c r="B3" s="92"/>
      <c r="C3" s="210"/>
    </row>
    <row r="4" spans="1:5">
      <c r="A4" s="257" t="s">
        <v>73</v>
      </c>
      <c r="B4" s="92" t="str">
        <f>'Krycí list'!E9</f>
        <v xml:space="preserve"> </v>
      </c>
      <c r="C4" s="210"/>
    </row>
    <row r="5" spans="1:5">
      <c r="A5" s="257" t="s">
        <v>74</v>
      </c>
      <c r="B5" s="92" t="str">
        <f>'Krycí list'!P5</f>
        <v xml:space="preserve"> </v>
      </c>
      <c r="C5" s="210"/>
    </row>
    <row r="6" spans="1:5" ht="6" customHeight="1">
      <c r="A6" s="257"/>
      <c r="B6" s="92"/>
      <c r="C6" s="210"/>
    </row>
    <row r="7" spans="1:5">
      <c r="A7" s="257" t="s">
        <v>75</v>
      </c>
      <c r="B7" s="92" t="str">
        <f>'Krycí list'!E26</f>
        <v>TESCO STORES SR - Cesta na Senec 2, 821 04 Bratislava</v>
      </c>
      <c r="C7" s="210"/>
    </row>
    <row r="8" spans="1:5">
      <c r="A8" s="257" t="s">
        <v>76</v>
      </c>
      <c r="B8" s="92" t="str">
        <f>'Krycí list'!E28</f>
        <v xml:space="preserve"> </v>
      </c>
      <c r="C8" s="210"/>
    </row>
    <row r="9" spans="1:5">
      <c r="A9" s="257" t="s">
        <v>77</v>
      </c>
      <c r="B9" s="95" t="str">
        <f>'Krycí list'!O31</f>
        <v>05.05.2022</v>
      </c>
      <c r="C9" s="210"/>
    </row>
    <row r="10" spans="1:5" ht="6" customHeight="1">
      <c r="A10" s="257"/>
      <c r="B10" s="1"/>
      <c r="C10" s="210"/>
    </row>
    <row r="11" spans="1:5">
      <c r="A11" s="258" t="s">
        <v>78</v>
      </c>
      <c r="B11" s="97" t="s">
        <v>79</v>
      </c>
      <c r="C11" s="222" t="s">
        <v>80</v>
      </c>
    </row>
    <row r="12" spans="1:5">
      <c r="A12" s="259">
        <v>1</v>
      </c>
      <c r="B12" s="99">
        <v>2</v>
      </c>
      <c r="C12" s="223">
        <v>3</v>
      </c>
    </row>
    <row r="13" spans="1:5">
      <c r="A13" s="260"/>
      <c r="B13" s="109" t="s">
        <v>100</v>
      </c>
      <c r="C13" s="224">
        <f>C14+C16+C19+C22+C25+C28+C31+C34+C37+C40+C43+C46+C49+C52+C55+C58+C61+C64+C67+C70+C73+C76+SUM(C80:C87)</f>
        <v>0</v>
      </c>
    </row>
    <row r="14" spans="1:5">
      <c r="A14" s="261" t="s">
        <v>257</v>
      </c>
      <c r="B14" s="101" t="str">
        <f>SO_00!B10</f>
        <v>STAVEBNÁ ČASŤ - SO00 - Prípravné a pomocné práce</v>
      </c>
      <c r="C14" s="225">
        <f>SUM(C15:C15)</f>
        <v>0</v>
      </c>
      <c r="E14" s="102"/>
    </row>
    <row r="15" spans="1:5">
      <c r="B15" s="104" t="str">
        <f>SO_00!C13</f>
        <v>Ostatné práce</v>
      </c>
      <c r="C15" s="217">
        <f>SO_00!G13</f>
        <v>0</v>
      </c>
      <c r="E15" s="102"/>
    </row>
    <row r="16" spans="1:5">
      <c r="A16" s="261" t="s">
        <v>252</v>
      </c>
      <c r="B16" s="105" t="str">
        <f>'SO01'!B10</f>
        <v>STAVEBNÁ ČASŤ - SO01 - ZÁKAZNICKÝ VSTUP Č.: I.</v>
      </c>
      <c r="C16" s="225">
        <f>SUM(C17:C18)</f>
        <v>0</v>
      </c>
      <c r="E16" s="102"/>
    </row>
    <row r="17" spans="1:5">
      <c r="B17" s="7" t="s">
        <v>91</v>
      </c>
      <c r="C17" s="217">
        <f>'SO01'!G13</f>
        <v>0</v>
      </c>
      <c r="E17" s="102"/>
    </row>
    <row r="18" spans="1:5">
      <c r="B18" s="7" t="s">
        <v>95</v>
      </c>
      <c r="C18" s="217">
        <f>'SO01'!G21</f>
        <v>0</v>
      </c>
      <c r="E18" s="102"/>
    </row>
    <row r="19" spans="1:5">
      <c r="A19" s="261" t="s">
        <v>258</v>
      </c>
      <c r="B19" s="105" t="str">
        <f>'SO02'!B10</f>
        <v>STAVEBNÁ ČASŤ - SO02 - ZÁKAZNICKÝ VSTUP Č.: II.</v>
      </c>
      <c r="C19" s="225">
        <f>SUM(C20:C21)</f>
        <v>0</v>
      </c>
      <c r="E19" s="102"/>
    </row>
    <row r="20" spans="1:5">
      <c r="B20" s="7" t="s">
        <v>91</v>
      </c>
      <c r="C20" s="217">
        <f>'SO02'!G13</f>
        <v>0</v>
      </c>
      <c r="E20" s="102"/>
    </row>
    <row r="21" spans="1:5">
      <c r="B21" s="7" t="s">
        <v>95</v>
      </c>
      <c r="C21" s="217">
        <f>'SO02'!G21</f>
        <v>0</v>
      </c>
      <c r="E21" s="102"/>
    </row>
    <row r="22" spans="1:5">
      <c r="A22" s="261" t="s">
        <v>259</v>
      </c>
      <c r="B22" s="105" t="str">
        <f>'SO03'!B10</f>
        <v>STAVEBNÁ ČASŤ - SO03 - OBCHODNÁ PROMENÁDA, BANKOMATY A SOC. ZÁZEMIE</v>
      </c>
      <c r="C22" s="225">
        <f>SUM(C23:C24)</f>
        <v>0</v>
      </c>
      <c r="E22" s="102"/>
    </row>
    <row r="23" spans="1:5">
      <c r="B23" s="7" t="s">
        <v>91</v>
      </c>
      <c r="C23" s="217">
        <f>'SO03'!G13</f>
        <v>0</v>
      </c>
      <c r="E23" s="106"/>
    </row>
    <row r="24" spans="1:5">
      <c r="B24" s="7" t="s">
        <v>95</v>
      </c>
      <c r="C24" s="217">
        <f>'SO03'!G27</f>
        <v>0</v>
      </c>
      <c r="E24" s="106"/>
    </row>
    <row r="25" spans="1:5">
      <c r="A25" s="261" t="s">
        <v>260</v>
      </c>
      <c r="B25" s="105" t="str">
        <f>'SO04'!B10</f>
        <v>STAVEBNÁ ČASŤ - SO04 - CSD INFORMAČNÝ PULT A POKLADNIČNÁ ZÓNA</v>
      </c>
      <c r="C25" s="225">
        <f>SUM(C26:C27)</f>
        <v>0</v>
      </c>
      <c r="E25" s="102"/>
    </row>
    <row r="26" spans="1:5">
      <c r="B26" s="7" t="s">
        <v>91</v>
      </c>
      <c r="C26" s="217">
        <f>'SO04'!G13</f>
        <v>0</v>
      </c>
      <c r="E26" s="106"/>
    </row>
    <row r="27" spans="1:5">
      <c r="B27" s="7" t="s">
        <v>95</v>
      </c>
      <c r="C27" s="217">
        <f>'SO04'!G27</f>
        <v>0</v>
      </c>
      <c r="E27" s="106"/>
    </row>
    <row r="28" spans="1:5">
      <c r="A28" s="261" t="s">
        <v>262</v>
      </c>
      <c r="B28" s="105" t="str">
        <f>'SO05'!B10</f>
        <v>STAVEBNÁ ČASŤ - SO05 - STL NÁJOMNÉ JEDNOTKY A VÝKUP FLIAŠ</v>
      </c>
      <c r="C28" s="225">
        <f>SUM(C29:C30)</f>
        <v>0</v>
      </c>
      <c r="E28" s="102"/>
    </row>
    <row r="29" spans="1:5">
      <c r="B29" s="7" t="s">
        <v>91</v>
      </c>
      <c r="C29" s="217">
        <f>'SO05'!G13</f>
        <v>0</v>
      </c>
      <c r="E29" s="106"/>
    </row>
    <row r="30" spans="1:5">
      <c r="B30" s="7" t="s">
        <v>95</v>
      </c>
      <c r="C30" s="217">
        <f>'SO05'!G27</f>
        <v>0</v>
      </c>
      <c r="E30" s="106"/>
    </row>
    <row r="31" spans="1:5">
      <c r="A31" s="261" t="s">
        <v>264</v>
      </c>
      <c r="B31" s="105" t="str">
        <f>'SO06'!B10</f>
        <v>STAVEBNÁ ČASŤ - SO06 - PREDAJNÁ PLOCHA TESCO</v>
      </c>
      <c r="C31" s="225">
        <f>SUM(C32:C33)</f>
        <v>0</v>
      </c>
      <c r="E31" s="102"/>
    </row>
    <row r="32" spans="1:5">
      <c r="B32" s="7" t="s">
        <v>91</v>
      </c>
      <c r="C32" s="217">
        <f>'SO06'!G13</f>
        <v>0</v>
      </c>
    </row>
    <row r="33" spans="1:4">
      <c r="B33" s="7" t="s">
        <v>95</v>
      </c>
      <c r="C33" s="217">
        <f>'SO06'!G37</f>
        <v>0</v>
      </c>
    </row>
    <row r="34" spans="1:4">
      <c r="A34" s="261" t="s">
        <v>265</v>
      </c>
      <c r="B34" s="105" t="str">
        <f>'SO07'!B10</f>
        <v>STAVEBNÁ ČASŤ - SO07 - POTRAVINOVÉ CHLADENIE ( ČASŤ PREDAJNEJ PLOCHY HYPERMARKETU ) + OBSLUŽNÝ ÚSEK</v>
      </c>
      <c r="C34" s="225">
        <f>SUM(C35:C36)</f>
        <v>0</v>
      </c>
    </row>
    <row r="35" spans="1:4">
      <c r="B35" s="7" t="s">
        <v>91</v>
      </c>
      <c r="C35" s="217">
        <f>'SO07'!G13</f>
        <v>0</v>
      </c>
    </row>
    <row r="36" spans="1:4">
      <c r="B36" s="7" t="s">
        <v>95</v>
      </c>
      <c r="C36" s="217">
        <f>'SO07'!G30</f>
        <v>0</v>
      </c>
    </row>
    <row r="37" spans="1:4">
      <c r="A37" s="261" t="s">
        <v>266</v>
      </c>
      <c r="B37" s="105" t="str">
        <f>'SO08'!B10</f>
        <v>STAVEBNÁ ČASŤ - SO08 - PEKÁREŇ</v>
      </c>
      <c r="C37" s="225">
        <f>SUM(C38:C39)</f>
        <v>0</v>
      </c>
    </row>
    <row r="38" spans="1:4">
      <c r="B38" s="7" t="s">
        <v>91</v>
      </c>
      <c r="C38" s="217">
        <f>'SO08'!G13</f>
        <v>0</v>
      </c>
    </row>
    <row r="39" spans="1:4">
      <c r="B39" s="7" t="s">
        <v>95</v>
      </c>
      <c r="C39" s="217">
        <f>'SO08'!G39</f>
        <v>0</v>
      </c>
    </row>
    <row r="40" spans="1:4">
      <c r="A40" s="261" t="s">
        <v>267</v>
      </c>
      <c r="B40" s="105" t="str">
        <f>'SO09'!B10</f>
        <v>STAVEBNÁ ČASŤ - SO09 - NÁJOMNÁ JEDNOTKA - HOLOPRIESTOR</v>
      </c>
      <c r="C40" s="225">
        <f>SUM(C41:C42)</f>
        <v>0</v>
      </c>
    </row>
    <row r="41" spans="1:4">
      <c r="B41" s="7" t="s">
        <v>91</v>
      </c>
      <c r="C41" s="217">
        <f>'SO09'!G13</f>
        <v>0</v>
      </c>
    </row>
    <row r="42" spans="1:4">
      <c r="B42" s="7" t="s">
        <v>95</v>
      </c>
      <c r="C42" s="217">
        <f>'SO09'!G46</f>
        <v>0</v>
      </c>
    </row>
    <row r="43" spans="1:4">
      <c r="A43" s="261" t="s">
        <v>269</v>
      </c>
      <c r="B43" s="105" t="str">
        <f>'SO10'!B10</f>
        <v>STAVEBNÁ ČASŤ - SO10 - SKLADOVÉ ZÁZEMIE - HYPERMARKET Č.:1 (NEPOTRAVINY)</v>
      </c>
      <c r="C43" s="225">
        <f>SUM(C44:C45)</f>
        <v>0</v>
      </c>
    </row>
    <row r="44" spans="1:4">
      <c r="B44" s="7" t="s">
        <v>91</v>
      </c>
      <c r="C44" s="217">
        <f>'SO10'!G13</f>
        <v>0</v>
      </c>
      <c r="D44" s="7"/>
    </row>
    <row r="45" spans="1:4">
      <c r="B45" s="7" t="s">
        <v>95</v>
      </c>
      <c r="C45" s="217">
        <f>'SO10'!G36</f>
        <v>0</v>
      </c>
      <c r="D45" s="7"/>
    </row>
    <row r="46" spans="1:4">
      <c r="A46" s="261" t="s">
        <v>271</v>
      </c>
      <c r="B46" s="105" t="str">
        <f>'SO11'!B10</f>
        <v>STAVEBNÁ ČASŤ - SO11 - SKLADOVÉ ZÁZEMIE - HYPERMARKET Č.:2 (POTRAVINY)</v>
      </c>
      <c r="C46" s="225">
        <f>SUM(C47:C48)</f>
        <v>0</v>
      </c>
      <c r="D46" s="7"/>
    </row>
    <row r="47" spans="1:4">
      <c r="B47" s="7" t="s">
        <v>91</v>
      </c>
      <c r="C47" s="217">
        <f>'SO11'!G13</f>
        <v>0</v>
      </c>
      <c r="D47" s="7"/>
    </row>
    <row r="48" spans="1:4">
      <c r="B48" s="7" t="s">
        <v>95</v>
      </c>
      <c r="C48" s="217">
        <f>'SO11'!G28</f>
        <v>0</v>
      </c>
      <c r="D48" s="7"/>
    </row>
    <row r="49" spans="1:3">
      <c r="A49" s="261" t="s">
        <v>277</v>
      </c>
      <c r="B49" s="105" t="str">
        <f>'SO12'!B10</f>
        <v>STAVEBNÁ ČASŤ - SO12 - DOTCOM SKLAD (VRÁTANE ZÁSOBOVANIA)</v>
      </c>
      <c r="C49" s="225">
        <f>SUM(C50:C51)</f>
        <v>0</v>
      </c>
    </row>
    <row r="50" spans="1:3">
      <c r="B50" s="7" t="s">
        <v>91</v>
      </c>
      <c r="C50" s="217">
        <f>'SO12'!G13</f>
        <v>0</v>
      </c>
    </row>
    <row r="51" spans="1:3">
      <c r="B51" s="7" t="s">
        <v>95</v>
      </c>
      <c r="C51" s="217">
        <f>'SO12'!G36</f>
        <v>0</v>
      </c>
    </row>
    <row r="52" spans="1:3">
      <c r="A52" s="261" t="s">
        <v>278</v>
      </c>
      <c r="B52" s="105" t="str">
        <f>'SO13'!B10</f>
        <v>STAVEBNÁ ČASŤ - SO13 - HLAVNÁ POKLADŇA</v>
      </c>
      <c r="C52" s="225">
        <f>SUM(C53:C54)</f>
        <v>0</v>
      </c>
    </row>
    <row r="53" spans="1:3">
      <c r="B53" s="7" t="s">
        <v>91</v>
      </c>
      <c r="C53" s="217">
        <f>'SO13'!G13</f>
        <v>0</v>
      </c>
    </row>
    <row r="54" spans="1:3">
      <c r="B54" s="7" t="s">
        <v>95</v>
      </c>
      <c r="C54" s="217">
        <f>'SO13'!G32</f>
        <v>0</v>
      </c>
    </row>
    <row r="55" spans="1:3">
      <c r="A55" s="261" t="s">
        <v>279</v>
      </c>
      <c r="B55" s="105" t="str">
        <f>'SO14'!B10</f>
        <v>STAVEBNÁ ČASŤ - SO14 - NÁJOMNÁ JEDNOTKA (OKAY ELEKTRO)</v>
      </c>
      <c r="C55" s="225">
        <f>SUM(C56:C57)</f>
        <v>0</v>
      </c>
    </row>
    <row r="56" spans="1:3">
      <c r="B56" s="7" t="s">
        <v>91</v>
      </c>
      <c r="C56" s="217">
        <f>'SO14'!G13</f>
        <v>0</v>
      </c>
    </row>
    <row r="57" spans="1:3">
      <c r="B57" s="7" t="s">
        <v>95</v>
      </c>
      <c r="C57" s="217">
        <f>'SO14'!G43</f>
        <v>0</v>
      </c>
    </row>
    <row r="58" spans="1:3">
      <c r="A58" s="261" t="s">
        <v>281</v>
      </c>
      <c r="B58" s="105" t="str">
        <f>'SO15'!B10</f>
        <v>STAVEBNÁ ČASŤ - SO15 - NÁJOMNÁ JEDNOTKA (LEKÁREŇ)</v>
      </c>
      <c r="C58" s="225">
        <f>SUM(C59:C60)</f>
        <v>0</v>
      </c>
    </row>
    <row r="59" spans="1:3">
      <c r="B59" s="7" t="s">
        <v>91</v>
      </c>
      <c r="C59" s="217">
        <f>'SO15'!G13</f>
        <v>0</v>
      </c>
    </row>
    <row r="60" spans="1:3">
      <c r="B60" s="7" t="s">
        <v>95</v>
      </c>
      <c r="C60" s="217">
        <f>'SO15'!G28</f>
        <v>0</v>
      </c>
    </row>
    <row r="61" spans="1:3">
      <c r="A61" s="261" t="s">
        <v>285</v>
      </c>
      <c r="B61" s="105" t="str">
        <f>'SO16'!B10</f>
        <v>STAVEBNÁ ČASŤ - SO16 - STAVEBNÉ ÚPRAVY 2.NP</v>
      </c>
      <c r="C61" s="225">
        <f>SUM(C62:C63)</f>
        <v>0</v>
      </c>
    </row>
    <row r="62" spans="1:3">
      <c r="A62" s="263"/>
      <c r="B62" s="7" t="s">
        <v>91</v>
      </c>
      <c r="C62" s="226">
        <f>'SO16'!G13</f>
        <v>0</v>
      </c>
    </row>
    <row r="63" spans="1:3">
      <c r="A63" s="263"/>
      <c r="B63" s="7" t="s">
        <v>95</v>
      </c>
      <c r="C63" s="226">
        <f>'SO16'!G20</f>
        <v>0</v>
      </c>
    </row>
    <row r="64" spans="1:3">
      <c r="A64" s="261" t="s">
        <v>284</v>
      </c>
      <c r="B64" s="107" t="str">
        <f>'SO17'!B10</f>
        <v>STAVEBNÁ ČASŤ - SO17 - NÁJOMNÁ JEDNOTKA (KOZMETIKA)</v>
      </c>
      <c r="C64" s="225">
        <f>SUM(C65:C66)</f>
        <v>0</v>
      </c>
    </row>
    <row r="65" spans="1:4">
      <c r="B65" s="7" t="s">
        <v>91</v>
      </c>
      <c r="C65" s="217">
        <f>'SO17'!G13</f>
        <v>0</v>
      </c>
    </row>
    <row r="66" spans="1:4">
      <c r="B66" s="7" t="s">
        <v>95</v>
      </c>
      <c r="C66" s="217">
        <f>'SO17'!G25</f>
        <v>0</v>
      </c>
    </row>
    <row r="67" spans="1:4">
      <c r="A67" s="261" t="s">
        <v>315</v>
      </c>
      <c r="B67" s="107" t="str">
        <f>'SO18'!B10</f>
        <v>STAVEBNÁ ČASŤ - SO18 - POTRAVINOVÉ CHLADENIE - EXTERIÉR</v>
      </c>
      <c r="C67" s="225">
        <f>SUM(C68:C69)</f>
        <v>0</v>
      </c>
    </row>
    <row r="68" spans="1:4">
      <c r="B68" s="7" t="s">
        <v>91</v>
      </c>
      <c r="C68" s="217">
        <f>'SO18'!G13</f>
        <v>0</v>
      </c>
    </row>
    <row r="69" spans="1:4">
      <c r="B69" s="7" t="s">
        <v>95</v>
      </c>
      <c r="C69" s="217">
        <f>'SO18'!G23</f>
        <v>0</v>
      </c>
    </row>
    <row r="70" spans="1:4">
      <c r="A70" s="261" t="s">
        <v>344</v>
      </c>
      <c r="B70" s="105" t="str">
        <f>'SO19'!B10</f>
        <v>STAVEBNÁ ČASŤ - SO19 - SOCIÁLNE ZÁZEMIE NÁJOMNEJ JEDNOTKY</v>
      </c>
      <c r="C70" s="225">
        <f>SUM(C71:C72)</f>
        <v>0</v>
      </c>
    </row>
    <row r="71" spans="1:4" s="106" customFormat="1">
      <c r="A71" s="263"/>
      <c r="B71" s="7" t="s">
        <v>91</v>
      </c>
      <c r="C71" s="226">
        <f>'SO19'!G13</f>
        <v>0</v>
      </c>
      <c r="D71" s="108"/>
    </row>
    <row r="72" spans="1:4" s="106" customFormat="1">
      <c r="A72" s="263"/>
      <c r="B72" s="7" t="s">
        <v>95</v>
      </c>
      <c r="C72" s="226">
        <f>'SO19'!G28</f>
        <v>0</v>
      </c>
      <c r="D72" s="108"/>
    </row>
    <row r="73" spans="1:4" s="106" customFormat="1">
      <c r="A73" s="261" t="s">
        <v>345</v>
      </c>
      <c r="B73" s="107" t="str">
        <f>'SO20'!B10</f>
        <v>STAVEBNÁ ČASŤ - SO20 - DISPLAY CENTRUM A ÚNIKOVÁ CHODBA</v>
      </c>
      <c r="C73" s="225">
        <f>SUM(C74:C75)</f>
        <v>0</v>
      </c>
      <c r="D73" s="108"/>
    </row>
    <row r="74" spans="1:4" s="106" customFormat="1">
      <c r="A74" s="262"/>
      <c r="B74" s="7" t="s">
        <v>91</v>
      </c>
      <c r="C74" s="217">
        <f>'SO20'!G13</f>
        <v>0</v>
      </c>
      <c r="D74" s="108"/>
    </row>
    <row r="75" spans="1:4" s="106" customFormat="1">
      <c r="A75" s="262"/>
      <c r="B75" s="7" t="s">
        <v>95</v>
      </c>
      <c r="C75" s="217">
        <f>'SO20'!G26</f>
        <v>0</v>
      </c>
      <c r="D75" s="108"/>
    </row>
    <row r="76" spans="1:4">
      <c r="A76" s="261" t="s">
        <v>346</v>
      </c>
      <c r="B76" s="107" t="str">
        <f>'SO21'!B10</f>
        <v>STAVEBNÁ ČASŤ - SO21 - EXTERIÉR / FASÁDA / ČERPACIA STANICA</v>
      </c>
      <c r="C76" s="225">
        <f>SUM(C77:C78)</f>
        <v>0</v>
      </c>
    </row>
    <row r="77" spans="1:4">
      <c r="B77" s="7" t="s">
        <v>91</v>
      </c>
      <c r="C77" s="217">
        <f>'SO21'!G13</f>
        <v>0</v>
      </c>
    </row>
    <row r="78" spans="1:4">
      <c r="B78" s="7" t="s">
        <v>95</v>
      </c>
      <c r="C78" s="217">
        <f>'SO21'!G39</f>
        <v>0</v>
      </c>
    </row>
    <row r="80" spans="1:4">
      <c r="A80" s="264" t="s">
        <v>108</v>
      </c>
      <c r="B80" s="198" t="s">
        <v>112</v>
      </c>
      <c r="C80" s="227">
        <v>0</v>
      </c>
    </row>
    <row r="81" spans="1:10">
      <c r="A81" s="264" t="s">
        <v>126</v>
      </c>
      <c r="B81" s="198" t="s">
        <v>127</v>
      </c>
      <c r="C81" s="227">
        <v>0</v>
      </c>
    </row>
    <row r="82" spans="1:10">
      <c r="A82" s="264" t="s">
        <v>109</v>
      </c>
      <c r="B82" s="198" t="s">
        <v>111</v>
      </c>
      <c r="C82" s="227">
        <v>0</v>
      </c>
    </row>
    <row r="83" spans="1:10">
      <c r="A83" s="264" t="s">
        <v>110</v>
      </c>
      <c r="B83" s="198" t="s">
        <v>113</v>
      </c>
      <c r="C83" s="227">
        <v>0</v>
      </c>
    </row>
    <row r="84" spans="1:10">
      <c r="A84" s="264" t="s">
        <v>114</v>
      </c>
      <c r="B84" s="198" t="s">
        <v>117</v>
      </c>
      <c r="C84" s="227">
        <v>0</v>
      </c>
    </row>
    <row r="85" spans="1:10">
      <c r="A85" s="264" t="s">
        <v>115</v>
      </c>
      <c r="B85" s="198" t="s">
        <v>118</v>
      </c>
      <c r="C85" s="227">
        <v>0</v>
      </c>
    </row>
    <row r="86" spans="1:10">
      <c r="A86" s="264" t="s">
        <v>116</v>
      </c>
      <c r="B86" s="198" t="s">
        <v>119</v>
      </c>
      <c r="C86" s="227">
        <v>0</v>
      </c>
    </row>
    <row r="87" spans="1:10">
      <c r="A87" s="264" t="s">
        <v>120</v>
      </c>
      <c r="B87" s="198" t="s">
        <v>121</v>
      </c>
      <c r="C87" s="227">
        <v>0</v>
      </c>
    </row>
    <row r="89" spans="1:10">
      <c r="A89" s="299" t="s">
        <v>106</v>
      </c>
      <c r="B89" s="299"/>
      <c r="C89" s="299"/>
    </row>
    <row r="90" spans="1:10" ht="26.25" customHeight="1">
      <c r="A90" s="300" t="s">
        <v>128</v>
      </c>
      <c r="B90" s="300"/>
      <c r="C90" s="300"/>
    </row>
    <row r="91" spans="1:10" ht="23.25" customHeight="1">
      <c r="A91" s="300" t="s">
        <v>107</v>
      </c>
      <c r="B91" s="300"/>
      <c r="C91" s="300"/>
    </row>
    <row r="96" spans="1:10" ht="13.2">
      <c r="A96" s="265" t="s">
        <v>850</v>
      </c>
      <c r="B96" s="197"/>
      <c r="C96" s="228"/>
      <c r="D96" s="164"/>
      <c r="E96" s="164"/>
      <c r="F96" s="164"/>
      <c r="G96" s="164"/>
      <c r="H96" s="164"/>
      <c r="I96" s="164"/>
      <c r="J96" s="164"/>
    </row>
    <row r="97" spans="1:10" ht="13.2">
      <c r="A97" s="265" t="s">
        <v>851</v>
      </c>
      <c r="B97" s="197"/>
      <c r="C97" s="228"/>
      <c r="D97" s="164"/>
      <c r="E97" s="164"/>
      <c r="F97" s="164"/>
      <c r="G97" s="164"/>
      <c r="H97" s="164"/>
      <c r="I97" s="164"/>
      <c r="J97" s="164"/>
    </row>
    <row r="98" spans="1:10" ht="13.2">
      <c r="A98" s="265" t="s">
        <v>852</v>
      </c>
      <c r="B98" s="197"/>
      <c r="C98" s="228"/>
      <c r="D98" s="164"/>
      <c r="E98" s="164"/>
      <c r="F98" s="164"/>
      <c r="G98" s="164"/>
      <c r="H98" s="164"/>
      <c r="I98" s="164"/>
      <c r="J98" s="164"/>
    </row>
    <row r="99" spans="1:10" ht="13.2">
      <c r="A99" s="265" t="s">
        <v>853</v>
      </c>
      <c r="B99" s="197"/>
      <c r="C99" s="228"/>
      <c r="D99" s="164"/>
      <c r="E99" s="164"/>
      <c r="F99" s="164"/>
      <c r="G99" s="164"/>
      <c r="H99" s="164"/>
      <c r="I99" s="164"/>
      <c r="J99" s="164"/>
    </row>
    <row r="100" spans="1:10" ht="13.2">
      <c r="A100" s="265" t="s">
        <v>854</v>
      </c>
      <c r="B100" s="197"/>
      <c r="C100" s="228"/>
      <c r="D100" s="164"/>
      <c r="E100" s="164"/>
      <c r="F100" s="164"/>
      <c r="G100" s="164"/>
      <c r="H100" s="164"/>
      <c r="I100" s="164"/>
      <c r="J100" s="164"/>
    </row>
    <row r="101" spans="1:10" ht="14.4" customHeight="1">
      <c r="A101" s="265" t="s">
        <v>855</v>
      </c>
      <c r="B101" s="197"/>
      <c r="C101" s="228"/>
      <c r="D101" s="164"/>
      <c r="E101" s="164"/>
      <c r="F101" s="164"/>
      <c r="G101" s="164"/>
      <c r="H101" s="164"/>
      <c r="I101" s="164"/>
      <c r="J101" s="164"/>
    </row>
    <row r="102" spans="1:10" ht="23.4" customHeight="1">
      <c r="A102" s="301" t="s">
        <v>896</v>
      </c>
      <c r="B102" s="301"/>
      <c r="C102" s="229"/>
      <c r="D102" s="196"/>
      <c r="E102" s="196"/>
      <c r="F102" s="196"/>
      <c r="G102" s="196"/>
      <c r="H102" s="196"/>
      <c r="I102" s="196"/>
      <c r="J102" s="196"/>
    </row>
    <row r="103" spans="1:10" ht="13.2" customHeight="1">
      <c r="A103" s="266"/>
      <c r="B103" s="196"/>
      <c r="C103" s="229"/>
      <c r="D103" s="196"/>
      <c r="E103" s="196"/>
      <c r="F103" s="196"/>
      <c r="G103" s="196"/>
      <c r="H103" s="196"/>
      <c r="I103" s="196"/>
      <c r="J103" s="196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89:C89"/>
    <mergeCell ref="A90:C90"/>
    <mergeCell ref="A91:C91"/>
    <mergeCell ref="A102:B102"/>
  </mergeCells>
  <printOptions horizontalCentered="1"/>
  <pageMargins left="1.1020833253860474" right="1.1020833253860474" top="0.78750002384185791" bottom="0.78750002384185791" header="0.51180553436279297" footer="0.51180553436279297"/>
  <pageSetup paperSize="9" scale="96" fitToHeight="999" orientation="portrait" errors="blank" horizontalDpi="8189" verticalDpi="8189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showGridLines="0" workbookViewId="0">
      <pane ySplit="12" topLeftCell="A22" activePane="bottomLeft" state="frozen"/>
      <selection activeCell="C30" sqref="C30"/>
      <selection pane="bottomLeft" activeCell="C17" sqref="C17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283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SUM(G14:G23)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J25*0.001</f>
        <v>22.995640000000002</v>
      </c>
      <c r="F14" s="218">
        <v>0</v>
      </c>
      <c r="G14" s="226">
        <f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94</v>
      </c>
      <c r="F15" s="218">
        <v>0</v>
      </c>
      <c r="G15" s="226">
        <f>E15*F15</f>
        <v>0</v>
      </c>
      <c r="I15" s="106">
        <f>VLOOKUP($C15,Pomocne_BP!$A$1:$E$4923,5,FALSE)</f>
        <v>0</v>
      </c>
      <c r="J15" s="7">
        <f t="shared" ref="J15:J23" si="0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22.995640000000002</v>
      </c>
      <c r="F16" s="218">
        <v>0</v>
      </c>
      <c r="G16" s="226">
        <f>E16*F16</f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BP03</v>
      </c>
      <c r="C17" s="188" t="s">
        <v>544</v>
      </c>
      <c r="D17" s="234" t="str">
        <f>VLOOKUP($C17,Pomocne_BP!$A$1:$D$4923,3,FALSE)</f>
        <v>m2</v>
      </c>
      <c r="E17" s="226">
        <f>E15</f>
        <v>94</v>
      </c>
      <c r="F17" s="218">
        <v>0</v>
      </c>
      <c r="G17" s="226">
        <f t="shared" ref="G17:G23" si="1">E17*F17</f>
        <v>0</v>
      </c>
      <c r="I17" s="106">
        <f>VLOOKUP($C17,Pomocne_BP!$A$1:$E$4923,5,FALSE)</f>
        <v>175</v>
      </c>
      <c r="J17" s="7">
        <f t="shared" si="0"/>
        <v>16450</v>
      </c>
    </row>
    <row r="18" spans="1:10" s="106" customFormat="1">
      <c r="A18" s="102">
        <v>5</v>
      </c>
      <c r="B18" s="240" t="str">
        <f>VLOOKUP($C18,Pomocne_BP!$A$1:$D$4923,2,FALSE)</f>
        <v>BP04</v>
      </c>
      <c r="C18" s="188" t="s">
        <v>545</v>
      </c>
      <c r="D18" s="234" t="str">
        <f>VLOOKUP($C18,Pomocne_BP!$A$1:$D$4923,3,FALSE)</f>
        <v>m2</v>
      </c>
      <c r="E18" s="226">
        <f>E17</f>
        <v>94</v>
      </c>
      <c r="F18" s="218">
        <v>0</v>
      </c>
      <c r="G18" s="226">
        <f t="shared" si="1"/>
        <v>0</v>
      </c>
      <c r="I18" s="106">
        <f>VLOOKUP($C18,Pomocne_BP!$A$1:$E$4923,5,FALSE)</f>
        <v>68</v>
      </c>
      <c r="J18" s="7">
        <f t="shared" si="0"/>
        <v>6392</v>
      </c>
    </row>
    <row r="19" spans="1:10" s="106" customFormat="1">
      <c r="A19" s="102">
        <v>6</v>
      </c>
      <c r="B19" s="240" t="str">
        <f>VLOOKUP($C19,Pomocne_BP!$A$1:$D$4923,2,FALSE)</f>
        <v>BT06</v>
      </c>
      <c r="C19" s="188" t="s">
        <v>135</v>
      </c>
      <c r="D19" s="234" t="str">
        <f>VLOOKUP($C19,Pomocne_BP!$A$1:$D$4923,3,FALSE)</f>
        <v>h</v>
      </c>
      <c r="E19" s="226">
        <v>8</v>
      </c>
      <c r="F19" s="218">
        <v>0</v>
      </c>
      <c r="G19" s="226">
        <f t="shared" si="1"/>
        <v>0</v>
      </c>
      <c r="I19" s="106">
        <f>VLOOKUP($C19,Pomocne_BP!$A$1:$E$4923,5,FALSE)</f>
        <v>0</v>
      </c>
      <c r="J19" s="7">
        <f t="shared" si="0"/>
        <v>0</v>
      </c>
    </row>
    <row r="20" spans="1:10" s="106" customFormat="1">
      <c r="A20" s="102">
        <v>7</v>
      </c>
      <c r="B20" s="240" t="str">
        <f>VLOOKUP($C20,Pomocne_BP!$A$1:$D$4923,2,FALSE)</f>
        <v>BD09</v>
      </c>
      <c r="C20" s="188" t="s">
        <v>248</v>
      </c>
      <c r="D20" s="234" t="str">
        <f>VLOOKUP($C20,Pomocne_BP!$A$1:$D$4923,3,FALSE)</f>
        <v>h</v>
      </c>
      <c r="E20" s="226">
        <v>8</v>
      </c>
      <c r="F20" s="218">
        <v>0</v>
      </c>
      <c r="G20" s="226">
        <f t="shared" si="1"/>
        <v>0</v>
      </c>
      <c r="I20" s="106">
        <f>VLOOKUP($C20,Pomocne_BP!$A$1:$E$4923,5,FALSE)</f>
        <v>0</v>
      </c>
      <c r="J20" s="7">
        <f t="shared" si="0"/>
        <v>0</v>
      </c>
    </row>
    <row r="21" spans="1:10" s="106" customFormat="1">
      <c r="A21" s="102">
        <v>8</v>
      </c>
      <c r="B21" s="240" t="str">
        <f>VLOOKUP($C21,Pomocne_BP!$A$1:$D$4923,2,FALSE)</f>
        <v>BV05</v>
      </c>
      <c r="C21" s="188" t="s">
        <v>139</v>
      </c>
      <c r="D21" s="234" t="str">
        <f>VLOOKUP($C21,Pomocne_BP!$A$1:$D$4923,3,FALSE)</f>
        <v>ks</v>
      </c>
      <c r="E21" s="226">
        <v>10</v>
      </c>
      <c r="F21" s="218">
        <v>0</v>
      </c>
      <c r="G21" s="226">
        <f t="shared" si="1"/>
        <v>0</v>
      </c>
      <c r="I21" s="106">
        <f>VLOOKUP($C21,Pomocne_BP!$A$1:$E$4923,5,FALSE)</f>
        <v>5</v>
      </c>
      <c r="J21" s="7">
        <f t="shared" si="0"/>
        <v>50</v>
      </c>
    </row>
    <row r="22" spans="1:10" s="106" customFormat="1">
      <c r="A22" s="102">
        <v>9</v>
      </c>
      <c r="B22" s="240" t="str">
        <f>VLOOKUP($C22,Pomocne_BP!$A$1:$D$4923,2,FALSE)</f>
        <v>BS07</v>
      </c>
      <c r="C22" s="188" t="s">
        <v>146</v>
      </c>
      <c r="D22" s="234" t="str">
        <f>VLOOKUP($C22,Pomocne_BP!$A$1:$D$4923,3,FALSE)</f>
        <v>m2</v>
      </c>
      <c r="E22" s="226">
        <f>E37*0.2</f>
        <v>28.64</v>
      </c>
      <c r="F22" s="218">
        <v>0</v>
      </c>
      <c r="G22" s="226">
        <f t="shared" si="1"/>
        <v>0</v>
      </c>
      <c r="I22" s="106">
        <f>VLOOKUP($C22,Pomocne_BP!$A$1:$E$4923,5,FALSE)</f>
        <v>1</v>
      </c>
      <c r="J22" s="7">
        <f t="shared" si="0"/>
        <v>28.64</v>
      </c>
    </row>
    <row r="23" spans="1:10" s="106" customFormat="1">
      <c r="A23" s="102">
        <v>10</v>
      </c>
      <c r="B23" s="240" t="str">
        <f>VLOOKUP($C23,Pomocne_BP!$A$1:$D$4923,2,FALSE)</f>
        <v>B02</v>
      </c>
      <c r="C23" s="188" t="s">
        <v>132</v>
      </c>
      <c r="D23" s="234" t="str">
        <f>VLOOKUP($C23,Pomocne_BP!$A$1:$D$4923,3,FALSE)</f>
        <v>ks</v>
      </c>
      <c r="E23" s="226">
        <v>3</v>
      </c>
      <c r="F23" s="218">
        <v>0</v>
      </c>
      <c r="G23" s="226">
        <f t="shared" si="1"/>
        <v>0</v>
      </c>
      <c r="I23" s="106">
        <f>VLOOKUP($C23,Pomocne_BP!$A$1:$E$4923,5,FALSE)</f>
        <v>25</v>
      </c>
      <c r="J23" s="7">
        <f t="shared" si="0"/>
        <v>75</v>
      </c>
    </row>
    <row r="24" spans="1:10">
      <c r="A24" s="103"/>
      <c r="D24" s="113"/>
      <c r="E24" s="219"/>
      <c r="F24" s="219"/>
      <c r="G24" s="219"/>
    </row>
    <row r="25" spans="1:10">
      <c r="A25" s="100"/>
      <c r="B25" s="239"/>
      <c r="C25" s="146" t="s">
        <v>95</v>
      </c>
      <c r="D25" s="109"/>
      <c r="E25" s="224"/>
      <c r="F25" s="224"/>
      <c r="G25" s="216">
        <f>SUM(G26:G43)</f>
        <v>0</v>
      </c>
      <c r="J25" s="151">
        <f>SUM(J14:J23)</f>
        <v>22995.64</v>
      </c>
    </row>
    <row r="26" spans="1:10">
      <c r="A26" s="189">
        <v>11</v>
      </c>
      <c r="B26" s="242" t="str">
        <f>VLOOKUP($C26,Pomocne_NS!$A$1:$D$4855,2,FALSE)</f>
        <v>NV01</v>
      </c>
      <c r="C26" s="190" t="s">
        <v>177</v>
      </c>
      <c r="D26" s="234" t="str">
        <f>VLOOKUP($C26,Pomocne_NS!$A$1:$D$4855,3,FALSE)</f>
        <v>kpl</v>
      </c>
      <c r="E26" s="226">
        <v>1</v>
      </c>
      <c r="F26" s="218">
        <v>0</v>
      </c>
      <c r="G26" s="226">
        <f>E26*F26</f>
        <v>0</v>
      </c>
    </row>
    <row r="27" spans="1:10" s="106" customFormat="1">
      <c r="A27" s="191">
        <v>12</v>
      </c>
      <c r="B27" s="242" t="str">
        <f>VLOOKUP($C27,Pomocne_NS!$A$1:$D$4855,2,FALSE)</f>
        <v>NV02</v>
      </c>
      <c r="C27" s="190" t="s">
        <v>178</v>
      </c>
      <c r="D27" s="234" t="str">
        <f>VLOOKUP($C27,Pomocne_NS!$A$1:$D$4855,3,FALSE)</f>
        <v>kpl</v>
      </c>
      <c r="E27" s="226">
        <v>1</v>
      </c>
      <c r="F27" s="218">
        <v>0</v>
      </c>
      <c r="G27" s="226">
        <f>E27*F27</f>
        <v>0</v>
      </c>
    </row>
    <row r="28" spans="1:10" s="106" customFormat="1">
      <c r="A28" s="189">
        <v>13</v>
      </c>
      <c r="B28" s="242" t="str">
        <f>VLOOKUP($C28,Pomocne_NS!$A$1:$D$4855,2,FALSE)</f>
        <v>NV03</v>
      </c>
      <c r="C28" s="188" t="s">
        <v>337</v>
      </c>
      <c r="D28" s="234" t="str">
        <f>VLOOKUP($C28,Pomocne_NS!$A$1:$D$4855,3,FALSE)</f>
        <v>m2</v>
      </c>
      <c r="E28" s="226">
        <f>E15</f>
        <v>94</v>
      </c>
      <c r="F28" s="218">
        <v>0</v>
      </c>
      <c r="G28" s="226">
        <f>E28*F28</f>
        <v>0</v>
      </c>
    </row>
    <row r="29" spans="1:10" s="106" customFormat="1">
      <c r="A29" s="191">
        <v>14</v>
      </c>
      <c r="B29" s="242" t="str">
        <f>VLOOKUP($C29,Pomocne_NS!$A$1:$D$4855,2,FALSE)</f>
        <v>NV04</v>
      </c>
      <c r="C29" s="190" t="s">
        <v>324</v>
      </c>
      <c r="D29" s="234" t="str">
        <f>VLOOKUP($C29,Pomocne_NS!$A$1:$D$4855,3,FALSE)</f>
        <v>m2</v>
      </c>
      <c r="E29" s="226">
        <f>E28*0.07</f>
        <v>6.580000000000001</v>
      </c>
      <c r="F29" s="218">
        <v>0</v>
      </c>
      <c r="G29" s="226">
        <f>E29*F29</f>
        <v>0</v>
      </c>
    </row>
    <row r="30" spans="1:10" s="106" customFormat="1">
      <c r="A30" s="189">
        <v>15</v>
      </c>
      <c r="B30" s="242" t="str">
        <f>VLOOKUP($C30,Pomocne_NS!$A$1:$D$4855,2,FALSE)</f>
        <v>NV05</v>
      </c>
      <c r="C30" s="190" t="s">
        <v>331</v>
      </c>
      <c r="D30" s="234" t="str">
        <f>VLOOKUP($C30,Pomocne_NS!$A$1:$D$4855,3,FALSE)</f>
        <v>m2</v>
      </c>
      <c r="E30" s="226">
        <f>E28*0.1</f>
        <v>9.4</v>
      </c>
      <c r="F30" s="218">
        <v>0</v>
      </c>
      <c r="G30" s="226">
        <f t="shared" ref="G30:G42" si="2">E30*F30</f>
        <v>0</v>
      </c>
    </row>
    <row r="31" spans="1:10" s="106" customFormat="1">
      <c r="A31" s="191">
        <v>16</v>
      </c>
      <c r="B31" s="242" t="str">
        <f>VLOOKUP($C31,Pomocne_NS!$A$1:$D$4855,2,FALSE)</f>
        <v>NV12</v>
      </c>
      <c r="C31" s="190" t="s">
        <v>173</v>
      </c>
      <c r="D31" s="234" t="str">
        <f>VLOOKUP($C31,Pomocne_NS!$A$1:$D$4855,3,FALSE)</f>
        <v>m2</v>
      </c>
      <c r="E31" s="226">
        <f>E37*1.2</f>
        <v>171.83999999999997</v>
      </c>
      <c r="F31" s="218">
        <v>0</v>
      </c>
      <c r="G31" s="226">
        <f t="shared" si="2"/>
        <v>0</v>
      </c>
    </row>
    <row r="32" spans="1:10" s="106" customFormat="1">
      <c r="A32" s="189">
        <v>17</v>
      </c>
      <c r="B32" s="242" t="str">
        <f>VLOOKUP($C32,Pomocne_NS!$A$1:$D$4855,2,FALSE)</f>
        <v>NV14</v>
      </c>
      <c r="C32" s="190" t="s">
        <v>215</v>
      </c>
      <c r="D32" s="234" t="str">
        <f>VLOOKUP($C32,Pomocne_NS!$A$1:$D$4855,3,FALSE)</f>
        <v>ks</v>
      </c>
      <c r="E32" s="226">
        <v>2</v>
      </c>
      <c r="F32" s="218">
        <v>0</v>
      </c>
      <c r="G32" s="226">
        <f t="shared" si="2"/>
        <v>0</v>
      </c>
    </row>
    <row r="33" spans="1:7" s="106" customFormat="1">
      <c r="A33" s="191">
        <v>18</v>
      </c>
      <c r="B33" s="242" t="str">
        <f>VLOOKUP($C33,Pomocne_NS!$A$1:$D$4855,2,FALSE)</f>
        <v>NP09</v>
      </c>
      <c r="C33" s="190" t="s">
        <v>220</v>
      </c>
      <c r="D33" s="234" t="str">
        <f>VLOOKUP($C33,Pomocne_NS!$A$1:$D$4855,3,FALSE)</f>
        <v>m2</v>
      </c>
      <c r="E33" s="226">
        <f>E18</f>
        <v>94</v>
      </c>
      <c r="F33" s="218">
        <v>0</v>
      </c>
      <c r="G33" s="226">
        <f t="shared" si="2"/>
        <v>0</v>
      </c>
    </row>
    <row r="34" spans="1:7" s="106" customFormat="1">
      <c r="A34" s="189">
        <v>19</v>
      </c>
      <c r="B34" s="242" t="str">
        <f>VLOOKUP($C34,Pomocne_NS!$A$1:$D$4855,2,FALSE)</f>
        <v>NS18</v>
      </c>
      <c r="C34" s="190" t="s">
        <v>183</v>
      </c>
      <c r="D34" s="234" t="str">
        <f>VLOOKUP($C34,Pomocne_NS!$A$1:$D$4855,3,FALSE)</f>
        <v>m2</v>
      </c>
      <c r="E34" s="226">
        <f>E37*0.01</f>
        <v>1.4319999999999999</v>
      </c>
      <c r="F34" s="218">
        <v>0</v>
      </c>
      <c r="G34" s="226">
        <f t="shared" si="2"/>
        <v>0</v>
      </c>
    </row>
    <row r="35" spans="1:7" s="106" customFormat="1">
      <c r="A35" s="191">
        <v>20</v>
      </c>
      <c r="B35" s="242" t="str">
        <f>VLOOKUP($C35,Pomocne_NS!$A$1:$D$4855,2,FALSE)</f>
        <v>NS02</v>
      </c>
      <c r="C35" s="190" t="s">
        <v>166</v>
      </c>
      <c r="D35" s="234" t="str">
        <f>VLOOKUP($C35,Pomocne_NS!$A$1:$D$4855,3,FALSE)</f>
        <v>ks</v>
      </c>
      <c r="E35" s="226">
        <v>5</v>
      </c>
      <c r="F35" s="218">
        <v>0</v>
      </c>
      <c r="G35" s="226">
        <f t="shared" si="2"/>
        <v>0</v>
      </c>
    </row>
    <row r="36" spans="1:7" s="106" customFormat="1">
      <c r="A36" s="189">
        <v>21</v>
      </c>
      <c r="B36" s="242" t="str">
        <f>VLOOKUP($C36,Pomocne_NS!$A$1:$D$4855,2,FALSE)</f>
        <v>NS03</v>
      </c>
      <c r="C36" s="190" t="s">
        <v>169</v>
      </c>
      <c r="D36" s="234" t="str">
        <f>VLOOKUP($C36,Pomocne_NS!$A$1:$D$4855,3,FALSE)</f>
        <v>ks</v>
      </c>
      <c r="E36" s="226">
        <v>5</v>
      </c>
      <c r="F36" s="218">
        <v>0</v>
      </c>
      <c r="G36" s="226">
        <f t="shared" si="2"/>
        <v>0</v>
      </c>
    </row>
    <row r="37" spans="1:7" s="106" customFormat="1" ht="20.399999999999999">
      <c r="A37" s="191">
        <v>22</v>
      </c>
      <c r="B37" s="242" t="str">
        <f>VLOOKUP($C37,Pomocne_NS!$A$1:$D$4855,2,FALSE)</f>
        <v>NS06</v>
      </c>
      <c r="C37" s="190" t="s">
        <v>333</v>
      </c>
      <c r="D37" s="234" t="str">
        <f>VLOOKUP($C37,Pomocne_NS!$A$1:$D$4855,3,FALSE)</f>
        <v>m2</v>
      </c>
      <c r="E37" s="226">
        <v>143.19999999999999</v>
      </c>
      <c r="F37" s="218">
        <v>0</v>
      </c>
      <c r="G37" s="226">
        <f t="shared" si="2"/>
        <v>0</v>
      </c>
    </row>
    <row r="38" spans="1:7" s="106" customFormat="1">
      <c r="A38" s="189">
        <v>23</v>
      </c>
      <c r="B38" s="242" t="str">
        <f>VLOOKUP($C38,Pomocne_NS!$A$1:$D$4855,2,FALSE)</f>
        <v>NV16</v>
      </c>
      <c r="C38" s="188" t="s">
        <v>181</v>
      </c>
      <c r="D38" s="234" t="str">
        <f>VLOOKUP($C38,Pomocne_NS!$A$1:$D$4855,3,FALSE)</f>
        <v>kpl</v>
      </c>
      <c r="E38" s="226">
        <v>1</v>
      </c>
      <c r="F38" s="218">
        <v>0</v>
      </c>
      <c r="G38" s="226">
        <f t="shared" si="2"/>
        <v>0</v>
      </c>
    </row>
    <row r="39" spans="1:7" s="106" customFormat="1">
      <c r="A39" s="191">
        <v>24</v>
      </c>
      <c r="B39" s="242" t="str">
        <f>VLOOKUP($C39,Pomocne_NS!$A$1:$D$4855,2,FALSE)</f>
        <v>NS09</v>
      </c>
      <c r="C39" s="190" t="s">
        <v>172</v>
      </c>
      <c r="D39" s="234" t="str">
        <f>VLOOKUP($C39,Pomocne_NS!$A$1:$D$4855,3,FALSE)</f>
        <v>m2</v>
      </c>
      <c r="E39" s="226">
        <v>27.6</v>
      </c>
      <c r="F39" s="218">
        <v>0</v>
      </c>
      <c r="G39" s="226">
        <f t="shared" si="2"/>
        <v>0</v>
      </c>
    </row>
    <row r="40" spans="1:7" s="106" customFormat="1">
      <c r="A40" s="189">
        <v>25</v>
      </c>
      <c r="B40" s="242" t="str">
        <f>VLOOKUP($C40,Pomocne_NS!$A$1:$D$4855,2,FALSE)</f>
        <v>NS22</v>
      </c>
      <c r="C40" s="190" t="s">
        <v>325</v>
      </c>
      <c r="D40" s="234" t="str">
        <f>VLOOKUP($C40,Pomocne_NS!$A$1:$D$4855,3,FALSE)</f>
        <v>ks</v>
      </c>
      <c r="E40" s="226">
        <v>2</v>
      </c>
      <c r="F40" s="218">
        <v>0</v>
      </c>
      <c r="G40" s="226">
        <f>E40*F40</f>
        <v>0</v>
      </c>
    </row>
    <row r="41" spans="1:7" s="106" customFormat="1">
      <c r="A41" s="191">
        <v>26</v>
      </c>
      <c r="B41" s="242" t="str">
        <f>VLOOKUP($C41,Pomocne_NS!$A$1:$D$4855,2,FALSE)</f>
        <v>N01</v>
      </c>
      <c r="C41" s="190" t="s">
        <v>865</v>
      </c>
      <c r="D41" s="234" t="str">
        <f>VLOOKUP($C41,Pomocne_NS!$A$1:$D$4855,3,FALSE)</f>
        <v>kpl</v>
      </c>
      <c r="E41" s="226">
        <v>1</v>
      </c>
      <c r="F41" s="218">
        <v>0</v>
      </c>
      <c r="G41" s="226">
        <f t="shared" si="2"/>
        <v>0</v>
      </c>
    </row>
    <row r="42" spans="1:7" s="106" customFormat="1">
      <c r="A42" s="189">
        <v>27</v>
      </c>
      <c r="B42" s="242" t="str">
        <f>VLOOKUP($C42,Pomocne_NS!$A$1:$D$4855,2,FALSE)</f>
        <v>OC27</v>
      </c>
      <c r="C42" s="160" t="s">
        <v>805</v>
      </c>
      <c r="D42" s="234" t="str">
        <f>VLOOKUP($C42,Pomocne_NS!$A$1:$D$4855,3,FALSE)</f>
        <v>kg</v>
      </c>
      <c r="E42" s="226">
        <v>666</v>
      </c>
      <c r="F42" s="218">
        <v>0</v>
      </c>
      <c r="G42" s="226">
        <f t="shared" si="2"/>
        <v>0</v>
      </c>
    </row>
    <row r="43" spans="1:7" s="106" customFormat="1">
      <c r="A43" s="191">
        <v>28</v>
      </c>
      <c r="B43" s="242" t="str">
        <f>VLOOKUP($C43,Pomocne_NS!$A$1:$D$4855,2,FALSE)</f>
        <v>MR04</v>
      </c>
      <c r="C43" s="160" t="s">
        <v>835</v>
      </c>
      <c r="D43" s="234" t="str">
        <f>VLOOKUP($C43,Pomocne_NS!$A$1:$D$4855,3,FALSE)</f>
        <v>ks</v>
      </c>
      <c r="E43" s="226">
        <v>1</v>
      </c>
      <c r="F43" s="218">
        <v>0</v>
      </c>
      <c r="G43" s="226">
        <f>E43*F43</f>
        <v>0</v>
      </c>
    </row>
    <row r="44" spans="1:7">
      <c r="A44" s="103"/>
      <c r="D44" s="113"/>
      <c r="E44" s="219"/>
      <c r="F44" s="219"/>
      <c r="G44" s="219"/>
    </row>
    <row r="45" spans="1:7">
      <c r="A45" s="103"/>
      <c r="C45" s="183" t="s">
        <v>99</v>
      </c>
      <c r="D45" s="113"/>
      <c r="E45" s="219"/>
      <c r="F45" s="219"/>
      <c r="G45" s="220">
        <f>G13+G25</f>
        <v>0</v>
      </c>
    </row>
    <row r="46" spans="1:7">
      <c r="A46" s="103"/>
      <c r="D46" s="113"/>
      <c r="E46" s="219"/>
      <c r="F46" s="219"/>
      <c r="G46" s="219"/>
    </row>
    <row r="47" spans="1:7">
      <c r="A47" s="299" t="s">
        <v>106</v>
      </c>
      <c r="B47" s="299"/>
      <c r="C47" s="299"/>
      <c r="D47" s="299"/>
      <c r="E47" s="299"/>
      <c r="F47" s="299"/>
      <c r="G47" s="299"/>
    </row>
    <row r="48" spans="1:7">
      <c r="A48" s="300" t="s">
        <v>128</v>
      </c>
      <c r="B48" s="300"/>
      <c r="C48" s="300"/>
      <c r="D48" s="300"/>
      <c r="E48" s="300"/>
      <c r="F48" s="300"/>
      <c r="G48" s="300"/>
    </row>
    <row r="49" spans="1:7">
      <c r="A49" s="300" t="s">
        <v>107</v>
      </c>
      <c r="B49" s="300"/>
      <c r="C49" s="300"/>
      <c r="D49" s="300"/>
      <c r="E49" s="300"/>
      <c r="F49" s="300"/>
      <c r="G49" s="300"/>
    </row>
    <row r="50" spans="1:7">
      <c r="A50" s="103"/>
      <c r="D50" s="113"/>
      <c r="E50" s="219"/>
      <c r="F50" s="219"/>
      <c r="G50" s="219"/>
    </row>
    <row r="51" spans="1:7">
      <c r="A51" s="113" t="s">
        <v>124</v>
      </c>
      <c r="D51" s="113"/>
      <c r="E51" s="219"/>
      <c r="F51" s="219"/>
      <c r="G51" s="219"/>
    </row>
    <row r="52" spans="1:7">
      <c r="A52" s="113" t="s">
        <v>125</v>
      </c>
      <c r="D52" s="113"/>
      <c r="E52" s="219"/>
      <c r="F52" s="219"/>
      <c r="G52" s="219"/>
    </row>
    <row r="53" spans="1:7">
      <c r="D53" s="113"/>
      <c r="E53" s="219"/>
      <c r="F53" s="219"/>
      <c r="G53" s="219"/>
    </row>
    <row r="54" spans="1:7">
      <c r="D54" s="113"/>
      <c r="E54" s="219"/>
      <c r="F54" s="219"/>
      <c r="G54" s="219"/>
    </row>
    <row r="55" spans="1:7">
      <c r="D55" s="113"/>
      <c r="E55" s="219"/>
      <c r="F55" s="219"/>
      <c r="G55" s="219"/>
    </row>
    <row r="56" spans="1:7">
      <c r="D56" s="113"/>
      <c r="E56" s="219"/>
      <c r="F56" s="219"/>
      <c r="G56" s="219"/>
    </row>
    <row r="57" spans="1:7">
      <c r="A57" s="197" t="s">
        <v>850</v>
      </c>
      <c r="B57" s="243"/>
      <c r="D57" s="113"/>
      <c r="E57" s="219"/>
      <c r="F57" s="219"/>
      <c r="G57" s="219"/>
    </row>
    <row r="58" spans="1:7">
      <c r="A58" s="197" t="s">
        <v>851</v>
      </c>
      <c r="B58" s="243"/>
      <c r="D58" s="113"/>
      <c r="E58" s="219"/>
      <c r="F58" s="219"/>
      <c r="G58" s="219"/>
    </row>
    <row r="59" spans="1:7">
      <c r="A59" s="197" t="s">
        <v>852</v>
      </c>
      <c r="B59" s="243"/>
      <c r="D59" s="113"/>
      <c r="E59" s="219"/>
      <c r="F59" s="219"/>
      <c r="G59" s="219"/>
    </row>
    <row r="60" spans="1:7">
      <c r="A60" s="197" t="s">
        <v>853</v>
      </c>
      <c r="B60" s="243"/>
      <c r="D60" s="113"/>
      <c r="E60" s="219"/>
      <c r="F60" s="219"/>
      <c r="G60" s="219"/>
    </row>
    <row r="61" spans="1:7">
      <c r="A61" s="197" t="s">
        <v>854</v>
      </c>
      <c r="B61" s="243"/>
      <c r="D61" s="113"/>
      <c r="E61" s="219"/>
      <c r="F61" s="219"/>
      <c r="G61" s="219"/>
    </row>
    <row r="62" spans="1:7">
      <c r="A62" s="197" t="s">
        <v>855</v>
      </c>
      <c r="B62" s="243"/>
      <c r="D62" s="113"/>
      <c r="E62" s="219"/>
      <c r="F62" s="219"/>
      <c r="G62" s="219"/>
    </row>
    <row r="63" spans="1:7">
      <c r="A63" s="301" t="s">
        <v>896</v>
      </c>
      <c r="B63" s="301"/>
      <c r="D63" s="113"/>
      <c r="E63" s="219"/>
      <c r="F63" s="219"/>
      <c r="G63" s="219"/>
    </row>
    <row r="64" spans="1:7">
      <c r="A64" s="103"/>
      <c r="D64" s="113"/>
      <c r="E64" s="219"/>
      <c r="F64" s="219"/>
      <c r="G64" s="219"/>
    </row>
    <row r="65" spans="1:7">
      <c r="A65" s="103"/>
      <c r="D65" s="113"/>
      <c r="E65" s="219"/>
      <c r="F65" s="219"/>
      <c r="G65" s="219"/>
    </row>
    <row r="66" spans="1:7">
      <c r="A66" s="103"/>
      <c r="D66" s="113"/>
      <c r="E66" s="219"/>
      <c r="F66" s="219"/>
      <c r="G66" s="219"/>
    </row>
    <row r="67" spans="1:7">
      <c r="A67" s="103"/>
      <c r="D67" s="113"/>
      <c r="E67" s="219"/>
      <c r="F67" s="219"/>
      <c r="G67" s="219"/>
    </row>
    <row r="68" spans="1:7">
      <c r="A68" s="103"/>
      <c r="D68" s="113"/>
      <c r="E68" s="219"/>
      <c r="F68" s="219"/>
      <c r="G68" s="219"/>
    </row>
    <row r="69" spans="1:7">
      <c r="A69" s="103"/>
      <c r="D69" s="113"/>
      <c r="E69" s="219"/>
      <c r="F69" s="219"/>
      <c r="G69" s="219"/>
    </row>
    <row r="70" spans="1:7">
      <c r="A70" s="103"/>
      <c r="D70" s="113"/>
      <c r="E70" s="219"/>
      <c r="F70" s="219"/>
      <c r="G70" s="219"/>
    </row>
    <row r="71" spans="1:7">
      <c r="A71" s="103"/>
      <c r="D71" s="113"/>
      <c r="E71" s="219"/>
      <c r="F71" s="219"/>
      <c r="G71" s="219"/>
    </row>
    <row r="72" spans="1:7">
      <c r="A72" s="103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</row>
    <row r="451" spans="1:7">
      <c r="A451" s="103"/>
    </row>
    <row r="452" spans="1:7">
      <c r="A452" s="103"/>
    </row>
    <row r="453" spans="1:7">
      <c r="A453" s="103"/>
    </row>
    <row r="454" spans="1:7">
      <c r="A454" s="103"/>
    </row>
    <row r="455" spans="1:7">
      <c r="A455" s="103"/>
    </row>
    <row r="456" spans="1:7">
      <c r="A456" s="103"/>
    </row>
    <row r="457" spans="1:7">
      <c r="A457" s="103"/>
    </row>
    <row r="458" spans="1:7">
      <c r="A458" s="103"/>
    </row>
    <row r="459" spans="1:7">
      <c r="A459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47:G47"/>
    <mergeCell ref="A48:G48"/>
    <mergeCell ref="A49:G49"/>
    <mergeCell ref="A63:B63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showGridLines="0" workbookViewId="0">
      <pane ySplit="12" topLeftCell="A28" activePane="bottomLeft" state="frozen"/>
      <selection activeCell="C30" sqref="C30"/>
      <selection pane="bottomLeft" activeCell="C21" sqref="C21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09.33203125" style="184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316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SUM(G14:G21)</f>
        <v>0</v>
      </c>
    </row>
    <row r="14" spans="1:10" s="106" customFormat="1">
      <c r="A14" s="189">
        <v>1</v>
      </c>
      <c r="B14" s="240" t="str">
        <f>VLOOKUP($C14,Pomocne_BP!$A$1:$D$4923,2,FALSE)</f>
        <v>BT01</v>
      </c>
      <c r="C14" s="190" t="s">
        <v>305</v>
      </c>
      <c r="D14" s="234" t="str">
        <f>VLOOKUP($C14,Pomocne_BP!$A$1:$D$4923,3,FALSE)</f>
        <v>kpl</v>
      </c>
      <c r="E14" s="226">
        <v>1</v>
      </c>
      <c r="F14" s="218">
        <v>0</v>
      </c>
      <c r="G14" s="226">
        <f t="shared" ref="G14:G21" si="0">E14*F14</f>
        <v>0</v>
      </c>
      <c r="I14" s="106">
        <f>VLOOKUP($C14,Pomocne_BP!$A$1:$E$4923,5,FALSE)</f>
        <v>0</v>
      </c>
      <c r="J14" s="7">
        <f>I14*E14</f>
        <v>0</v>
      </c>
    </row>
    <row r="15" spans="1:10" s="106" customFormat="1">
      <c r="A15" s="189">
        <v>2</v>
      </c>
      <c r="B15" s="240" t="str">
        <f>VLOOKUP($C15,Pomocne_BP!$A$1:$D$4923,2,FALSE)</f>
        <v>BT02</v>
      </c>
      <c r="C15" s="190" t="s">
        <v>518</v>
      </c>
      <c r="D15" s="234" t="str">
        <f>VLOOKUP($C15,Pomocne_BP!$A$1:$D$4923,3,FALSE)</f>
        <v>kpl</v>
      </c>
      <c r="E15" s="226">
        <v>1</v>
      </c>
      <c r="F15" s="218">
        <v>0</v>
      </c>
      <c r="G15" s="226">
        <f>E15*F15</f>
        <v>0</v>
      </c>
      <c r="I15" s="106">
        <f>VLOOKUP($C15,Pomocne_BP!$A$1:$E$4923,5,FALSE)</f>
        <v>0</v>
      </c>
      <c r="J15" s="7">
        <f t="shared" ref="J15:J21" si="1">I15*E15</f>
        <v>0</v>
      </c>
    </row>
    <row r="16" spans="1:10" s="106" customFormat="1">
      <c r="A16" s="189">
        <v>3</v>
      </c>
      <c r="B16" s="240" t="str">
        <f>VLOOKUP($C16,Pomocne_BP!$A$1:$D$4923,2,FALSE)</f>
        <v>BT03</v>
      </c>
      <c r="C16" s="112" t="s">
        <v>887</v>
      </c>
      <c r="D16" s="234" t="str">
        <f>VLOOKUP($C16,Pomocne_BP!$A$1:$D$4923,3,FALSE)</f>
        <v>t</v>
      </c>
      <c r="E16" s="226">
        <f>J23*0.001</f>
        <v>20.254000000000001</v>
      </c>
      <c r="F16" s="218">
        <v>0</v>
      </c>
      <c r="G16" s="226">
        <f>E16*F16</f>
        <v>0</v>
      </c>
      <c r="J16" s="7"/>
    </row>
    <row r="17" spans="1:10" s="106" customFormat="1">
      <c r="A17" s="189">
        <v>4</v>
      </c>
      <c r="B17" s="240" t="str">
        <f>VLOOKUP($C17,Pomocne_BP!$A$1:$D$4923,2,FALSE)</f>
        <v>BT04</v>
      </c>
      <c r="C17" s="174" t="s">
        <v>520</v>
      </c>
      <c r="D17" s="234" t="str">
        <f>VLOOKUP($C17,Pomocne_BP!$A$1:$D$4923,3,FALSE)</f>
        <v>mb</v>
      </c>
      <c r="E17" s="226">
        <v>28</v>
      </c>
      <c r="F17" s="218">
        <v>0</v>
      </c>
      <c r="G17" s="226">
        <f t="shared" si="0"/>
        <v>0</v>
      </c>
      <c r="I17" s="106">
        <f>VLOOKUP($C17,Pomocne_BP!$A$1:$E$4923,5,FALSE)</f>
        <v>0</v>
      </c>
      <c r="J17" s="7">
        <f t="shared" si="1"/>
        <v>0</v>
      </c>
    </row>
    <row r="18" spans="1:10" s="106" customFormat="1">
      <c r="A18" s="189">
        <v>5</v>
      </c>
      <c r="B18" s="240" t="str">
        <f>VLOOKUP($C18,Pomocne_BP!$A$1:$D$4923,2,FALSE)</f>
        <v>BT05</v>
      </c>
      <c r="C18" s="176" t="s">
        <v>317</v>
      </c>
      <c r="D18" s="234" t="str">
        <f>VLOOKUP($C18,Pomocne_BP!$A$1:$D$4923,3,FALSE)</f>
        <v>m3</v>
      </c>
      <c r="E18" s="226">
        <v>5.54</v>
      </c>
      <c r="F18" s="218">
        <v>0</v>
      </c>
      <c r="G18" s="226">
        <f t="shared" si="0"/>
        <v>0</v>
      </c>
      <c r="I18" s="106">
        <f>VLOOKUP($C18,Pomocne_BP!$A$1:$E$4923,5,FALSE)</f>
        <v>3500</v>
      </c>
      <c r="J18" s="7">
        <f t="shared" si="1"/>
        <v>19390</v>
      </c>
    </row>
    <row r="19" spans="1:10" s="106" customFormat="1">
      <c r="A19" s="189">
        <v>6</v>
      </c>
      <c r="B19" s="240" t="str">
        <f>VLOOKUP($C19,Pomocne_BP!$A$1:$D$4923,2,FALSE)</f>
        <v>BT06</v>
      </c>
      <c r="C19" s="176" t="s">
        <v>135</v>
      </c>
      <c r="D19" s="234" t="str">
        <f>VLOOKUP($C19,Pomocne_BP!$A$1:$D$4923,3,FALSE)</f>
        <v>h</v>
      </c>
      <c r="E19" s="226">
        <v>16</v>
      </c>
      <c r="F19" s="218">
        <v>0</v>
      </c>
      <c r="G19" s="226">
        <f t="shared" si="0"/>
        <v>0</v>
      </c>
      <c r="I19" s="106">
        <f>VLOOKUP($C19,Pomocne_BP!$A$1:$E$4923,5,FALSE)</f>
        <v>0</v>
      </c>
      <c r="J19" s="7">
        <f t="shared" si="1"/>
        <v>0</v>
      </c>
    </row>
    <row r="20" spans="1:10" s="106" customFormat="1">
      <c r="A20" s="189">
        <v>7</v>
      </c>
      <c r="B20" s="240" t="str">
        <f>VLOOKUP($C20,Pomocne_BP!$A$1:$D$4923,2,FALSE)</f>
        <v>BT07</v>
      </c>
      <c r="C20" s="190" t="s">
        <v>318</v>
      </c>
      <c r="D20" s="234" t="str">
        <f>VLOOKUP($C20,Pomocne_BP!$A$1:$D$4923,3,FALSE)</f>
        <v>ks</v>
      </c>
      <c r="E20" s="226">
        <v>1</v>
      </c>
      <c r="F20" s="218">
        <v>0</v>
      </c>
      <c r="G20" s="226">
        <f t="shared" si="0"/>
        <v>0</v>
      </c>
      <c r="I20" s="106">
        <f>VLOOKUP($C20,Pomocne_BP!$A$1:$E$4923,5,FALSE)</f>
        <v>48</v>
      </c>
      <c r="J20" s="7">
        <f t="shared" si="1"/>
        <v>48</v>
      </c>
    </row>
    <row r="21" spans="1:10" s="106" customFormat="1" ht="20.399999999999999">
      <c r="A21" s="189">
        <v>8</v>
      </c>
      <c r="B21" s="240" t="str">
        <f>VLOOKUP($C21,Pomocne_BP!$A$1:$D$4923,2,FALSE)</f>
        <v>BT08</v>
      </c>
      <c r="C21" s="190" t="s">
        <v>521</v>
      </c>
      <c r="D21" s="234" t="str">
        <f>VLOOKUP($C21,Pomocne_BP!$A$1:$D$4923,3,FALSE)</f>
        <v>ks</v>
      </c>
      <c r="E21" s="226">
        <v>17</v>
      </c>
      <c r="F21" s="218">
        <v>0</v>
      </c>
      <c r="G21" s="226">
        <f t="shared" si="0"/>
        <v>0</v>
      </c>
      <c r="I21" s="106">
        <f>VLOOKUP($C21,Pomocne_BP!$A$1:$E$4923,5,FALSE)</f>
        <v>48</v>
      </c>
      <c r="J21" s="7">
        <f t="shared" si="1"/>
        <v>816</v>
      </c>
    </row>
    <row r="22" spans="1:10">
      <c r="A22" s="103"/>
      <c r="D22" s="113"/>
      <c r="E22" s="219"/>
      <c r="F22" s="219"/>
      <c r="G22" s="219"/>
    </row>
    <row r="23" spans="1:10">
      <c r="A23" s="100"/>
      <c r="B23" s="239"/>
      <c r="C23" s="146" t="s">
        <v>95</v>
      </c>
      <c r="D23" s="109"/>
      <c r="E23" s="224"/>
      <c r="F23" s="224"/>
      <c r="G23" s="216">
        <f>SUM(G24:G45)</f>
        <v>0</v>
      </c>
      <c r="J23" s="151">
        <f>SUM(J14:J21)</f>
        <v>20254</v>
      </c>
    </row>
    <row r="24" spans="1:10">
      <c r="A24" s="189">
        <v>9</v>
      </c>
      <c r="B24" s="242" t="str">
        <f>VLOOKUP($C24,Pomocne_NS!$A$1:$D$4855,2,FALSE)</f>
        <v>NT01</v>
      </c>
      <c r="C24" s="176" t="s">
        <v>306</v>
      </c>
      <c r="D24" s="234" t="str">
        <f>VLOOKUP($C24,Pomocne_NS!$A$1:$D$4855,3,FALSE)</f>
        <v>m2</v>
      </c>
      <c r="E24" s="226">
        <v>22.14</v>
      </c>
      <c r="F24" s="218">
        <v>0</v>
      </c>
      <c r="G24" s="226">
        <f>E24*F24</f>
        <v>0</v>
      </c>
    </row>
    <row r="25" spans="1:10" s="106" customFormat="1">
      <c r="A25" s="191">
        <v>10</v>
      </c>
      <c r="B25" s="242" t="str">
        <f>Pomocne_NS!B40</f>
        <v>NT02</v>
      </c>
      <c r="C25" s="178" t="s">
        <v>856</v>
      </c>
      <c r="D25" s="234" t="str">
        <f>Pomocne_NS!C40</f>
        <v>kg</v>
      </c>
      <c r="E25" s="226">
        <v>600.54</v>
      </c>
      <c r="F25" s="218">
        <v>0</v>
      </c>
      <c r="G25" s="226">
        <f>E25*F25</f>
        <v>0</v>
      </c>
    </row>
    <row r="26" spans="1:10" s="106" customFormat="1">
      <c r="A26" s="189">
        <v>11</v>
      </c>
      <c r="B26" s="242" t="str">
        <f>VLOOKUP($C26,Pomocne_NS!$A$1:$D$4855,2,FALSE)</f>
        <v>NT03</v>
      </c>
      <c r="C26" s="178" t="s">
        <v>538</v>
      </c>
      <c r="D26" s="234" t="str">
        <f>VLOOKUP($C26,Pomocne_NS!$A$1:$D$4855,3,FALSE)</f>
        <v>mb</v>
      </c>
      <c r="E26" s="226">
        <v>21.8</v>
      </c>
      <c r="F26" s="218">
        <v>0</v>
      </c>
      <c r="G26" s="226">
        <f t="shared" ref="G26:G37" si="2">E26*F26</f>
        <v>0</v>
      </c>
    </row>
    <row r="27" spans="1:10" s="106" customFormat="1" ht="20.399999999999999">
      <c r="A27" s="191">
        <v>12</v>
      </c>
      <c r="B27" s="242" t="str">
        <f>Pomocne_NS!B42</f>
        <v>NT04</v>
      </c>
      <c r="C27" s="177" t="s">
        <v>857</v>
      </c>
      <c r="D27" s="234" t="str">
        <f>Pomocne_NS!C42</f>
        <v>m3</v>
      </c>
      <c r="E27" s="226">
        <v>9.75</v>
      </c>
      <c r="F27" s="218">
        <v>0</v>
      </c>
      <c r="G27" s="226">
        <f t="shared" si="2"/>
        <v>0</v>
      </c>
    </row>
    <row r="28" spans="1:10" s="106" customFormat="1">
      <c r="A28" s="189">
        <v>13</v>
      </c>
      <c r="B28" s="242" t="str">
        <f>VLOOKUP($C28,Pomocne_NS!$A$1:$D$4855,2,FALSE)</f>
        <v>NT05</v>
      </c>
      <c r="C28" s="178" t="s">
        <v>307</v>
      </c>
      <c r="D28" s="234" t="str">
        <f>VLOOKUP($C28,Pomocne_NS!$A$1:$D$4855,3,FALSE)</f>
        <v>mb</v>
      </c>
      <c r="E28" s="226">
        <f>E26</f>
        <v>21.8</v>
      </c>
      <c r="F28" s="218">
        <v>0</v>
      </c>
      <c r="G28" s="226">
        <f t="shared" si="2"/>
        <v>0</v>
      </c>
    </row>
    <row r="29" spans="1:10" s="106" customFormat="1">
      <c r="A29" s="191">
        <v>14</v>
      </c>
      <c r="B29" s="242" t="str">
        <f>Pomocne_NS!B44</f>
        <v>NT06</v>
      </c>
      <c r="C29" s="177" t="s">
        <v>858</v>
      </c>
      <c r="D29" s="234" t="str">
        <f>Pomocne_NS!C44</f>
        <v>m2</v>
      </c>
      <c r="E29" s="226">
        <v>28.78</v>
      </c>
      <c r="F29" s="218">
        <v>0</v>
      </c>
      <c r="G29" s="226">
        <f t="shared" si="2"/>
        <v>0</v>
      </c>
    </row>
    <row r="30" spans="1:10" s="106" customFormat="1">
      <c r="A30" s="189">
        <v>15</v>
      </c>
      <c r="B30" s="242" t="str">
        <f>VLOOKUP($C30,Pomocne_NS!$A$1:$D$4855,2,FALSE)</f>
        <v>NT07</v>
      </c>
      <c r="C30" s="190" t="s">
        <v>539</v>
      </c>
      <c r="D30" s="234" t="str">
        <f>VLOOKUP($C30,Pomocne_NS!$A$1:$D$4855,3,FALSE)</f>
        <v>m2</v>
      </c>
      <c r="E30" s="226">
        <v>1</v>
      </c>
      <c r="F30" s="218">
        <v>0</v>
      </c>
      <c r="G30" s="226">
        <f t="shared" si="2"/>
        <v>0</v>
      </c>
    </row>
    <row r="31" spans="1:10" s="106" customFormat="1" ht="20.399999999999999">
      <c r="A31" s="191">
        <v>16</v>
      </c>
      <c r="B31" s="242" t="str">
        <f>Pomocne_NS!B46</f>
        <v>NT08</v>
      </c>
      <c r="C31" s="173" t="s">
        <v>859</v>
      </c>
      <c r="D31" s="234" t="str">
        <f>Pomocne_NS!C46</f>
        <v>m2</v>
      </c>
      <c r="E31" s="226">
        <v>2</v>
      </c>
      <c r="F31" s="218">
        <v>0</v>
      </c>
      <c r="G31" s="226">
        <f t="shared" si="2"/>
        <v>0</v>
      </c>
    </row>
    <row r="32" spans="1:10" s="106" customFormat="1">
      <c r="A32" s="189">
        <v>17</v>
      </c>
      <c r="B32" s="242" t="str">
        <f>VLOOKUP($C32,Pomocne_NS!$A$1:$D$4855,2,FALSE)</f>
        <v>NT09</v>
      </c>
      <c r="C32" s="190" t="s">
        <v>308</v>
      </c>
      <c r="D32" s="234" t="str">
        <f>VLOOKUP($C32,Pomocne_NS!$A$1:$D$4855,3,FALSE)</f>
        <v>mb</v>
      </c>
      <c r="E32" s="226">
        <v>23.3</v>
      </c>
      <c r="F32" s="218">
        <v>0</v>
      </c>
      <c r="G32" s="226">
        <f t="shared" si="2"/>
        <v>0</v>
      </c>
    </row>
    <row r="33" spans="1:7" s="106" customFormat="1">
      <c r="A33" s="191">
        <v>18</v>
      </c>
      <c r="B33" s="242" t="str">
        <f>VLOOKUP($C33,Pomocne_NS!$A$1:$D$4855,2,FALSE)</f>
        <v>NT10</v>
      </c>
      <c r="C33" s="193" t="s">
        <v>309</v>
      </c>
      <c r="D33" s="234" t="str">
        <f>VLOOKUP($C33,Pomocne_NS!$A$1:$D$4855,3,FALSE)</f>
        <v>m2</v>
      </c>
      <c r="E33" s="226">
        <v>175</v>
      </c>
      <c r="F33" s="218">
        <v>0</v>
      </c>
      <c r="G33" s="226">
        <f t="shared" si="2"/>
        <v>0</v>
      </c>
    </row>
    <row r="34" spans="1:7" s="106" customFormat="1">
      <c r="A34" s="189">
        <v>19</v>
      </c>
      <c r="B34" s="242" t="str">
        <f>VLOOKUP($C34,Pomocne_NS!$A$1:$D$4855,2,FALSE)</f>
        <v>NT11</v>
      </c>
      <c r="C34" s="193" t="s">
        <v>310</v>
      </c>
      <c r="D34" s="234" t="str">
        <f>VLOOKUP($C34,Pomocne_NS!$A$1:$D$4855,3,FALSE)</f>
        <v>kpl</v>
      </c>
      <c r="E34" s="226">
        <v>1</v>
      </c>
      <c r="F34" s="218">
        <v>0</v>
      </c>
      <c r="G34" s="226">
        <f t="shared" si="2"/>
        <v>0</v>
      </c>
    </row>
    <row r="35" spans="1:7" s="106" customFormat="1">
      <c r="A35" s="191">
        <v>20</v>
      </c>
      <c r="B35" s="242" t="str">
        <f>VLOOKUP($C35,Pomocne_NS!$A$1:$D$4855,2,FALSE)</f>
        <v>NT12</v>
      </c>
      <c r="C35" s="193" t="s">
        <v>311</v>
      </c>
      <c r="D35" s="234" t="str">
        <f>VLOOKUP($C35,Pomocne_NS!$A$1:$D$4855,3,FALSE)</f>
        <v>kpl</v>
      </c>
      <c r="E35" s="226">
        <v>1</v>
      </c>
      <c r="F35" s="218">
        <v>0</v>
      </c>
      <c r="G35" s="226">
        <f t="shared" si="2"/>
        <v>0</v>
      </c>
    </row>
    <row r="36" spans="1:7" s="106" customFormat="1">
      <c r="A36" s="189">
        <v>21</v>
      </c>
      <c r="B36" s="242" t="str">
        <f>VLOOKUP($C36,Pomocne_NS!$A$1:$D$4855,2,FALSE)</f>
        <v>NT13</v>
      </c>
      <c r="C36" s="193" t="s">
        <v>312</v>
      </c>
      <c r="D36" s="234" t="str">
        <f>VLOOKUP($C36,Pomocne_NS!$A$1:$D$4855,3,FALSE)</f>
        <v>kpl</v>
      </c>
      <c r="E36" s="226">
        <v>1</v>
      </c>
      <c r="F36" s="218">
        <v>0</v>
      </c>
      <c r="G36" s="226">
        <f t="shared" si="2"/>
        <v>0</v>
      </c>
    </row>
    <row r="37" spans="1:7" s="106" customFormat="1">
      <c r="A37" s="191">
        <v>22</v>
      </c>
      <c r="B37" s="242" t="str">
        <f>VLOOKUP($C37,Pomocne_NS!$A$1:$D$4855,2,FALSE)</f>
        <v>NT14</v>
      </c>
      <c r="C37" s="192" t="s">
        <v>313</v>
      </c>
      <c r="D37" s="234" t="str">
        <f>VLOOKUP($C37,Pomocne_NS!$A$1:$D$4855,3,FALSE)</f>
        <v>kpl</v>
      </c>
      <c r="E37" s="226">
        <v>1</v>
      </c>
      <c r="F37" s="218">
        <v>0</v>
      </c>
      <c r="G37" s="226">
        <f t="shared" si="2"/>
        <v>0</v>
      </c>
    </row>
    <row r="38" spans="1:7" s="106" customFormat="1">
      <c r="A38" s="189">
        <v>23</v>
      </c>
      <c r="B38" s="242" t="str">
        <f>VLOOKUP($C38,Pomocne_NS!$A$1:$D$4855,2,FALSE)</f>
        <v>NT15</v>
      </c>
      <c r="C38" s="192" t="s">
        <v>314</v>
      </c>
      <c r="D38" s="234" t="str">
        <f>VLOOKUP($C38,Pomocne_NS!$A$1:$D$4855,3,FALSE)</f>
        <v>kpl</v>
      </c>
      <c r="E38" s="226">
        <v>1</v>
      </c>
      <c r="F38" s="218">
        <v>0</v>
      </c>
      <c r="G38" s="226">
        <f>E38*F38</f>
        <v>0</v>
      </c>
    </row>
    <row r="39" spans="1:7" s="106" customFormat="1">
      <c r="A39" s="191">
        <v>24</v>
      </c>
      <c r="B39" s="242" t="str">
        <f>VLOOKUP($C39,Pomocne_NS!$A$1:$D$4855,2,FALSE)</f>
        <v>NT16</v>
      </c>
      <c r="C39" s="190" t="s">
        <v>519</v>
      </c>
      <c r="D39" s="234" t="str">
        <f>VLOOKUP($C39,Pomocne_NS!$A$1:$D$4855,3,FALSE)</f>
        <v>kpl</v>
      </c>
      <c r="E39" s="226">
        <v>1</v>
      </c>
      <c r="F39" s="218">
        <v>0</v>
      </c>
      <c r="G39" s="226">
        <f>E39*F39</f>
        <v>0</v>
      </c>
    </row>
    <row r="40" spans="1:7" s="106" customFormat="1">
      <c r="A40" s="189">
        <v>25</v>
      </c>
      <c r="B40" s="242" t="str">
        <f>VLOOKUP($C40,Pomocne_NS!$A$1:$D$4855,2,FALSE)</f>
        <v>OC20</v>
      </c>
      <c r="C40" s="161" t="s">
        <v>791</v>
      </c>
      <c r="D40" s="234" t="str">
        <f>VLOOKUP($C40,Pomocne_NS!$A$1:$D$4855,3,FALSE)</f>
        <v>kg</v>
      </c>
      <c r="E40" s="226">
        <v>289</v>
      </c>
      <c r="F40" s="218">
        <v>0</v>
      </c>
      <c r="G40" s="226">
        <f t="shared" ref="G40:G45" si="3">E40*F40</f>
        <v>0</v>
      </c>
    </row>
    <row r="41" spans="1:7" s="106" customFormat="1">
      <c r="A41" s="191">
        <v>26</v>
      </c>
      <c r="B41" s="242" t="str">
        <f>VLOOKUP($C41,Pomocne_NS!$A$1:$D$4855,2,FALSE)</f>
        <v>OC32</v>
      </c>
      <c r="C41" s="161" t="s">
        <v>815</v>
      </c>
      <c r="D41" s="234" t="str">
        <f>VLOOKUP($C41,Pomocne_NS!$A$1:$D$4855,3,FALSE)</f>
        <v>kg</v>
      </c>
      <c r="E41" s="226">
        <v>90</v>
      </c>
      <c r="F41" s="218">
        <v>0</v>
      </c>
      <c r="G41" s="226">
        <f t="shared" si="3"/>
        <v>0</v>
      </c>
    </row>
    <row r="42" spans="1:7" s="106" customFormat="1">
      <c r="A42" s="189">
        <v>27</v>
      </c>
      <c r="B42" s="242" t="str">
        <f>VLOOKUP($C42,Pomocne_NS!$A$1:$D$4855,2,FALSE)</f>
        <v>KC1</v>
      </c>
      <c r="C42" s="161" t="s">
        <v>821</v>
      </c>
      <c r="D42" s="234" t="str">
        <f>VLOOKUP($C42,Pomocne_NS!$A$1:$D$4855,3,FALSE)</f>
        <v>kg</v>
      </c>
      <c r="E42" s="226">
        <v>210</v>
      </c>
      <c r="F42" s="218">
        <v>0</v>
      </c>
      <c r="G42" s="226">
        <f t="shared" si="3"/>
        <v>0</v>
      </c>
    </row>
    <row r="43" spans="1:7" s="106" customFormat="1">
      <c r="A43" s="191">
        <v>28</v>
      </c>
      <c r="B43" s="242" t="str">
        <f>VLOOKUP($C43,Pomocne_NS!$A$1:$D$4855,2,FALSE)</f>
        <v>KC2</v>
      </c>
      <c r="C43" s="161" t="s">
        <v>823</v>
      </c>
      <c r="D43" s="234" t="str">
        <f>VLOOKUP($C43,Pomocne_NS!$A$1:$D$4855,3,FALSE)</f>
        <v>kg</v>
      </c>
      <c r="E43" s="226">
        <v>210</v>
      </c>
      <c r="F43" s="218">
        <v>0</v>
      </c>
      <c r="G43" s="226">
        <f t="shared" si="3"/>
        <v>0</v>
      </c>
    </row>
    <row r="44" spans="1:7" s="106" customFormat="1">
      <c r="A44" s="189">
        <v>29</v>
      </c>
      <c r="B44" s="242" t="str">
        <f>VLOOKUP($C44,Pomocne_NS!$A$1:$D$4855,2,FALSE)</f>
        <v>KC3</v>
      </c>
      <c r="C44" s="161" t="s">
        <v>825</v>
      </c>
      <c r="D44" s="234" t="str">
        <f>VLOOKUP($C44,Pomocne_NS!$A$1:$D$4855,3,FALSE)</f>
        <v>kg</v>
      </c>
      <c r="E44" s="226">
        <v>400</v>
      </c>
      <c r="F44" s="218">
        <v>0</v>
      </c>
      <c r="G44" s="226">
        <f t="shared" si="3"/>
        <v>0</v>
      </c>
    </row>
    <row r="45" spans="1:7" s="106" customFormat="1">
      <c r="A45" s="191">
        <v>30</v>
      </c>
      <c r="B45" s="242" t="str">
        <f>VLOOKUP($C45,Pomocne_NS!$A$1:$D$4855,2,FALSE)</f>
        <v>KC4</v>
      </c>
      <c r="C45" s="161" t="s">
        <v>827</v>
      </c>
      <c r="D45" s="234" t="str">
        <f>VLOOKUP($C45,Pomocne_NS!$A$1:$D$4855,3,FALSE)</f>
        <v>kg</v>
      </c>
      <c r="E45" s="226">
        <v>3976.8</v>
      </c>
      <c r="F45" s="218">
        <v>0</v>
      </c>
      <c r="G45" s="226">
        <f t="shared" si="3"/>
        <v>0</v>
      </c>
    </row>
    <row r="46" spans="1:7">
      <c r="A46" s="103"/>
      <c r="D46" s="113"/>
      <c r="E46" s="219"/>
      <c r="F46" s="219"/>
      <c r="G46" s="219"/>
    </row>
    <row r="47" spans="1:7">
      <c r="A47" s="103"/>
      <c r="C47" s="183" t="s">
        <v>99</v>
      </c>
      <c r="D47" s="113"/>
      <c r="E47" s="219"/>
      <c r="F47" s="219"/>
      <c r="G47" s="220">
        <f>G13+G23</f>
        <v>0</v>
      </c>
    </row>
    <row r="48" spans="1:7">
      <c r="A48" s="103"/>
      <c r="D48" s="113"/>
      <c r="E48" s="219"/>
      <c r="F48" s="219"/>
      <c r="G48" s="219"/>
    </row>
    <row r="49" spans="1:7">
      <c r="A49" s="299" t="s">
        <v>106</v>
      </c>
      <c r="B49" s="299"/>
      <c r="C49" s="299"/>
      <c r="D49" s="299"/>
      <c r="E49" s="299"/>
      <c r="F49" s="299"/>
      <c r="G49" s="299"/>
    </row>
    <row r="50" spans="1:7">
      <c r="A50" s="300" t="s">
        <v>128</v>
      </c>
      <c r="B50" s="300"/>
      <c r="C50" s="300"/>
      <c r="D50" s="300"/>
      <c r="E50" s="300"/>
      <c r="F50" s="300"/>
      <c r="G50" s="300"/>
    </row>
    <row r="51" spans="1:7">
      <c r="A51" s="300" t="s">
        <v>107</v>
      </c>
      <c r="B51" s="300"/>
      <c r="C51" s="300"/>
      <c r="D51" s="300"/>
      <c r="E51" s="300"/>
      <c r="F51" s="300"/>
      <c r="G51" s="300"/>
    </row>
    <row r="52" spans="1:7">
      <c r="A52" s="103"/>
      <c r="D52" s="113"/>
      <c r="E52" s="219"/>
      <c r="F52" s="219"/>
      <c r="G52" s="219"/>
    </row>
    <row r="53" spans="1:7">
      <c r="A53" s="113" t="s">
        <v>124</v>
      </c>
      <c r="D53" s="113"/>
      <c r="E53" s="219"/>
      <c r="F53" s="219"/>
      <c r="G53" s="219"/>
    </row>
    <row r="54" spans="1:7">
      <c r="A54" s="113" t="s">
        <v>125</v>
      </c>
      <c r="D54" s="113"/>
      <c r="E54" s="219"/>
      <c r="F54" s="219"/>
      <c r="G54" s="219"/>
    </row>
    <row r="55" spans="1:7">
      <c r="D55" s="113"/>
      <c r="E55" s="219"/>
      <c r="F55" s="219"/>
      <c r="G55" s="219"/>
    </row>
    <row r="56" spans="1:7">
      <c r="D56" s="113"/>
      <c r="E56" s="219"/>
      <c r="F56" s="219"/>
      <c r="G56" s="219"/>
    </row>
    <row r="57" spans="1:7">
      <c r="D57" s="113"/>
      <c r="E57" s="219"/>
      <c r="F57" s="219"/>
      <c r="G57" s="219"/>
    </row>
    <row r="58" spans="1:7">
      <c r="D58" s="113"/>
      <c r="E58" s="219"/>
      <c r="F58" s="219"/>
      <c r="G58" s="219"/>
    </row>
    <row r="59" spans="1:7">
      <c r="A59" s="197" t="s">
        <v>850</v>
      </c>
      <c r="B59" s="243"/>
      <c r="D59" s="113"/>
      <c r="E59" s="219"/>
      <c r="F59" s="219"/>
      <c r="G59" s="219"/>
    </row>
    <row r="60" spans="1:7">
      <c r="A60" s="197" t="s">
        <v>851</v>
      </c>
      <c r="B60" s="243"/>
      <c r="D60" s="113"/>
      <c r="E60" s="219"/>
      <c r="F60" s="219"/>
      <c r="G60" s="219"/>
    </row>
    <row r="61" spans="1:7">
      <c r="A61" s="197" t="s">
        <v>852</v>
      </c>
      <c r="B61" s="243"/>
      <c r="D61" s="113"/>
      <c r="E61" s="219"/>
      <c r="F61" s="219"/>
      <c r="G61" s="219"/>
    </row>
    <row r="62" spans="1:7">
      <c r="A62" s="197" t="s">
        <v>853</v>
      </c>
      <c r="B62" s="243"/>
      <c r="D62" s="113"/>
      <c r="E62" s="219"/>
      <c r="F62" s="219"/>
      <c r="G62" s="219"/>
    </row>
    <row r="63" spans="1:7">
      <c r="A63" s="197" t="s">
        <v>854</v>
      </c>
      <c r="B63" s="243"/>
      <c r="D63" s="113"/>
      <c r="E63" s="219"/>
      <c r="F63" s="219"/>
      <c r="G63" s="219"/>
    </row>
    <row r="64" spans="1:7">
      <c r="A64" s="197" t="s">
        <v>855</v>
      </c>
      <c r="B64" s="243"/>
      <c r="D64" s="113"/>
      <c r="E64" s="219"/>
      <c r="F64" s="219"/>
      <c r="G64" s="219"/>
    </row>
    <row r="65" spans="1:7">
      <c r="A65" s="301" t="s">
        <v>896</v>
      </c>
      <c r="B65" s="301"/>
      <c r="D65" s="113"/>
      <c r="E65" s="219"/>
      <c r="F65" s="219"/>
      <c r="G65" s="219"/>
    </row>
    <row r="66" spans="1:7">
      <c r="A66" s="103"/>
      <c r="D66" s="113"/>
      <c r="E66" s="219"/>
      <c r="F66" s="219"/>
      <c r="G66" s="219"/>
    </row>
    <row r="67" spans="1:7">
      <c r="A67" s="103"/>
      <c r="D67" s="113"/>
      <c r="E67" s="219"/>
      <c r="F67" s="219"/>
      <c r="G67" s="219"/>
    </row>
    <row r="68" spans="1:7">
      <c r="A68" s="103"/>
      <c r="D68" s="113"/>
      <c r="E68" s="219"/>
      <c r="F68" s="219"/>
      <c r="G68" s="219"/>
    </row>
    <row r="69" spans="1:7">
      <c r="A69" s="103"/>
      <c r="D69" s="113"/>
      <c r="E69" s="219"/>
      <c r="F69" s="219"/>
      <c r="G69" s="219"/>
    </row>
    <row r="70" spans="1:7">
      <c r="A70" s="103"/>
      <c r="D70" s="113"/>
      <c r="E70" s="219"/>
      <c r="F70" s="219"/>
      <c r="G70" s="219"/>
    </row>
    <row r="71" spans="1:7">
      <c r="A71" s="103"/>
      <c r="D71" s="113"/>
      <c r="E71" s="219"/>
      <c r="F71" s="219"/>
      <c r="G71" s="219"/>
    </row>
    <row r="72" spans="1:7">
      <c r="A72" s="103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</row>
    <row r="453" spans="1:7">
      <c r="A453" s="103"/>
    </row>
    <row r="454" spans="1:7">
      <c r="A454" s="103"/>
    </row>
    <row r="455" spans="1:7">
      <c r="A455" s="103"/>
    </row>
    <row r="456" spans="1:7">
      <c r="A456" s="103"/>
    </row>
    <row r="457" spans="1:7">
      <c r="A457" s="103"/>
    </row>
    <row r="458" spans="1:7">
      <c r="A458" s="103"/>
    </row>
    <row r="459" spans="1:7">
      <c r="A459" s="103"/>
    </row>
    <row r="460" spans="1:7">
      <c r="A460" s="103"/>
    </row>
    <row r="461" spans="1:7">
      <c r="A461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49:G49"/>
    <mergeCell ref="A50:G50"/>
    <mergeCell ref="A51:G51"/>
    <mergeCell ref="A65:B65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  <ignoredErrors>
    <ignoredError sqref="B25 D25 D27 D29 D31 B27 B29 B31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4"/>
  <sheetViews>
    <sheetView showGridLines="0" workbookViewId="0">
      <pane ySplit="12" topLeftCell="A40" activePane="bottomLeft" state="frozen"/>
      <selection activeCell="C30" sqref="C30"/>
      <selection pane="bottomLeft" activeCell="C23" sqref="C23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340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SUM(G14:G26)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J28*0.001</f>
        <v>9.2436600000000002</v>
      </c>
      <c r="F14" s="218">
        <v>0</v>
      </c>
      <c r="G14" s="226">
        <f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32</v>
      </c>
      <c r="F15" s="218">
        <v>0</v>
      </c>
      <c r="G15" s="226">
        <f>E15*F15</f>
        <v>0</v>
      </c>
      <c r="I15" s="106">
        <f>VLOOKUP($C15,Pomocne_BP!$A$1:$E$4923,5,FALSE)</f>
        <v>0</v>
      </c>
      <c r="J15" s="7">
        <f t="shared" ref="J15:J25" si="0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9.2436600000000002</v>
      </c>
      <c r="F16" s="218">
        <v>0</v>
      </c>
      <c r="G16" s="226">
        <f>E16*F16</f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BP03</v>
      </c>
      <c r="C17" s="188" t="s">
        <v>544</v>
      </c>
      <c r="D17" s="234" t="str">
        <f>VLOOKUP($C17,Pomocne_BP!$A$1:$D$4923,3,FALSE)</f>
        <v>m2</v>
      </c>
      <c r="E17" s="226">
        <f>E15</f>
        <v>32</v>
      </c>
      <c r="F17" s="218">
        <v>0</v>
      </c>
      <c r="G17" s="226">
        <f t="shared" ref="G17:G26" si="1">E17*F17</f>
        <v>0</v>
      </c>
      <c r="I17" s="106">
        <f>VLOOKUP($C17,Pomocne_BP!$A$1:$E$4923,5,FALSE)</f>
        <v>175</v>
      </c>
      <c r="J17" s="7">
        <f t="shared" si="0"/>
        <v>5600</v>
      </c>
    </row>
    <row r="18" spans="1:10" s="106" customFormat="1">
      <c r="A18" s="102">
        <v>5</v>
      </c>
      <c r="B18" s="240" t="str">
        <f>VLOOKUP($C18,Pomocne_BP!$A$1:$D$4923,2,FALSE)</f>
        <v>BP04</v>
      </c>
      <c r="C18" s="188" t="s">
        <v>545</v>
      </c>
      <c r="D18" s="234" t="str">
        <f>VLOOKUP($C18,Pomocne_BP!$A$1:$D$4923,3,FALSE)</f>
        <v>m2</v>
      </c>
      <c r="E18" s="226">
        <f>E17</f>
        <v>32</v>
      </c>
      <c r="F18" s="218">
        <v>0</v>
      </c>
      <c r="G18" s="226">
        <f t="shared" si="1"/>
        <v>0</v>
      </c>
      <c r="I18" s="106">
        <f>VLOOKUP($C18,Pomocne_BP!$A$1:$E$4923,5,FALSE)</f>
        <v>68</v>
      </c>
      <c r="J18" s="7">
        <f t="shared" si="0"/>
        <v>2176</v>
      </c>
    </row>
    <row r="19" spans="1:10" s="106" customFormat="1">
      <c r="A19" s="102">
        <v>6</v>
      </c>
      <c r="B19" s="240" t="str">
        <f>VLOOKUP($C19,Pomocne_BP!$A$1:$D$4923,2,FALSE)</f>
        <v>B01</v>
      </c>
      <c r="C19" s="188" t="s">
        <v>130</v>
      </c>
      <c r="D19" s="234" t="str">
        <f>VLOOKUP($C19,Pomocne_BP!$A$1:$D$4923,3,FALSE)</f>
        <v>bm</v>
      </c>
      <c r="E19" s="226">
        <v>3</v>
      </c>
      <c r="F19" s="218">
        <v>0</v>
      </c>
      <c r="G19" s="226">
        <f t="shared" si="1"/>
        <v>0</v>
      </c>
      <c r="I19" s="106">
        <f>VLOOKUP($C19,Pomocne_BP!$A$1:$E$4923,5,FALSE)</f>
        <v>12</v>
      </c>
      <c r="J19" s="7">
        <f t="shared" si="0"/>
        <v>36</v>
      </c>
    </row>
    <row r="20" spans="1:10" s="106" customFormat="1">
      <c r="A20" s="102">
        <v>7</v>
      </c>
      <c r="B20" s="240" t="str">
        <f>VLOOKUP($C20,Pomocne_BP!$A$1:$D$4923,2,FALSE)</f>
        <v>BT06</v>
      </c>
      <c r="C20" s="188" t="s">
        <v>135</v>
      </c>
      <c r="D20" s="234" t="str">
        <f>VLOOKUP($C20,Pomocne_BP!$A$1:$D$4923,3,FALSE)</f>
        <v>h</v>
      </c>
      <c r="E20" s="226">
        <v>8</v>
      </c>
      <c r="F20" s="218">
        <v>0</v>
      </c>
      <c r="G20" s="226">
        <f t="shared" si="1"/>
        <v>0</v>
      </c>
      <c r="I20" s="106">
        <f>VLOOKUP($C20,Pomocne_BP!$A$1:$E$4923,5,FALSE)</f>
        <v>0</v>
      </c>
      <c r="J20" s="7">
        <f t="shared" si="0"/>
        <v>0</v>
      </c>
    </row>
    <row r="21" spans="1:10" s="106" customFormat="1">
      <c r="A21" s="102">
        <v>8</v>
      </c>
      <c r="B21" s="240" t="str">
        <f>VLOOKUP($C21,Pomocne_BP!$A$1:$D$4923,2,FALSE)</f>
        <v>BD09</v>
      </c>
      <c r="C21" s="188" t="s">
        <v>248</v>
      </c>
      <c r="D21" s="234" t="str">
        <f>VLOOKUP($C21,Pomocne_BP!$A$1:$D$4923,3,FALSE)</f>
        <v>h</v>
      </c>
      <c r="E21" s="226">
        <v>8</v>
      </c>
      <c r="F21" s="218">
        <v>0</v>
      </c>
      <c r="G21" s="226">
        <f t="shared" si="1"/>
        <v>0</v>
      </c>
      <c r="I21" s="106">
        <f>VLOOKUP($C21,Pomocne_BP!$A$1:$E$4923,5,FALSE)</f>
        <v>0</v>
      </c>
      <c r="J21" s="7">
        <f t="shared" si="0"/>
        <v>0</v>
      </c>
    </row>
    <row r="22" spans="1:10" s="106" customFormat="1">
      <c r="A22" s="102">
        <v>9</v>
      </c>
      <c r="B22" s="240" t="str">
        <f>VLOOKUP($C22,Pomocne_BP!$A$1:$D$4923,2,FALSE)</f>
        <v>BV05</v>
      </c>
      <c r="C22" s="188" t="s">
        <v>139</v>
      </c>
      <c r="D22" s="234" t="str">
        <f>VLOOKUP($C22,Pomocne_BP!$A$1:$D$4923,3,FALSE)</f>
        <v>ks</v>
      </c>
      <c r="E22" s="226">
        <v>10</v>
      </c>
      <c r="F22" s="218">
        <v>0</v>
      </c>
      <c r="G22" s="226">
        <f t="shared" si="1"/>
        <v>0</v>
      </c>
      <c r="I22" s="106">
        <f>VLOOKUP($C22,Pomocne_BP!$A$1:$E$4923,5,FALSE)</f>
        <v>5</v>
      </c>
      <c r="J22" s="7">
        <f t="shared" si="0"/>
        <v>50</v>
      </c>
    </row>
    <row r="23" spans="1:10" s="106" customFormat="1">
      <c r="A23" s="102">
        <v>10</v>
      </c>
      <c r="B23" s="240" t="str">
        <f>VLOOKUP($C23,Pomocne_BP!$A$1:$D$4923,2,FALSE)</f>
        <v>BS07</v>
      </c>
      <c r="C23" s="188" t="s">
        <v>146</v>
      </c>
      <c r="D23" s="234" t="str">
        <f>VLOOKUP($C23,Pomocne_BP!$A$1:$D$4923,3,FALSE)</f>
        <v>m2</v>
      </c>
      <c r="E23" s="226">
        <f>E35*0.02</f>
        <v>5.16</v>
      </c>
      <c r="F23" s="218">
        <v>0</v>
      </c>
      <c r="G23" s="226">
        <f t="shared" si="1"/>
        <v>0</v>
      </c>
      <c r="I23" s="106">
        <f>VLOOKUP($C23,Pomocne_BP!$A$1:$E$4923,5,FALSE)</f>
        <v>1</v>
      </c>
      <c r="J23" s="7">
        <f t="shared" si="0"/>
        <v>5.16</v>
      </c>
    </row>
    <row r="24" spans="1:10" s="106" customFormat="1">
      <c r="A24" s="102">
        <v>11</v>
      </c>
      <c r="B24" s="240" t="str">
        <f>VLOOKUP($C24,Pomocne_BP!$A$1:$D$4923,2,FALSE)</f>
        <v>BP13</v>
      </c>
      <c r="C24" s="188" t="s">
        <v>553</v>
      </c>
      <c r="D24" s="234" t="str">
        <f>VLOOKUP($C24,Pomocne_BP!$A$1:$D$4923,3,FALSE)</f>
        <v>m3</v>
      </c>
      <c r="E24" s="226">
        <v>0.17</v>
      </c>
      <c r="F24" s="218">
        <v>0</v>
      </c>
      <c r="G24" s="226">
        <f t="shared" si="1"/>
        <v>0</v>
      </c>
      <c r="I24" s="106">
        <f>VLOOKUP($C24,Pomocne_BP!$A$1:$E$4923,5,FALSE)</f>
        <v>4200</v>
      </c>
      <c r="J24" s="7">
        <f t="shared" si="0"/>
        <v>714</v>
      </c>
    </row>
    <row r="25" spans="1:10" s="106" customFormat="1">
      <c r="A25" s="102">
        <v>12</v>
      </c>
      <c r="B25" s="240" t="str">
        <f>VLOOKUP($C25,Pomocne_BP!$A$1:$D$4923,2,FALSE)</f>
        <v>BS12</v>
      </c>
      <c r="C25" s="188" t="s">
        <v>565</v>
      </c>
      <c r="D25" s="234" t="str">
        <f>VLOOKUP($C25,Pomocne_BP!$A$1:$D$4923,3,FALSE)</f>
        <v>m2</v>
      </c>
      <c r="E25" s="226">
        <v>1</v>
      </c>
      <c r="F25" s="218">
        <v>0</v>
      </c>
      <c r="G25" s="226">
        <f>E25*F25</f>
        <v>0</v>
      </c>
      <c r="I25" s="106">
        <f>VLOOKUP($C25,Pomocne_BP!$A$1:$E$4923,5,FALSE)</f>
        <v>450</v>
      </c>
      <c r="J25" s="7">
        <f t="shared" si="0"/>
        <v>450</v>
      </c>
    </row>
    <row r="26" spans="1:10" s="106" customFormat="1">
      <c r="A26" s="102">
        <v>13</v>
      </c>
      <c r="B26" s="240" t="str">
        <f>VLOOKUP($C26,Pomocne_BP!$A$1:$D$4923,2,FALSE)</f>
        <v>BP15</v>
      </c>
      <c r="C26" s="190" t="s">
        <v>433</v>
      </c>
      <c r="D26" s="234" t="str">
        <f>VLOOKUP($C26,Pomocne_BP!$A$1:$D$4923,3,FALSE)</f>
        <v>m3</v>
      </c>
      <c r="E26" s="226">
        <v>0.25</v>
      </c>
      <c r="F26" s="218">
        <v>0</v>
      </c>
      <c r="G26" s="226">
        <f t="shared" si="1"/>
        <v>0</v>
      </c>
      <c r="I26" s="106">
        <f>VLOOKUP($C26,Pomocne_BP!$A$1:$E$4923,5,FALSE)</f>
        <v>850</v>
      </c>
      <c r="J26" s="7">
        <f>I26*E26</f>
        <v>212.5</v>
      </c>
    </row>
    <row r="27" spans="1:10">
      <c r="A27" s="103"/>
      <c r="C27" s="180"/>
      <c r="D27" s="113"/>
      <c r="E27" s="219"/>
      <c r="F27" s="219"/>
      <c r="G27" s="219"/>
    </row>
    <row r="28" spans="1:10">
      <c r="A28" s="100"/>
      <c r="B28" s="239"/>
      <c r="C28" s="146" t="s">
        <v>95</v>
      </c>
      <c r="D28" s="109"/>
      <c r="E28" s="224"/>
      <c r="F28" s="224"/>
      <c r="G28" s="216">
        <f>SUM(G29:G58)</f>
        <v>0</v>
      </c>
      <c r="J28" s="151">
        <f>SUM(J14:J26)</f>
        <v>9243.66</v>
      </c>
    </row>
    <row r="29" spans="1:10">
      <c r="A29" s="189">
        <v>14</v>
      </c>
      <c r="B29" s="242" t="str">
        <f>VLOOKUP($C29,Pomocne_NS!$A$1:$D$4855,2,FALSE)</f>
        <v>NV01</v>
      </c>
      <c r="C29" s="190" t="s">
        <v>177</v>
      </c>
      <c r="D29" s="234" t="str">
        <f>VLOOKUP($C29,Pomocne_NS!$A$1:$D$4855,3,FALSE)</f>
        <v>kpl</v>
      </c>
      <c r="E29" s="226">
        <v>1</v>
      </c>
      <c r="F29" s="218">
        <v>0</v>
      </c>
      <c r="G29" s="226">
        <f>E29*F29</f>
        <v>0</v>
      </c>
    </row>
    <row r="30" spans="1:10" s="106" customFormat="1">
      <c r="A30" s="191">
        <v>15</v>
      </c>
      <c r="B30" s="242" t="str">
        <f>VLOOKUP($C30,Pomocne_NS!$A$1:$D$4855,2,FALSE)</f>
        <v>NV02</v>
      </c>
      <c r="C30" s="190" t="s">
        <v>178</v>
      </c>
      <c r="D30" s="234" t="str">
        <f>VLOOKUP($C30,Pomocne_NS!$A$1:$D$4855,3,FALSE)</f>
        <v>kpl</v>
      </c>
      <c r="E30" s="226">
        <v>1</v>
      </c>
      <c r="F30" s="218">
        <v>0</v>
      </c>
      <c r="G30" s="226">
        <f>E30*F30</f>
        <v>0</v>
      </c>
    </row>
    <row r="31" spans="1:10" s="106" customFormat="1">
      <c r="A31" s="189">
        <v>16</v>
      </c>
      <c r="B31" s="242" t="str">
        <f>VLOOKUP($C31,Pomocne_NS!$A$1:$D$4855,2,FALSE)</f>
        <v>NV03</v>
      </c>
      <c r="C31" s="188" t="s">
        <v>337</v>
      </c>
      <c r="D31" s="234" t="str">
        <f>VLOOKUP($C31,Pomocne_NS!$A$1:$D$4855,3,FALSE)</f>
        <v>m2</v>
      </c>
      <c r="E31" s="226">
        <f>E15</f>
        <v>32</v>
      </c>
      <c r="F31" s="218">
        <v>0</v>
      </c>
      <c r="G31" s="226">
        <f>E31*F31</f>
        <v>0</v>
      </c>
    </row>
    <row r="32" spans="1:10" s="106" customFormat="1">
      <c r="A32" s="191">
        <v>17</v>
      </c>
      <c r="B32" s="242" t="str">
        <f>VLOOKUP($C32,Pomocne_NS!$A$1:$D$4855,2,FALSE)</f>
        <v>NP09</v>
      </c>
      <c r="C32" s="190" t="s">
        <v>220</v>
      </c>
      <c r="D32" s="234" t="str">
        <f>VLOOKUP($C32,Pomocne_NS!$A$1:$D$4855,3,FALSE)</f>
        <v>m2</v>
      </c>
      <c r="E32" s="226">
        <f>E18</f>
        <v>32</v>
      </c>
      <c r="F32" s="218">
        <v>0</v>
      </c>
      <c r="G32" s="226">
        <f t="shared" ref="G32:G52" si="2">E32*F32</f>
        <v>0</v>
      </c>
    </row>
    <row r="33" spans="1:7" s="106" customFormat="1">
      <c r="A33" s="189">
        <v>18</v>
      </c>
      <c r="B33" s="242" t="str">
        <f>VLOOKUP($C33,Pomocne_NS!$A$1:$D$4855,2,FALSE)</f>
        <v>NS02</v>
      </c>
      <c r="C33" s="190" t="s">
        <v>166</v>
      </c>
      <c r="D33" s="234" t="str">
        <f>VLOOKUP($C33,Pomocne_NS!$A$1:$D$4855,3,FALSE)</f>
        <v>ks</v>
      </c>
      <c r="E33" s="226">
        <v>5</v>
      </c>
      <c r="F33" s="218">
        <v>0</v>
      </c>
      <c r="G33" s="226">
        <f t="shared" si="2"/>
        <v>0</v>
      </c>
    </row>
    <row r="34" spans="1:7" s="106" customFormat="1">
      <c r="A34" s="191">
        <v>19</v>
      </c>
      <c r="B34" s="242" t="str">
        <f>VLOOKUP($C34,Pomocne_NS!$A$1:$D$4855,2,FALSE)</f>
        <v>NS03</v>
      </c>
      <c r="C34" s="190" t="s">
        <v>169</v>
      </c>
      <c r="D34" s="234" t="str">
        <f>VLOOKUP($C34,Pomocne_NS!$A$1:$D$4855,3,FALSE)</f>
        <v>ks</v>
      </c>
      <c r="E34" s="226">
        <v>5</v>
      </c>
      <c r="F34" s="218">
        <v>0</v>
      </c>
      <c r="G34" s="226">
        <f t="shared" si="2"/>
        <v>0</v>
      </c>
    </row>
    <row r="35" spans="1:7" s="106" customFormat="1" ht="20.399999999999999">
      <c r="A35" s="189">
        <v>20</v>
      </c>
      <c r="B35" s="242" t="str">
        <f>VLOOKUP($C35,Pomocne_NS!$A$1:$D$4855,2,FALSE)</f>
        <v>NS06</v>
      </c>
      <c r="C35" s="190" t="s">
        <v>333</v>
      </c>
      <c r="D35" s="234" t="str">
        <f>VLOOKUP($C35,Pomocne_NS!$A$1:$D$4855,3,FALSE)</f>
        <v>m2</v>
      </c>
      <c r="E35" s="226">
        <v>258</v>
      </c>
      <c r="F35" s="218">
        <v>0</v>
      </c>
      <c r="G35" s="226">
        <f t="shared" si="2"/>
        <v>0</v>
      </c>
    </row>
    <row r="36" spans="1:7" s="106" customFormat="1">
      <c r="A36" s="191">
        <v>21</v>
      </c>
      <c r="B36" s="242" t="str">
        <f>VLOOKUP($C36,Pomocne_NS!$A$1:$D$4855,2,FALSE)</f>
        <v>NP15</v>
      </c>
      <c r="C36" s="190" t="s">
        <v>435</v>
      </c>
      <c r="D36" s="234" t="str">
        <f>VLOOKUP($C36,Pomocne_NS!$A$1:$D$4855,3,FALSE)</f>
        <v>m3</v>
      </c>
      <c r="E36" s="226">
        <f>E24</f>
        <v>0.17</v>
      </c>
      <c r="F36" s="218">
        <v>0</v>
      </c>
      <c r="G36" s="226">
        <f t="shared" si="2"/>
        <v>0</v>
      </c>
    </row>
    <row r="37" spans="1:7" s="106" customFormat="1">
      <c r="A37" s="189">
        <v>22</v>
      </c>
      <c r="B37" s="242" t="str">
        <f>VLOOKUP($C37,Pomocne_NS!$A$1:$D$4855,2,FALSE)</f>
        <v>NP16</v>
      </c>
      <c r="C37" s="178" t="s">
        <v>441</v>
      </c>
      <c r="D37" s="234" t="str">
        <f>VLOOKUP($C37,Pomocne_NS!$A$1:$D$4855,3,FALSE)</f>
        <v>m3</v>
      </c>
      <c r="E37" s="226">
        <v>0.1</v>
      </c>
      <c r="F37" s="218">
        <v>0</v>
      </c>
      <c r="G37" s="226">
        <f t="shared" si="2"/>
        <v>0</v>
      </c>
    </row>
    <row r="38" spans="1:7" s="106" customFormat="1">
      <c r="A38" s="191">
        <v>23</v>
      </c>
      <c r="B38" s="242" t="str">
        <f>VLOOKUP($C38,Pomocne_NS!$A$1:$D$4855,2,FALSE)</f>
        <v>NS08</v>
      </c>
      <c r="C38" s="190" t="s">
        <v>609</v>
      </c>
      <c r="D38" s="234" t="str">
        <f>VLOOKUP($C38,Pomocne_NS!$A$1:$D$4855,3,FALSE)</f>
        <v>m2</v>
      </c>
      <c r="E38" s="226">
        <v>62.12</v>
      </c>
      <c r="F38" s="218">
        <v>0</v>
      </c>
      <c r="G38" s="226">
        <f>E38*F38</f>
        <v>0</v>
      </c>
    </row>
    <row r="39" spans="1:7" s="106" customFormat="1">
      <c r="A39" s="189">
        <v>24</v>
      </c>
      <c r="B39" s="242" t="str">
        <f>VLOOKUP($C39,Pomocne_NS!$A$1:$D$4855,2,FALSE)</f>
        <v>NS09</v>
      </c>
      <c r="C39" s="190" t="s">
        <v>172</v>
      </c>
      <c r="D39" s="234" t="str">
        <f>VLOOKUP($C39,Pomocne_NS!$A$1:$D$4855,3,FALSE)</f>
        <v>m2</v>
      </c>
      <c r="E39" s="226">
        <v>20.32</v>
      </c>
      <c r="F39" s="218">
        <v>0</v>
      </c>
      <c r="G39" s="226">
        <f t="shared" si="2"/>
        <v>0</v>
      </c>
    </row>
    <row r="40" spans="1:7" s="106" customFormat="1">
      <c r="A40" s="191">
        <v>25</v>
      </c>
      <c r="B40" s="242" t="str">
        <f>VLOOKUP($C40,Pomocne_NS!$A$1:$D$4855,2,FALSE)</f>
        <v>NS22</v>
      </c>
      <c r="C40" s="190" t="s">
        <v>325</v>
      </c>
      <c r="D40" s="234" t="str">
        <f>VLOOKUP($C40,Pomocne_NS!$A$1:$D$4855,3,FALSE)</f>
        <v>ks</v>
      </c>
      <c r="E40" s="226">
        <v>4</v>
      </c>
      <c r="F40" s="218">
        <v>0</v>
      </c>
      <c r="G40" s="226">
        <f t="shared" si="2"/>
        <v>0</v>
      </c>
    </row>
    <row r="41" spans="1:7" s="106" customFormat="1">
      <c r="A41" s="189">
        <v>26</v>
      </c>
      <c r="B41" s="242" t="str">
        <f>VLOOKUP($C41,Pomocne_NS!$A$1:$D$4855,2,FALSE)</f>
        <v>ND01</v>
      </c>
      <c r="C41" s="190" t="s">
        <v>164</v>
      </c>
      <c r="D41" s="234" t="str">
        <f>VLOOKUP($C41,Pomocne_NS!$A$1:$D$4855,3,FALSE)</f>
        <v>m2</v>
      </c>
      <c r="E41" s="226">
        <v>30.56</v>
      </c>
      <c r="F41" s="218">
        <v>0</v>
      </c>
      <c r="G41" s="226">
        <f t="shared" si="2"/>
        <v>0</v>
      </c>
    </row>
    <row r="42" spans="1:7" s="106" customFormat="1">
      <c r="A42" s="191">
        <v>27</v>
      </c>
      <c r="B42" s="242" t="str">
        <f>VLOOKUP($C42,Pomocne_NS!$A$1:$D$4855,2,FALSE)</f>
        <v>NP01</v>
      </c>
      <c r="C42" s="190" t="s">
        <v>608</v>
      </c>
      <c r="D42" s="234" t="str">
        <f>VLOOKUP($C42,Pomocne_NS!$A$1:$D$4855,3,FALSE)</f>
        <v>m2</v>
      </c>
      <c r="E42" s="226">
        <f>E41</f>
        <v>30.56</v>
      </c>
      <c r="F42" s="218">
        <v>0</v>
      </c>
      <c r="G42" s="226">
        <f t="shared" si="2"/>
        <v>0</v>
      </c>
    </row>
    <row r="43" spans="1:7" s="106" customFormat="1">
      <c r="A43" s="189">
        <v>28</v>
      </c>
      <c r="B43" s="242" t="str">
        <f>VLOOKUP($C43,Pomocne_NS!$A$1:$D$4855,2,FALSE)</f>
        <v>NS33</v>
      </c>
      <c r="C43" s="188" t="s">
        <v>566</v>
      </c>
      <c r="D43" s="234" t="str">
        <f>VLOOKUP($C43,Pomocne_NS!$A$1:$D$4855,3,FALSE)</f>
        <v>m2</v>
      </c>
      <c r="E43" s="226">
        <f>E25</f>
        <v>1</v>
      </c>
      <c r="F43" s="218">
        <v>0</v>
      </c>
      <c r="G43" s="226">
        <f t="shared" si="2"/>
        <v>0</v>
      </c>
    </row>
    <row r="44" spans="1:7" s="106" customFormat="1">
      <c r="A44" s="191">
        <v>29</v>
      </c>
      <c r="B44" s="242" t="str">
        <f>VLOOKUP($C44,Pomocne_NS!$A$1:$D$4855,2,FALSE)</f>
        <v>NP04</v>
      </c>
      <c r="C44" s="190" t="s">
        <v>606</v>
      </c>
      <c r="D44" s="234" t="str">
        <f>VLOOKUP($C44,Pomocne_NS!$A$1:$D$4855,3,FALSE)</f>
        <v>m2</v>
      </c>
      <c r="E44" s="226">
        <f>E42</f>
        <v>30.56</v>
      </c>
      <c r="F44" s="218">
        <v>0</v>
      </c>
      <c r="G44" s="226">
        <f t="shared" si="2"/>
        <v>0</v>
      </c>
    </row>
    <row r="45" spans="1:7" s="106" customFormat="1">
      <c r="A45" s="189">
        <v>30</v>
      </c>
      <c r="B45" s="242" t="str">
        <f>VLOOKUP($C45,Pomocne_NS!$A$1:$D$4855,2,FALSE)</f>
        <v>NS04</v>
      </c>
      <c r="C45" s="188" t="s">
        <v>168</v>
      </c>
      <c r="D45" s="234" t="str">
        <f>VLOOKUP($C45,Pomocne_NS!$A$1:$D$4855,3,FALSE)</f>
        <v>m2</v>
      </c>
      <c r="E45" s="226">
        <v>164</v>
      </c>
      <c r="F45" s="218">
        <v>0</v>
      </c>
      <c r="G45" s="226">
        <f t="shared" si="2"/>
        <v>0</v>
      </c>
    </row>
    <row r="46" spans="1:7" s="106" customFormat="1">
      <c r="A46" s="191">
        <v>31</v>
      </c>
      <c r="B46" s="242" t="str">
        <f>VLOOKUP($C46,Pomocne_NS!$A$1:$D$4855,2,FALSE)</f>
        <v>NS10</v>
      </c>
      <c r="C46" s="188" t="s">
        <v>174</v>
      </c>
      <c r="D46" s="234" t="str">
        <f>VLOOKUP($C46,Pomocne_NS!$A$1:$D$4855,3,FALSE)</f>
        <v>m2</v>
      </c>
      <c r="E46" s="226">
        <f>E45</f>
        <v>164</v>
      </c>
      <c r="F46" s="218">
        <v>0</v>
      </c>
      <c r="G46" s="226">
        <f t="shared" si="2"/>
        <v>0</v>
      </c>
    </row>
    <row r="47" spans="1:7" s="106" customFormat="1">
      <c r="A47" s="189">
        <v>32</v>
      </c>
      <c r="B47" s="242" t="str">
        <f>VLOOKUP($C47,Pomocne_NS!$A$1:$D$4855,2,FALSE)</f>
        <v>NS23</v>
      </c>
      <c r="C47" s="188" t="s">
        <v>590</v>
      </c>
      <c r="D47" s="234" t="str">
        <f>VLOOKUP($C47,Pomocne_NS!$A$1:$D$4855,3,FALSE)</f>
        <v>m2</v>
      </c>
      <c r="E47" s="226">
        <v>13.99</v>
      </c>
      <c r="F47" s="218">
        <v>0</v>
      </c>
      <c r="G47" s="226">
        <f t="shared" si="2"/>
        <v>0</v>
      </c>
    </row>
    <row r="48" spans="1:7" s="106" customFormat="1">
      <c r="A48" s="191">
        <v>33</v>
      </c>
      <c r="B48" s="242" t="str">
        <f>VLOOKUP($C48,Pomocne_NS!$A$1:$D$4855,2,FALSE)</f>
        <v>N06</v>
      </c>
      <c r="C48" s="190" t="s">
        <v>575</v>
      </c>
      <c r="D48" s="234" t="str">
        <f>VLOOKUP($C48,Pomocne_NS!$A$1:$D$4855,3,FALSE)</f>
        <v>ks</v>
      </c>
      <c r="E48" s="226">
        <v>4</v>
      </c>
      <c r="F48" s="218">
        <v>0</v>
      </c>
      <c r="G48" s="226">
        <f t="shared" si="2"/>
        <v>0</v>
      </c>
    </row>
    <row r="49" spans="1:7" s="106" customFormat="1">
      <c r="A49" s="189">
        <v>34</v>
      </c>
      <c r="B49" s="242" t="str">
        <f>VLOOKUP($C49,Pomocne_NS!$A$1:$D$4855,2,FALSE)</f>
        <v>N07</v>
      </c>
      <c r="C49" s="188" t="s">
        <v>576</v>
      </c>
      <c r="D49" s="234" t="str">
        <f>VLOOKUP($C49,Pomocne_NS!$A$1:$D$4855,3,FALSE)</f>
        <v>ks</v>
      </c>
      <c r="E49" s="226">
        <v>4</v>
      </c>
      <c r="F49" s="218">
        <v>0</v>
      </c>
      <c r="G49" s="226">
        <f t="shared" si="2"/>
        <v>0</v>
      </c>
    </row>
    <row r="50" spans="1:7" s="106" customFormat="1">
      <c r="A50" s="191">
        <v>35</v>
      </c>
      <c r="B50" s="242" t="str">
        <f>VLOOKUP($C50,Pomocne_NS!$A$1:$D$4855,2,FALSE)</f>
        <v>N08</v>
      </c>
      <c r="C50" s="188" t="s">
        <v>577</v>
      </c>
      <c r="D50" s="234" t="str">
        <f>VLOOKUP($C50,Pomocne_NS!$A$1:$D$4855,3,FALSE)</f>
        <v>ks</v>
      </c>
      <c r="E50" s="226">
        <v>4</v>
      </c>
      <c r="F50" s="218">
        <v>0</v>
      </c>
      <c r="G50" s="226">
        <f t="shared" si="2"/>
        <v>0</v>
      </c>
    </row>
    <row r="51" spans="1:7" s="106" customFormat="1">
      <c r="A51" s="189">
        <v>36</v>
      </c>
      <c r="B51" s="242" t="str">
        <f>VLOOKUP($C51,Pomocne_NS!$A$1:$D$4855,2,FALSE)</f>
        <v>N09</v>
      </c>
      <c r="C51" s="190" t="s">
        <v>578</v>
      </c>
      <c r="D51" s="234" t="str">
        <f>VLOOKUP($C51,Pomocne_NS!$A$1:$D$4855,3,FALSE)</f>
        <v>ks</v>
      </c>
      <c r="E51" s="226">
        <v>2</v>
      </c>
      <c r="F51" s="218">
        <v>0</v>
      </c>
      <c r="G51" s="226">
        <f t="shared" si="2"/>
        <v>0</v>
      </c>
    </row>
    <row r="52" spans="1:7" s="106" customFormat="1">
      <c r="A52" s="191">
        <v>37</v>
      </c>
      <c r="B52" s="242" t="str">
        <f>VLOOKUP($C52,Pomocne_NS!$A$1:$D$4855,2,FALSE)</f>
        <v>NP21</v>
      </c>
      <c r="C52" s="177" t="s">
        <v>574</v>
      </c>
      <c r="D52" s="234" t="str">
        <f>VLOOKUP($C52,Pomocne_NS!$A$1:$D$4855,3,FALSE)</f>
        <v>m2</v>
      </c>
      <c r="E52" s="226">
        <v>2</v>
      </c>
      <c r="F52" s="218">
        <v>0</v>
      </c>
      <c r="G52" s="226">
        <f t="shared" si="2"/>
        <v>0</v>
      </c>
    </row>
    <row r="53" spans="1:7" s="106" customFormat="1">
      <c r="A53" s="189">
        <v>38</v>
      </c>
      <c r="B53" s="242" t="str">
        <f>VLOOKUP($C53,Pomocne_NS!$A$1:$D$4855,2,FALSE)</f>
        <v>D01</v>
      </c>
      <c r="C53" s="162" t="s">
        <v>712</v>
      </c>
      <c r="D53" s="234" t="str">
        <f>VLOOKUP($C53,Pomocne_NS!$A$1:$D$4855,3,FALSE)</f>
        <v>ks</v>
      </c>
      <c r="E53" s="226">
        <v>1</v>
      </c>
      <c r="F53" s="218">
        <v>0</v>
      </c>
      <c r="G53" s="226">
        <f t="shared" ref="G53:G58" si="3">E53*F53</f>
        <v>0</v>
      </c>
    </row>
    <row r="54" spans="1:7" s="106" customFormat="1">
      <c r="A54" s="191">
        <v>39</v>
      </c>
      <c r="B54" s="242" t="str">
        <f>VLOOKUP($C54,Pomocne_NS!$A$1:$D$4855,2,FALSE)</f>
        <v>D02</v>
      </c>
      <c r="C54" s="162" t="s">
        <v>714</v>
      </c>
      <c r="D54" s="234" t="str">
        <f>VLOOKUP($C54,Pomocne_NS!$A$1:$D$4855,3,FALSE)</f>
        <v>ks</v>
      </c>
      <c r="E54" s="226">
        <v>1</v>
      </c>
      <c r="F54" s="218">
        <v>0</v>
      </c>
      <c r="G54" s="226">
        <f t="shared" si="3"/>
        <v>0</v>
      </c>
    </row>
    <row r="55" spans="1:7" s="106" customFormat="1">
      <c r="A55" s="189">
        <v>40</v>
      </c>
      <c r="B55" s="242" t="str">
        <f>VLOOKUP($C55,Pomocne_NS!$A$1:$D$4855,2,FALSE)</f>
        <v>D03</v>
      </c>
      <c r="C55" s="162" t="s">
        <v>716</v>
      </c>
      <c r="D55" s="234" t="str">
        <f>VLOOKUP($C55,Pomocne_NS!$A$1:$D$4855,3,FALSE)</f>
        <v>ks</v>
      </c>
      <c r="E55" s="226">
        <v>2</v>
      </c>
      <c r="F55" s="218">
        <v>0</v>
      </c>
      <c r="G55" s="226">
        <f t="shared" si="3"/>
        <v>0</v>
      </c>
    </row>
    <row r="56" spans="1:7" s="106" customFormat="1">
      <c r="A56" s="191">
        <v>41</v>
      </c>
      <c r="B56" s="242" t="str">
        <f>VLOOKUP($C56,Pomocne_NS!$A$1:$D$4855,2,FALSE)</f>
        <v>D04</v>
      </c>
      <c r="C56" s="162" t="s">
        <v>718</v>
      </c>
      <c r="D56" s="234" t="str">
        <f>VLOOKUP($C56,Pomocne_NS!$A$1:$D$4855,3,FALSE)</f>
        <v>ks</v>
      </c>
      <c r="E56" s="226">
        <v>2</v>
      </c>
      <c r="F56" s="218">
        <v>0</v>
      </c>
      <c r="G56" s="226">
        <f t="shared" si="3"/>
        <v>0</v>
      </c>
    </row>
    <row r="57" spans="1:7" s="106" customFormat="1">
      <c r="A57" s="189">
        <v>42</v>
      </c>
      <c r="B57" s="242" t="str">
        <f>VLOOKUP($C57,Pomocne_NS!$A$1:$D$4855,2,FALSE)</f>
        <v>D05</v>
      </c>
      <c r="C57" s="150" t="s">
        <v>720</v>
      </c>
      <c r="D57" s="234" t="str">
        <f>VLOOKUP($C57,Pomocne_NS!$A$1:$D$4855,3,FALSE)</f>
        <v>ks</v>
      </c>
      <c r="E57" s="226">
        <v>2</v>
      </c>
      <c r="F57" s="218">
        <v>0</v>
      </c>
      <c r="G57" s="226">
        <f t="shared" si="3"/>
        <v>0</v>
      </c>
    </row>
    <row r="58" spans="1:7" s="106" customFormat="1">
      <c r="A58" s="191">
        <v>43</v>
      </c>
      <c r="B58" s="242" t="str">
        <f>VLOOKUP($C58,Pomocne_NS!$A$1:$D$4855,2,FALSE)</f>
        <v>D06</v>
      </c>
      <c r="C58" s="162" t="s">
        <v>722</v>
      </c>
      <c r="D58" s="234" t="str">
        <f>VLOOKUP($C58,Pomocne_NS!$A$1:$D$4855,3,FALSE)</f>
        <v>ks</v>
      </c>
      <c r="E58" s="226">
        <v>2</v>
      </c>
      <c r="F58" s="218">
        <v>0</v>
      </c>
      <c r="G58" s="226">
        <f t="shared" si="3"/>
        <v>0</v>
      </c>
    </row>
    <row r="59" spans="1:7">
      <c r="A59" s="103"/>
      <c r="D59" s="113"/>
      <c r="E59" s="219"/>
      <c r="F59" s="219"/>
      <c r="G59" s="219"/>
    </row>
    <row r="60" spans="1:7">
      <c r="A60" s="103"/>
      <c r="C60" s="183" t="s">
        <v>99</v>
      </c>
      <c r="D60" s="113"/>
      <c r="E60" s="219"/>
      <c r="F60" s="219"/>
      <c r="G60" s="220">
        <f>G13+G28</f>
        <v>0</v>
      </c>
    </row>
    <row r="61" spans="1:7">
      <c r="A61" s="103"/>
      <c r="D61" s="113"/>
      <c r="E61" s="219"/>
      <c r="F61" s="219"/>
      <c r="G61" s="219"/>
    </row>
    <row r="62" spans="1:7">
      <c r="A62" s="299" t="s">
        <v>106</v>
      </c>
      <c r="B62" s="299"/>
      <c r="C62" s="299"/>
      <c r="D62" s="299"/>
      <c r="E62" s="299"/>
      <c r="F62" s="299"/>
      <c r="G62" s="299"/>
    </row>
    <row r="63" spans="1:7">
      <c r="A63" s="300" t="s">
        <v>128</v>
      </c>
      <c r="B63" s="300"/>
      <c r="C63" s="300"/>
      <c r="D63" s="300"/>
      <c r="E63" s="300"/>
      <c r="F63" s="300"/>
      <c r="G63" s="300"/>
    </row>
    <row r="64" spans="1:7">
      <c r="A64" s="300" t="s">
        <v>107</v>
      </c>
      <c r="B64" s="300"/>
      <c r="C64" s="300"/>
      <c r="D64" s="300"/>
      <c r="E64" s="300"/>
      <c r="F64" s="300"/>
      <c r="G64" s="300"/>
    </row>
    <row r="65" spans="1:7">
      <c r="A65" s="103"/>
      <c r="D65" s="113"/>
      <c r="E65" s="219"/>
      <c r="F65" s="219"/>
      <c r="G65" s="219"/>
    </row>
    <row r="66" spans="1:7">
      <c r="A66" s="113" t="s">
        <v>124</v>
      </c>
      <c r="D66" s="113"/>
      <c r="E66" s="219"/>
      <c r="F66" s="219"/>
      <c r="G66" s="219"/>
    </row>
    <row r="67" spans="1:7">
      <c r="A67" s="113" t="s">
        <v>125</v>
      </c>
      <c r="D67" s="113"/>
      <c r="E67" s="219"/>
      <c r="F67" s="219"/>
      <c r="G67" s="219"/>
    </row>
    <row r="68" spans="1:7">
      <c r="D68" s="113"/>
      <c r="E68" s="219"/>
      <c r="F68" s="219"/>
      <c r="G68" s="219"/>
    </row>
    <row r="69" spans="1:7">
      <c r="D69" s="113"/>
      <c r="E69" s="219"/>
      <c r="F69" s="219"/>
      <c r="G69" s="219"/>
    </row>
    <row r="70" spans="1:7">
      <c r="D70" s="113"/>
      <c r="E70" s="219"/>
      <c r="F70" s="219"/>
      <c r="G70" s="219"/>
    </row>
    <row r="71" spans="1:7">
      <c r="D71" s="113"/>
      <c r="E71" s="219"/>
      <c r="F71" s="219"/>
      <c r="G71" s="219"/>
    </row>
    <row r="72" spans="1:7">
      <c r="A72" s="197" t="s">
        <v>850</v>
      </c>
      <c r="B72" s="243"/>
      <c r="D72" s="113"/>
      <c r="E72" s="219"/>
      <c r="F72" s="219"/>
      <c r="G72" s="219"/>
    </row>
    <row r="73" spans="1:7">
      <c r="A73" s="197" t="s">
        <v>851</v>
      </c>
      <c r="B73" s="243"/>
      <c r="D73" s="113"/>
      <c r="E73" s="219"/>
      <c r="F73" s="219"/>
      <c r="G73" s="219"/>
    </row>
    <row r="74" spans="1:7">
      <c r="A74" s="197" t="s">
        <v>852</v>
      </c>
      <c r="B74" s="243"/>
      <c r="D74" s="113"/>
      <c r="E74" s="219"/>
      <c r="F74" s="219"/>
      <c r="G74" s="219"/>
    </row>
    <row r="75" spans="1:7">
      <c r="A75" s="197" t="s">
        <v>853</v>
      </c>
      <c r="B75" s="243"/>
      <c r="D75" s="113"/>
      <c r="E75" s="219"/>
      <c r="F75" s="219"/>
      <c r="G75" s="219"/>
    </row>
    <row r="76" spans="1:7">
      <c r="A76" s="197" t="s">
        <v>854</v>
      </c>
      <c r="B76" s="243"/>
      <c r="D76" s="113"/>
      <c r="E76" s="219"/>
      <c r="F76" s="219"/>
      <c r="G76" s="219"/>
    </row>
    <row r="77" spans="1:7">
      <c r="A77" s="197" t="s">
        <v>855</v>
      </c>
      <c r="B77" s="243"/>
      <c r="D77" s="113"/>
      <c r="E77" s="219"/>
      <c r="F77" s="219"/>
      <c r="G77" s="219"/>
    </row>
    <row r="78" spans="1:7">
      <c r="A78" s="301" t="s">
        <v>896</v>
      </c>
      <c r="B78" s="301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1">
      <c r="A465" s="103"/>
    </row>
    <row r="466" spans="1:1">
      <c r="A466" s="103"/>
    </row>
    <row r="467" spans="1:1">
      <c r="A467" s="103"/>
    </row>
    <row r="468" spans="1:1">
      <c r="A468" s="103"/>
    </row>
    <row r="469" spans="1:1">
      <c r="A469" s="103"/>
    </row>
    <row r="470" spans="1:1">
      <c r="A470" s="103"/>
    </row>
    <row r="471" spans="1:1">
      <c r="A471" s="103"/>
    </row>
    <row r="472" spans="1:1">
      <c r="A472" s="103"/>
    </row>
    <row r="473" spans="1:1">
      <c r="A473" s="103"/>
    </row>
    <row r="474" spans="1:1">
      <c r="A474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62:G62"/>
    <mergeCell ref="A63:G63"/>
    <mergeCell ref="A64:G64"/>
    <mergeCell ref="A78:B78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8"/>
  <sheetViews>
    <sheetView showGridLines="0" workbookViewId="0">
      <pane ySplit="12" topLeftCell="A34" activePane="bottomLeft" state="frozen"/>
      <selection activeCell="C18" sqref="C18"/>
      <selection pane="bottomLeft" activeCell="C19" sqref="C19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7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10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10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10"/>
      <c r="D4" s="94"/>
      <c r="E4" s="210"/>
      <c r="F4" s="210"/>
      <c r="G4" s="212"/>
    </row>
    <row r="5" spans="1:10">
      <c r="A5" s="93"/>
      <c r="B5" s="236"/>
      <c r="C5" s="110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10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10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10"/>
      <c r="D8" s="94"/>
      <c r="E8" s="210"/>
      <c r="F8" s="210"/>
      <c r="G8" s="212"/>
    </row>
    <row r="9" spans="1:10">
      <c r="A9" s="93"/>
      <c r="B9" s="236"/>
      <c r="C9" s="110"/>
      <c r="D9" s="94"/>
      <c r="E9" s="210"/>
      <c r="F9" s="210"/>
      <c r="G9" s="212"/>
    </row>
    <row r="10" spans="1:10">
      <c r="A10" s="93" t="s">
        <v>72</v>
      </c>
      <c r="B10" s="236" t="s">
        <v>341</v>
      </c>
      <c r="C10" s="1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SUM(G14:G24)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12" t="s">
        <v>144</v>
      </c>
      <c r="D14" s="234" t="str">
        <f>VLOOKUP($C14,Pomocne_BP!$A$1:$D$4923,3,FALSE)</f>
        <v>t</v>
      </c>
      <c r="E14" s="226">
        <f>J26*0.001</f>
        <v>4.2721200000000001</v>
      </c>
      <c r="F14" s="218">
        <v>0</v>
      </c>
      <c r="G14" s="226">
        <f t="shared" ref="G14:G24" si="0"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12" t="s">
        <v>427</v>
      </c>
      <c r="D15" s="234" t="str">
        <f>VLOOKUP($C15,Pomocne_BP!$A$1:$D$4923,3,FALSE)</f>
        <v>m2</v>
      </c>
      <c r="E15" s="226">
        <v>842</v>
      </c>
      <c r="F15" s="218">
        <v>0</v>
      </c>
      <c r="G15" s="226">
        <f t="shared" si="0"/>
        <v>0</v>
      </c>
      <c r="I15" s="106">
        <f>VLOOKUP($C15,Pomocne_BP!$A$1:$E$4923,5,FALSE)</f>
        <v>0</v>
      </c>
      <c r="J15" s="7">
        <f t="shared" ref="J15:J24" si="1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12" t="s">
        <v>145</v>
      </c>
      <c r="D16" s="234" t="str">
        <f>VLOOKUP($C16,Pomocne_BP!$A$1:$D$4923,3,FALSE)</f>
        <v>t</v>
      </c>
      <c r="E16" s="226">
        <f>E14</f>
        <v>4.2721200000000001</v>
      </c>
      <c r="F16" s="218">
        <v>0</v>
      </c>
      <c r="G16" s="226">
        <f t="shared" si="0"/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BP01</v>
      </c>
      <c r="C17" s="112" t="s">
        <v>542</v>
      </c>
      <c r="D17" s="234" t="str">
        <f>VLOOKUP($C17,Pomocne_BP!$A$1:$D$4923,3,FALSE)</f>
        <v>m2</v>
      </c>
      <c r="E17" s="226">
        <f>E15*0.02</f>
        <v>16.84</v>
      </c>
      <c r="F17" s="218">
        <v>0</v>
      </c>
      <c r="G17" s="226">
        <f t="shared" si="0"/>
        <v>0</v>
      </c>
      <c r="I17" s="106">
        <f>VLOOKUP($C17,Pomocne_BP!$A$1:$E$4923,5,FALSE)</f>
        <v>175</v>
      </c>
      <c r="J17" s="7">
        <f t="shared" si="1"/>
        <v>2947</v>
      </c>
    </row>
    <row r="18" spans="1:10" s="106" customFormat="1">
      <c r="A18" s="102">
        <v>5</v>
      </c>
      <c r="B18" s="240" t="str">
        <f>VLOOKUP($C18,Pomocne_BP!$A$1:$D$4923,2,FALSE)</f>
        <v>BP02</v>
      </c>
      <c r="C18" s="112" t="s">
        <v>543</v>
      </c>
      <c r="D18" s="234" t="str">
        <f>VLOOKUP($C18,Pomocne_BP!$A$1:$D$4923,3,FALSE)</f>
        <v>mb</v>
      </c>
      <c r="E18" s="226">
        <v>2</v>
      </c>
      <c r="F18" s="218">
        <v>0</v>
      </c>
      <c r="G18" s="226">
        <f t="shared" si="0"/>
        <v>0</v>
      </c>
      <c r="I18" s="106">
        <f>VLOOKUP($C18,Pomocne_BP!$A$1:$E$4923,5,FALSE)</f>
        <v>10</v>
      </c>
      <c r="J18" s="7">
        <f t="shared" si="1"/>
        <v>20</v>
      </c>
    </row>
    <row r="19" spans="1:10" s="106" customFormat="1">
      <c r="A19" s="102">
        <v>6</v>
      </c>
      <c r="B19" s="240" t="str">
        <f>VLOOKUP($C19,Pomocne_BP!$A$1:$D$4923,2,FALSE)</f>
        <v>BP04</v>
      </c>
      <c r="C19" s="112" t="s">
        <v>545</v>
      </c>
      <c r="D19" s="234" t="str">
        <f>VLOOKUP($C19,Pomocne_BP!$A$1:$D$4923,3,FALSE)</f>
        <v>m2</v>
      </c>
      <c r="E19" s="226">
        <f>E17</f>
        <v>16.84</v>
      </c>
      <c r="F19" s="218">
        <v>0</v>
      </c>
      <c r="G19" s="226">
        <f t="shared" si="0"/>
        <v>0</v>
      </c>
      <c r="I19" s="106">
        <f>VLOOKUP($C19,Pomocne_BP!$A$1:$E$4923,5,FALSE)</f>
        <v>68</v>
      </c>
      <c r="J19" s="7">
        <f t="shared" si="1"/>
        <v>1145.1199999999999</v>
      </c>
    </row>
    <row r="20" spans="1:10" s="106" customFormat="1">
      <c r="A20" s="102">
        <v>7</v>
      </c>
      <c r="B20" s="240" t="str">
        <f>VLOOKUP($C20,Pomocne_BP!$A$1:$D$4923,2,FALSE)</f>
        <v>B01</v>
      </c>
      <c r="C20" s="112" t="s">
        <v>130</v>
      </c>
      <c r="D20" s="234" t="str">
        <f>VLOOKUP($C20,Pomocne_BP!$A$1:$D$4923,3,FALSE)</f>
        <v>bm</v>
      </c>
      <c r="E20" s="226">
        <v>5</v>
      </c>
      <c r="F20" s="218">
        <v>0</v>
      </c>
      <c r="G20" s="226">
        <f t="shared" si="0"/>
        <v>0</v>
      </c>
      <c r="I20" s="106">
        <f>VLOOKUP($C20,Pomocne_BP!$A$1:$E$4923,5,FALSE)</f>
        <v>12</v>
      </c>
      <c r="J20" s="7">
        <f t="shared" si="1"/>
        <v>60</v>
      </c>
    </row>
    <row r="21" spans="1:10" s="106" customFormat="1">
      <c r="A21" s="102">
        <v>8</v>
      </c>
      <c r="B21" s="240" t="str">
        <f>VLOOKUP($C21,Pomocne_BP!$A$1:$D$4923,2,FALSE)</f>
        <v>BT06</v>
      </c>
      <c r="C21" s="112" t="s">
        <v>135</v>
      </c>
      <c r="D21" s="234" t="str">
        <f>VLOOKUP($C21,Pomocne_BP!$A$1:$D$4923,3,FALSE)</f>
        <v>h</v>
      </c>
      <c r="E21" s="226">
        <v>24</v>
      </c>
      <c r="F21" s="218">
        <v>0</v>
      </c>
      <c r="G21" s="226">
        <f t="shared" si="0"/>
        <v>0</v>
      </c>
      <c r="I21" s="106">
        <f>VLOOKUP($C21,Pomocne_BP!$A$1:$E$4923,5,FALSE)</f>
        <v>0</v>
      </c>
      <c r="J21" s="7">
        <f t="shared" si="1"/>
        <v>0</v>
      </c>
    </row>
    <row r="22" spans="1:10" s="106" customFormat="1">
      <c r="A22" s="102">
        <v>9</v>
      </c>
      <c r="B22" s="240" t="str">
        <f>VLOOKUP($C22,Pomocne_BP!$A$1:$D$4923,2,FALSE)</f>
        <v>BD09</v>
      </c>
      <c r="C22" s="112" t="s">
        <v>248</v>
      </c>
      <c r="D22" s="234" t="str">
        <f>VLOOKUP($C22,Pomocne_BP!$A$1:$D$4923,3,FALSE)</f>
        <v>h</v>
      </c>
      <c r="E22" s="226">
        <v>16</v>
      </c>
      <c r="F22" s="218">
        <v>0</v>
      </c>
      <c r="G22" s="226">
        <f t="shared" si="0"/>
        <v>0</v>
      </c>
      <c r="I22" s="106">
        <f>VLOOKUP($C22,Pomocne_BP!$A$1:$E$4923,5,FALSE)</f>
        <v>0</v>
      </c>
      <c r="J22" s="7">
        <f t="shared" si="1"/>
        <v>0</v>
      </c>
    </row>
    <row r="23" spans="1:10" s="106" customFormat="1">
      <c r="A23" s="102">
        <v>10</v>
      </c>
      <c r="B23" s="240" t="str">
        <f>VLOOKUP($C23,Pomocne_BP!$A$1:$D$4923,2,FALSE)</f>
        <v>BV05</v>
      </c>
      <c r="C23" s="112" t="s">
        <v>139</v>
      </c>
      <c r="D23" s="234" t="str">
        <f>VLOOKUP($C23,Pomocne_BP!$A$1:$D$4923,3,FALSE)</f>
        <v>ks</v>
      </c>
      <c r="E23" s="226">
        <v>20</v>
      </c>
      <c r="F23" s="218">
        <v>0</v>
      </c>
      <c r="G23" s="226">
        <f t="shared" si="0"/>
        <v>0</v>
      </c>
      <c r="I23" s="106">
        <f>VLOOKUP($C23,Pomocne_BP!$A$1:$E$4923,5,FALSE)</f>
        <v>5</v>
      </c>
      <c r="J23" s="7">
        <f t="shared" si="1"/>
        <v>100</v>
      </c>
    </row>
    <row r="24" spans="1:10" s="106" customFormat="1">
      <c r="A24" s="102">
        <v>11</v>
      </c>
      <c r="B24" s="240" t="str">
        <f>VLOOKUP($C24,Pomocne_BP!$A$1:$D$4923,2,FALSE)</f>
        <v>BV06</v>
      </c>
      <c r="C24" s="112" t="s">
        <v>140</v>
      </c>
      <c r="D24" s="234" t="str">
        <f>VLOOKUP($C24,Pomocne_BP!$A$1:$D$4923,3,FALSE)</f>
        <v>h</v>
      </c>
      <c r="E24" s="226">
        <v>16</v>
      </c>
      <c r="F24" s="218">
        <v>0</v>
      </c>
      <c r="G24" s="226">
        <f t="shared" si="0"/>
        <v>0</v>
      </c>
      <c r="I24" s="106">
        <f>VLOOKUP($C24,Pomocne_BP!$A$1:$E$4923,5,FALSE)</f>
        <v>0</v>
      </c>
      <c r="J24" s="7">
        <f t="shared" si="1"/>
        <v>0</v>
      </c>
    </row>
    <row r="25" spans="1:10">
      <c r="A25" s="103"/>
      <c r="D25" s="113"/>
      <c r="E25" s="219"/>
      <c r="F25" s="219"/>
      <c r="G25" s="219"/>
    </row>
    <row r="26" spans="1:10">
      <c r="A26" s="100"/>
      <c r="B26" s="239"/>
      <c r="C26" s="146" t="s">
        <v>95</v>
      </c>
      <c r="D26" s="109"/>
      <c r="E26" s="224"/>
      <c r="F26" s="224"/>
      <c r="G26" s="216">
        <f>SUM(G27:G52)</f>
        <v>0</v>
      </c>
      <c r="J26" s="151">
        <f>SUM(J14:J24)</f>
        <v>4272.12</v>
      </c>
    </row>
    <row r="27" spans="1:10">
      <c r="A27" s="189">
        <v>12</v>
      </c>
      <c r="B27" s="242" t="str">
        <f>VLOOKUP($C27,Pomocne_NS!$A$1:$D$4855,2,FALSE)</f>
        <v>NV01</v>
      </c>
      <c r="C27" s="190" t="s">
        <v>177</v>
      </c>
      <c r="D27" s="234" t="str">
        <f>VLOOKUP($C27,Pomocne_NS!$A$1:$D$4855,3,FALSE)</f>
        <v>kpl</v>
      </c>
      <c r="E27" s="226">
        <v>1</v>
      </c>
      <c r="F27" s="218">
        <v>0</v>
      </c>
      <c r="G27" s="226">
        <f>E27*F27</f>
        <v>0</v>
      </c>
    </row>
    <row r="28" spans="1:10" s="106" customFormat="1">
      <c r="A28" s="191">
        <v>13</v>
      </c>
      <c r="B28" s="242" t="str">
        <f>VLOOKUP($C28,Pomocne_NS!$A$1:$D$4855,2,FALSE)</f>
        <v>NV02</v>
      </c>
      <c r="C28" s="117" t="s">
        <v>178</v>
      </c>
      <c r="D28" s="234" t="str">
        <f>VLOOKUP($C28,Pomocne_NS!$A$1:$D$4855,3,FALSE)</f>
        <v>kpl</v>
      </c>
      <c r="E28" s="226">
        <v>1</v>
      </c>
      <c r="F28" s="218">
        <v>0</v>
      </c>
      <c r="G28" s="226">
        <f t="shared" ref="G28:G46" si="2">E28*F28</f>
        <v>0</v>
      </c>
    </row>
    <row r="29" spans="1:10" s="106" customFormat="1">
      <c r="A29" s="189">
        <v>14</v>
      </c>
      <c r="B29" s="242" t="str">
        <f>VLOOKUP($C29,Pomocne_NS!$A$1:$D$4855,2,FALSE)</f>
        <v>NV03</v>
      </c>
      <c r="C29" s="112" t="s">
        <v>337</v>
      </c>
      <c r="D29" s="234" t="str">
        <f>VLOOKUP($C29,Pomocne_NS!$A$1:$D$4855,3,FALSE)</f>
        <v>m2</v>
      </c>
      <c r="E29" s="226">
        <f>E15</f>
        <v>842</v>
      </c>
      <c r="F29" s="218">
        <v>0</v>
      </c>
      <c r="G29" s="226">
        <f t="shared" si="2"/>
        <v>0</v>
      </c>
    </row>
    <row r="30" spans="1:10" s="106" customFormat="1">
      <c r="A30" s="191">
        <v>15</v>
      </c>
      <c r="B30" s="242" t="str">
        <f>VLOOKUP($C30,Pomocne_NS!$A$1:$D$4855,2,FALSE)</f>
        <v>NV04</v>
      </c>
      <c r="C30" s="190" t="s">
        <v>324</v>
      </c>
      <c r="D30" s="234" t="str">
        <f>VLOOKUP($C30,Pomocne_NS!$A$1:$D$4855,3,FALSE)</f>
        <v>m2</v>
      </c>
      <c r="E30" s="226">
        <f>E29*0.07</f>
        <v>58.940000000000005</v>
      </c>
      <c r="F30" s="218">
        <v>0</v>
      </c>
      <c r="G30" s="226">
        <f t="shared" si="2"/>
        <v>0</v>
      </c>
    </row>
    <row r="31" spans="1:10" s="106" customFormat="1">
      <c r="A31" s="189">
        <v>16</v>
      </c>
      <c r="B31" s="242" t="str">
        <f>VLOOKUP($C31,Pomocne_NS!$A$1:$D$4855,2,FALSE)</f>
        <v>NV11</v>
      </c>
      <c r="C31" s="190" t="s">
        <v>171</v>
      </c>
      <c r="D31" s="234" t="str">
        <f>VLOOKUP($C31,Pomocne_NS!$A$1:$D$4855,3,FALSE)</f>
        <v>kg</v>
      </c>
      <c r="E31" s="226">
        <v>84</v>
      </c>
      <c r="F31" s="218">
        <v>0</v>
      </c>
      <c r="G31" s="226">
        <f t="shared" si="2"/>
        <v>0</v>
      </c>
    </row>
    <row r="32" spans="1:10" s="106" customFormat="1">
      <c r="A32" s="191">
        <v>17</v>
      </c>
      <c r="B32" s="242" t="str">
        <f>VLOOKUP($C32,Pomocne_NS!$A$1:$D$4855,2,FALSE)</f>
        <v>NV05</v>
      </c>
      <c r="C32" s="117" t="s">
        <v>331</v>
      </c>
      <c r="D32" s="234" t="str">
        <f>VLOOKUP($C32,Pomocne_NS!$A$1:$D$4855,3,FALSE)</f>
        <v>m2</v>
      </c>
      <c r="E32" s="226">
        <f>E29*0.1</f>
        <v>84.2</v>
      </c>
      <c r="F32" s="218">
        <v>0</v>
      </c>
      <c r="G32" s="226">
        <f t="shared" si="2"/>
        <v>0</v>
      </c>
    </row>
    <row r="33" spans="1:7" s="106" customFormat="1">
      <c r="A33" s="189">
        <v>18</v>
      </c>
      <c r="B33" s="242" t="str">
        <f>VLOOKUP($C33,Pomocne_NS!$A$1:$D$4855,2,FALSE)</f>
        <v>NV06</v>
      </c>
      <c r="C33" s="190" t="s">
        <v>880</v>
      </c>
      <c r="D33" s="234" t="str">
        <f>VLOOKUP($C33,Pomocne_NS!$A$1:$D$4855,3,FALSE)</f>
        <v>ks</v>
      </c>
      <c r="E33" s="226">
        <v>2</v>
      </c>
      <c r="F33" s="218">
        <v>0</v>
      </c>
      <c r="G33" s="226">
        <f t="shared" si="2"/>
        <v>0</v>
      </c>
    </row>
    <row r="34" spans="1:7" s="106" customFormat="1">
      <c r="A34" s="191">
        <v>19</v>
      </c>
      <c r="B34" s="242" t="str">
        <f>VLOOKUP($C34,Pomocne_NS!$A$1:$D$4855,2,FALSE)</f>
        <v>NV09</v>
      </c>
      <c r="C34" s="117" t="s">
        <v>429</v>
      </c>
      <c r="D34" s="234" t="str">
        <f>VLOOKUP($C34,Pomocne_NS!$A$1:$D$4855,3,FALSE)</f>
        <v>m2</v>
      </c>
      <c r="E34" s="226">
        <f>E29*0.25</f>
        <v>210.5</v>
      </c>
      <c r="F34" s="218">
        <v>0</v>
      </c>
      <c r="G34" s="226">
        <f t="shared" si="2"/>
        <v>0</v>
      </c>
    </row>
    <row r="35" spans="1:7" s="106" customFormat="1">
      <c r="A35" s="189">
        <v>20</v>
      </c>
      <c r="B35" s="242" t="str">
        <f>VLOOKUP($C35,Pomocne_NS!$A$1:$D$4855,2,FALSE)</f>
        <v>NV14</v>
      </c>
      <c r="C35" s="117" t="s">
        <v>215</v>
      </c>
      <c r="D35" s="234" t="str">
        <f>VLOOKUP($C35,Pomocne_NS!$A$1:$D$4855,3,FALSE)</f>
        <v>ks</v>
      </c>
      <c r="E35" s="226">
        <v>2</v>
      </c>
      <c r="F35" s="218">
        <v>0</v>
      </c>
      <c r="G35" s="226">
        <f t="shared" si="2"/>
        <v>0</v>
      </c>
    </row>
    <row r="36" spans="1:7" s="106" customFormat="1">
      <c r="A36" s="191">
        <v>21</v>
      </c>
      <c r="B36" s="242" t="str">
        <f>VLOOKUP($C36,Pomocne_NS!$A$1:$D$4855,2,FALSE)</f>
        <v>NV17</v>
      </c>
      <c r="C36" s="117" t="s">
        <v>218</v>
      </c>
      <c r="D36" s="234" t="str">
        <f>VLOOKUP($C36,Pomocne_NS!$A$1:$D$4855,3,FALSE)</f>
        <v>kpl</v>
      </c>
      <c r="E36" s="226">
        <v>1</v>
      </c>
      <c r="F36" s="218">
        <v>0</v>
      </c>
      <c r="G36" s="226">
        <f t="shared" si="2"/>
        <v>0</v>
      </c>
    </row>
    <row r="37" spans="1:7" s="106" customFormat="1">
      <c r="A37" s="189">
        <v>22</v>
      </c>
      <c r="B37" s="242" t="str">
        <f>VLOOKUP($C37,Pomocne_NS!$A$1:$D$4855,2,FALSE)</f>
        <v>NP01</v>
      </c>
      <c r="C37" s="190" t="s">
        <v>608</v>
      </c>
      <c r="D37" s="234" t="str">
        <f>VLOOKUP($C37,Pomocne_NS!$A$1:$D$4855,3,FALSE)</f>
        <v>m2</v>
      </c>
      <c r="E37" s="226">
        <f>E17</f>
        <v>16.84</v>
      </c>
      <c r="F37" s="218">
        <v>0</v>
      </c>
      <c r="G37" s="226">
        <f t="shared" si="2"/>
        <v>0</v>
      </c>
    </row>
    <row r="38" spans="1:7" s="106" customFormat="1">
      <c r="A38" s="191">
        <v>23</v>
      </c>
      <c r="B38" s="242" t="str">
        <f>VLOOKUP($C38,Pomocne_NS!$A$1:$D$4855,2,FALSE)</f>
        <v>NP02</v>
      </c>
      <c r="C38" s="117" t="s">
        <v>163</v>
      </c>
      <c r="D38" s="234" t="str">
        <f>VLOOKUP($C38,Pomocne_NS!$A$1:$D$4855,3,FALSE)</f>
        <v>bm</v>
      </c>
      <c r="E38" s="226">
        <v>8</v>
      </c>
      <c r="F38" s="218">
        <v>0</v>
      </c>
      <c r="G38" s="226">
        <f t="shared" si="2"/>
        <v>0</v>
      </c>
    </row>
    <row r="39" spans="1:7" s="106" customFormat="1">
      <c r="A39" s="189">
        <v>24</v>
      </c>
      <c r="B39" s="242" t="str">
        <f>VLOOKUP($C39,Pomocne_NS!$A$1:$D$4855,2,FALSE)</f>
        <v>NP05</v>
      </c>
      <c r="C39" s="190" t="s">
        <v>221</v>
      </c>
      <c r="D39" s="234" t="str">
        <f>VLOOKUP($C39,Pomocne_NS!$A$1:$D$4855,3,FALSE)</f>
        <v>m2</v>
      </c>
      <c r="E39" s="226">
        <f>E37</f>
        <v>16.84</v>
      </c>
      <c r="F39" s="218">
        <v>0</v>
      </c>
      <c r="G39" s="226">
        <f t="shared" si="2"/>
        <v>0</v>
      </c>
    </row>
    <row r="40" spans="1:7" s="106" customFormat="1">
      <c r="A40" s="191">
        <v>25</v>
      </c>
      <c r="B40" s="242" t="str">
        <f>VLOOKUP($C40,Pomocne_NS!$A$1:$D$4855,2,FALSE)</f>
        <v>NP10</v>
      </c>
      <c r="C40" s="117" t="s">
        <v>580</v>
      </c>
      <c r="D40" s="234" t="str">
        <f>VLOOKUP($C40,Pomocne_NS!$A$1:$D$4855,3,FALSE)</f>
        <v>bm</v>
      </c>
      <c r="E40" s="226">
        <v>198</v>
      </c>
      <c r="F40" s="218">
        <v>0</v>
      </c>
      <c r="G40" s="226">
        <f t="shared" si="2"/>
        <v>0</v>
      </c>
    </row>
    <row r="41" spans="1:7" s="106" customFormat="1">
      <c r="A41" s="189">
        <v>26</v>
      </c>
      <c r="B41" s="242" t="str">
        <f>VLOOKUP($C41,Pomocne_NS!$A$1:$D$4855,2,FALSE)</f>
        <v>NP09</v>
      </c>
      <c r="C41" s="117" t="s">
        <v>220</v>
      </c>
      <c r="D41" s="234" t="str">
        <f>VLOOKUP($C41,Pomocne_NS!$A$1:$D$4855,3,FALSE)</f>
        <v>m2</v>
      </c>
      <c r="E41" s="226">
        <f>E19</f>
        <v>16.84</v>
      </c>
      <c r="F41" s="218">
        <v>0</v>
      </c>
      <c r="G41" s="226">
        <f t="shared" si="2"/>
        <v>0</v>
      </c>
    </row>
    <row r="42" spans="1:7" s="106" customFormat="1">
      <c r="A42" s="191">
        <v>27</v>
      </c>
      <c r="B42" s="242" t="str">
        <f>VLOOKUP($C42,Pomocne_NS!$A$1:$D$4855,2,FALSE)</f>
        <v>NS01</v>
      </c>
      <c r="C42" s="117" t="s">
        <v>165</v>
      </c>
      <c r="D42" s="234" t="str">
        <f>VLOOKUP($C42,Pomocne_NS!$A$1:$D$4855,3,FALSE)</f>
        <v>m2</v>
      </c>
      <c r="E42" s="226">
        <v>2</v>
      </c>
      <c r="F42" s="218">
        <v>0</v>
      </c>
      <c r="G42" s="226">
        <f t="shared" si="2"/>
        <v>0</v>
      </c>
    </row>
    <row r="43" spans="1:7" s="106" customFormat="1">
      <c r="A43" s="189">
        <v>28</v>
      </c>
      <c r="B43" s="242" t="str">
        <f>VLOOKUP($C43,Pomocne_NS!$A$1:$D$4855,2,FALSE)</f>
        <v>NS02</v>
      </c>
      <c r="C43" s="117" t="s">
        <v>166</v>
      </c>
      <c r="D43" s="234" t="str">
        <f>VLOOKUP($C43,Pomocne_NS!$A$1:$D$4855,3,FALSE)</f>
        <v>ks</v>
      </c>
      <c r="E43" s="226">
        <v>5</v>
      </c>
      <c r="F43" s="218">
        <v>0</v>
      </c>
      <c r="G43" s="226">
        <f t="shared" si="2"/>
        <v>0</v>
      </c>
    </row>
    <row r="44" spans="1:7" s="106" customFormat="1">
      <c r="A44" s="191">
        <v>29</v>
      </c>
      <c r="B44" s="242" t="str">
        <f>VLOOKUP($C44,Pomocne_NS!$A$1:$D$4855,2,FALSE)</f>
        <v>NS03</v>
      </c>
      <c r="C44" s="117" t="s">
        <v>169</v>
      </c>
      <c r="D44" s="234" t="str">
        <f>VLOOKUP($C44,Pomocne_NS!$A$1:$D$4855,3,FALSE)</f>
        <v>ks</v>
      </c>
      <c r="E44" s="226">
        <v>15</v>
      </c>
      <c r="F44" s="218">
        <v>0</v>
      </c>
      <c r="G44" s="226">
        <f t="shared" si="2"/>
        <v>0</v>
      </c>
    </row>
    <row r="45" spans="1:7" s="106" customFormat="1">
      <c r="A45" s="189">
        <v>30</v>
      </c>
      <c r="B45" s="242" t="str">
        <f>VLOOKUP($C45,Pomocne_NS!$A$1:$D$4855,2,FALSE)</f>
        <v>NS06</v>
      </c>
      <c r="C45" s="117" t="s">
        <v>333</v>
      </c>
      <c r="D45" s="234" t="str">
        <f>VLOOKUP($C45,Pomocne_NS!$A$1:$D$4855,3,FALSE)</f>
        <v>m2</v>
      </c>
      <c r="E45" s="226">
        <v>1571.52</v>
      </c>
      <c r="F45" s="218">
        <v>0</v>
      </c>
      <c r="G45" s="226">
        <f t="shared" si="2"/>
        <v>0</v>
      </c>
    </row>
    <row r="46" spans="1:7" s="106" customFormat="1">
      <c r="A46" s="191">
        <v>31</v>
      </c>
      <c r="B46" s="242" t="str">
        <f>VLOOKUP($C46,Pomocne_NS!$A$1:$D$4855,2,FALSE)</f>
        <v>NS07</v>
      </c>
      <c r="C46" s="117" t="s">
        <v>334</v>
      </c>
      <c r="D46" s="234" t="str">
        <f>VLOOKUP($C46,Pomocne_NS!$A$1:$D$4855,3,FALSE)</f>
        <v>m2</v>
      </c>
      <c r="E46" s="226">
        <v>449</v>
      </c>
      <c r="F46" s="218">
        <v>0</v>
      </c>
      <c r="G46" s="226">
        <f t="shared" si="2"/>
        <v>0</v>
      </c>
    </row>
    <row r="47" spans="1:7" s="106" customFormat="1">
      <c r="A47" s="189">
        <v>32</v>
      </c>
      <c r="B47" s="242" t="str">
        <f>VLOOKUP($C47,Pomocne_NS!$A$1:$D$4855,2,FALSE)</f>
        <v>N04</v>
      </c>
      <c r="C47" s="190" t="s">
        <v>330</v>
      </c>
      <c r="D47" s="234" t="str">
        <f>VLOOKUP($C47,Pomocne_NS!$A$1:$D$4855,3,FALSE)</f>
        <v>ks</v>
      </c>
      <c r="E47" s="226">
        <v>1</v>
      </c>
      <c r="F47" s="218">
        <v>0</v>
      </c>
      <c r="G47" s="226">
        <f t="shared" ref="G47:G52" si="3">E47*F47</f>
        <v>0</v>
      </c>
    </row>
    <row r="48" spans="1:7" s="106" customFormat="1">
      <c r="A48" s="191">
        <v>33</v>
      </c>
      <c r="B48" s="242" t="str">
        <f>VLOOKUP($C48,Pomocne_NS!$A$1:$D$4855,2,FALSE)</f>
        <v>PD02</v>
      </c>
      <c r="C48" s="194" t="s">
        <v>747</v>
      </c>
      <c r="D48" s="234" t="str">
        <f>VLOOKUP($C48,Pomocne_NS!$A$1:$D$4855,3,FALSE)</f>
        <v>ks</v>
      </c>
      <c r="E48" s="226">
        <v>1</v>
      </c>
      <c r="F48" s="218">
        <v>0</v>
      </c>
      <c r="G48" s="226">
        <f t="shared" si="3"/>
        <v>0</v>
      </c>
    </row>
    <row r="49" spans="1:7" s="106" customFormat="1">
      <c r="A49" s="189">
        <v>34</v>
      </c>
      <c r="B49" s="242" t="str">
        <f>VLOOKUP($C49,Pomocne_NS!$A$1:$D$4855,2,FALSE)</f>
        <v>OC9</v>
      </c>
      <c r="C49" s="194" t="s">
        <v>773</v>
      </c>
      <c r="D49" s="234" t="str">
        <f>VLOOKUP($C49,Pomocne_NS!$A$1:$D$4855,3,FALSE)</f>
        <v>kg</v>
      </c>
      <c r="E49" s="226">
        <v>318</v>
      </c>
      <c r="F49" s="218">
        <v>0</v>
      </c>
      <c r="G49" s="226">
        <f t="shared" si="3"/>
        <v>0</v>
      </c>
    </row>
    <row r="50" spans="1:7" s="106" customFormat="1">
      <c r="A50" s="191">
        <v>35</v>
      </c>
      <c r="B50" s="242" t="str">
        <f>VLOOKUP($C50,Pomocne_NS!$A$1:$D$4855,2,FALSE)</f>
        <v>OC30</v>
      </c>
      <c r="C50" s="163" t="s">
        <v>811</v>
      </c>
      <c r="D50" s="234" t="str">
        <f>VLOOKUP($C50,Pomocne_NS!$A$1:$D$4855,3,FALSE)</f>
        <v>kg</v>
      </c>
      <c r="E50" s="226">
        <v>674.5</v>
      </c>
      <c r="F50" s="218">
        <v>0</v>
      </c>
      <c r="G50" s="226">
        <f t="shared" si="3"/>
        <v>0</v>
      </c>
    </row>
    <row r="51" spans="1:7" s="106" customFormat="1">
      <c r="A51" s="189">
        <v>36</v>
      </c>
      <c r="B51" s="242" t="str">
        <f>VLOOKUP($C51,Pomocne_NS!$A$1:$D$4855,2,FALSE)</f>
        <v>OC35</v>
      </c>
      <c r="C51" s="175" t="s">
        <v>889</v>
      </c>
      <c r="D51" s="234" t="str">
        <f>VLOOKUP($C51,Pomocne_NS!$A$1:$D$4855,3,FALSE)</f>
        <v>kg</v>
      </c>
      <c r="E51" s="226">
        <v>63</v>
      </c>
      <c r="F51" s="218">
        <v>0</v>
      </c>
      <c r="G51" s="226">
        <f t="shared" si="3"/>
        <v>0</v>
      </c>
    </row>
    <row r="52" spans="1:7" s="106" customFormat="1">
      <c r="A52" s="191">
        <v>37</v>
      </c>
      <c r="B52" s="242" t="str">
        <f>VLOOKUP($C52,Pomocne_NS!$A$1:$D$4855,2,FALSE)</f>
        <v>DK1</v>
      </c>
      <c r="C52" s="163" t="s">
        <v>231</v>
      </c>
      <c r="D52" s="234" t="str">
        <f>VLOOKUP($C52,Pomocne_NS!$A$1:$D$4855,3,FALSE)</f>
        <v>bm</v>
      </c>
      <c r="E52" s="226">
        <v>88.9</v>
      </c>
      <c r="F52" s="218">
        <v>0</v>
      </c>
      <c r="G52" s="226">
        <f t="shared" si="3"/>
        <v>0</v>
      </c>
    </row>
    <row r="53" spans="1:7">
      <c r="A53" s="103"/>
      <c r="D53" s="113"/>
      <c r="E53" s="219"/>
      <c r="F53" s="219"/>
      <c r="G53" s="219"/>
    </row>
    <row r="54" spans="1:7">
      <c r="A54" s="103"/>
      <c r="C54" s="149" t="s">
        <v>99</v>
      </c>
      <c r="D54" s="113"/>
      <c r="E54" s="219"/>
      <c r="F54" s="219"/>
      <c r="G54" s="220">
        <f>G13+G26</f>
        <v>0</v>
      </c>
    </row>
    <row r="55" spans="1:7">
      <c r="A55" s="103"/>
      <c r="D55" s="113"/>
      <c r="E55" s="219"/>
      <c r="F55" s="219"/>
      <c r="G55" s="219"/>
    </row>
    <row r="56" spans="1:7">
      <c r="A56" s="299" t="s">
        <v>106</v>
      </c>
      <c r="B56" s="299"/>
      <c r="C56" s="299"/>
      <c r="D56" s="299"/>
      <c r="E56" s="299"/>
      <c r="F56" s="299"/>
      <c r="G56" s="299"/>
    </row>
    <row r="57" spans="1:7">
      <c r="A57" s="300" t="s">
        <v>128</v>
      </c>
      <c r="B57" s="300"/>
      <c r="C57" s="300"/>
      <c r="D57" s="300"/>
      <c r="E57" s="300"/>
      <c r="F57" s="300"/>
      <c r="G57" s="300"/>
    </row>
    <row r="58" spans="1:7">
      <c r="A58" s="300" t="s">
        <v>107</v>
      </c>
      <c r="B58" s="300"/>
      <c r="C58" s="300"/>
      <c r="D58" s="300"/>
      <c r="E58" s="300"/>
      <c r="F58" s="300"/>
      <c r="G58" s="300"/>
    </row>
    <row r="59" spans="1:7">
      <c r="A59" s="103"/>
      <c r="D59" s="113"/>
      <c r="E59" s="219"/>
      <c r="F59" s="219"/>
      <c r="G59" s="219"/>
    </row>
    <row r="60" spans="1:7">
      <c r="A60" s="113" t="s">
        <v>124</v>
      </c>
      <c r="D60" s="113"/>
      <c r="E60" s="219"/>
      <c r="F60" s="219"/>
      <c r="G60" s="219"/>
    </row>
    <row r="61" spans="1:7">
      <c r="A61" s="113" t="s">
        <v>125</v>
      </c>
      <c r="D61" s="113"/>
      <c r="E61" s="219"/>
      <c r="F61" s="219"/>
      <c r="G61" s="219"/>
    </row>
    <row r="62" spans="1:7">
      <c r="D62" s="113"/>
      <c r="E62" s="219"/>
      <c r="F62" s="219"/>
      <c r="G62" s="219"/>
    </row>
    <row r="63" spans="1:7">
      <c r="D63" s="113"/>
      <c r="E63" s="219"/>
      <c r="F63" s="219"/>
      <c r="G63" s="219"/>
    </row>
    <row r="64" spans="1:7">
      <c r="D64" s="113"/>
      <c r="E64" s="219"/>
      <c r="F64" s="219"/>
      <c r="G64" s="219"/>
    </row>
    <row r="65" spans="1:7">
      <c r="D65" s="113"/>
      <c r="E65" s="219"/>
      <c r="F65" s="219"/>
      <c r="G65" s="219"/>
    </row>
    <row r="66" spans="1:7">
      <c r="A66" s="197" t="s">
        <v>850</v>
      </c>
      <c r="B66" s="243"/>
      <c r="D66" s="113"/>
      <c r="E66" s="219"/>
      <c r="F66" s="219"/>
      <c r="G66" s="219"/>
    </row>
    <row r="67" spans="1:7">
      <c r="A67" s="197" t="s">
        <v>851</v>
      </c>
      <c r="B67" s="243"/>
      <c r="D67" s="113"/>
      <c r="E67" s="219"/>
      <c r="F67" s="219"/>
      <c r="G67" s="219"/>
    </row>
    <row r="68" spans="1:7">
      <c r="A68" s="197" t="s">
        <v>852</v>
      </c>
      <c r="B68" s="243"/>
      <c r="D68" s="113"/>
      <c r="E68" s="219"/>
      <c r="F68" s="219"/>
      <c r="G68" s="219"/>
    </row>
    <row r="69" spans="1:7">
      <c r="A69" s="197" t="s">
        <v>853</v>
      </c>
      <c r="B69" s="243"/>
      <c r="D69" s="113"/>
      <c r="E69" s="219"/>
      <c r="F69" s="219"/>
      <c r="G69" s="219"/>
    </row>
    <row r="70" spans="1:7">
      <c r="A70" s="197" t="s">
        <v>854</v>
      </c>
      <c r="B70" s="243"/>
      <c r="D70" s="113"/>
      <c r="E70" s="219"/>
      <c r="F70" s="219"/>
      <c r="G70" s="219"/>
    </row>
    <row r="71" spans="1:7">
      <c r="A71" s="197" t="s">
        <v>855</v>
      </c>
      <c r="B71" s="243"/>
      <c r="D71" s="113"/>
      <c r="E71" s="219"/>
      <c r="F71" s="219"/>
      <c r="G71" s="219"/>
    </row>
    <row r="72" spans="1:7">
      <c r="A72" s="301" t="s">
        <v>896</v>
      </c>
      <c r="B72" s="301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</row>
    <row r="460" spans="1:7">
      <c r="A460" s="103"/>
    </row>
    <row r="461" spans="1:7">
      <c r="A461" s="103"/>
    </row>
    <row r="462" spans="1:7">
      <c r="A462" s="103"/>
    </row>
    <row r="463" spans="1:7">
      <c r="A463" s="103"/>
    </row>
    <row r="464" spans="1:7">
      <c r="A464" s="103"/>
    </row>
    <row r="465" spans="1:1">
      <c r="A465" s="103"/>
    </row>
    <row r="466" spans="1:1">
      <c r="A466" s="103"/>
    </row>
    <row r="467" spans="1:1">
      <c r="A467" s="103"/>
    </row>
    <row r="468" spans="1:1">
      <c r="A468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56:G56"/>
    <mergeCell ref="A57:G57"/>
    <mergeCell ref="A58:G58"/>
    <mergeCell ref="A72:B72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8"/>
  <sheetViews>
    <sheetView showGridLines="0" workbookViewId="0">
      <pane ySplit="12" topLeftCell="A46" activePane="bottomLeft" state="frozen"/>
      <selection sqref="A1:G1"/>
      <selection pane="bottomLeft" activeCell="C25" sqref="C25"/>
    </sheetView>
  </sheetViews>
  <sheetFormatPr defaultColWidth="9.109375" defaultRowHeight="10.199999999999999"/>
  <cols>
    <col min="1" max="1" width="10.44140625" style="7" customWidth="1"/>
    <col min="2" max="2" width="12.6640625" style="241" customWidth="1"/>
    <col min="3" max="3" width="113.21875" style="184" customWidth="1"/>
    <col min="4" max="4" width="11.44140625" style="235" bestFit="1" customWidth="1"/>
    <col min="5" max="5" width="9.5546875" style="221" customWidth="1"/>
    <col min="6" max="6" width="9.88671875" style="221" customWidth="1"/>
    <col min="7" max="7" width="12.6640625" style="221" customWidth="1"/>
    <col min="8" max="8" width="9.109375" style="7"/>
    <col min="9" max="10" width="0" style="7" hidden="1" customWidth="1"/>
    <col min="11" max="16384" width="9.1093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343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SUM(G14:G37)</f>
        <v>0</v>
      </c>
    </row>
    <row r="14" spans="1:10" s="106" customFormat="1">
      <c r="A14" s="189">
        <v>1</v>
      </c>
      <c r="B14" s="240" t="str">
        <f>VLOOKUP($C14,Pomocne_BP!$A$1:$D$4923,2,FALSE)</f>
        <v>BE01</v>
      </c>
      <c r="C14" s="188" t="s">
        <v>453</v>
      </c>
      <c r="D14" s="234" t="str">
        <f>VLOOKUP($C14,Pomocne_BP!$A$1:$D$4923,3,FALSE)</f>
        <v>m2</v>
      </c>
      <c r="E14" s="226">
        <v>300</v>
      </c>
      <c r="F14" s="218">
        <v>0</v>
      </c>
      <c r="G14" s="226">
        <f t="shared" ref="G14:G19" si="0">E14*F14</f>
        <v>0</v>
      </c>
      <c r="I14" s="106">
        <f>VLOOKUP($C14,Pomocne_BP!$A$1:$E$4923,5,FALSE)</f>
        <v>210</v>
      </c>
      <c r="J14" s="7">
        <f>I14*E14</f>
        <v>63000</v>
      </c>
    </row>
    <row r="15" spans="1:10" s="106" customFormat="1">
      <c r="A15" s="102">
        <v>2</v>
      </c>
      <c r="B15" s="240" t="str">
        <f>VLOOKUP($C15,Pomocne_BP!$A$1:$D$4923,2,FALSE)</f>
        <v>BE02</v>
      </c>
      <c r="C15" s="188" t="s">
        <v>452</v>
      </c>
      <c r="D15" s="234" t="str">
        <f>VLOOKUP($C15,Pomocne_BP!$A$1:$D$4923,3,FALSE)</f>
        <v>ks</v>
      </c>
      <c r="E15" s="226">
        <v>800</v>
      </c>
      <c r="F15" s="218">
        <v>0</v>
      </c>
      <c r="G15" s="226">
        <f t="shared" si="0"/>
        <v>0</v>
      </c>
      <c r="I15" s="106">
        <f>VLOOKUP($C15,Pomocne_BP!$A$1:$E$4923,5,FALSE)</f>
        <v>85</v>
      </c>
      <c r="J15" s="7">
        <f t="shared" ref="J15:J37" si="1">I15*E15</f>
        <v>68000</v>
      </c>
    </row>
    <row r="16" spans="1:10" s="106" customFormat="1">
      <c r="A16" s="189">
        <v>3</v>
      </c>
      <c r="B16" s="240" t="str">
        <f>VLOOKUP($C16,Pomocne_BP!$A$1:$D$4923,2,FALSE)</f>
        <v>BE03</v>
      </c>
      <c r="C16" s="188" t="s">
        <v>459</v>
      </c>
      <c r="D16" s="234" t="str">
        <f>VLOOKUP($C16,Pomocne_BP!$A$1:$D$4923,3,FALSE)</f>
        <v>mb</v>
      </c>
      <c r="E16" s="226">
        <v>6500</v>
      </c>
      <c r="F16" s="218">
        <v>0</v>
      </c>
      <c r="G16" s="226">
        <f t="shared" si="0"/>
        <v>0</v>
      </c>
      <c r="I16" s="106">
        <f>VLOOKUP($C16,Pomocne_BP!$A$1:$E$4923,5,FALSE)</f>
        <v>0</v>
      </c>
      <c r="J16" s="7">
        <f t="shared" si="1"/>
        <v>0</v>
      </c>
    </row>
    <row r="17" spans="1:10" s="106" customFormat="1">
      <c r="A17" s="102">
        <v>4</v>
      </c>
      <c r="B17" s="240" t="str">
        <f>VLOOKUP($C17,Pomocne_BP!$A$1:$D$4923,2,FALSE)</f>
        <v>BE04</v>
      </c>
      <c r="C17" s="188" t="s">
        <v>458</v>
      </c>
      <c r="D17" s="234" t="str">
        <f>VLOOKUP($C17,Pomocne_BP!$A$1:$D$4923,3,FALSE)</f>
        <v>m2</v>
      </c>
      <c r="E17" s="226">
        <v>440</v>
      </c>
      <c r="F17" s="218">
        <v>0</v>
      </c>
      <c r="G17" s="226">
        <f t="shared" si="0"/>
        <v>0</v>
      </c>
      <c r="I17" s="106">
        <f>VLOOKUP($C17,Pomocne_BP!$A$1:$E$4923,5,FALSE)</f>
        <v>0</v>
      </c>
      <c r="J17" s="7">
        <f t="shared" si="1"/>
        <v>0</v>
      </c>
    </row>
    <row r="18" spans="1:10" s="106" customFormat="1">
      <c r="A18" s="189">
        <v>5</v>
      </c>
      <c r="B18" s="240" t="str">
        <f>VLOOKUP($C18,Pomocne_BP!$A$1:$D$4923,2,FALSE)</f>
        <v>BF01</v>
      </c>
      <c r="C18" s="188" t="s">
        <v>288</v>
      </c>
      <c r="D18" s="234" t="str">
        <f>VLOOKUP($C18,Pomocne_BP!$A$1:$D$4923,3,FALSE)</f>
        <v>kpl</v>
      </c>
      <c r="E18" s="226">
        <v>1</v>
      </c>
      <c r="F18" s="218">
        <v>0</v>
      </c>
      <c r="G18" s="226">
        <f t="shared" si="0"/>
        <v>0</v>
      </c>
      <c r="I18" s="106">
        <f>VLOOKUP($C18,Pomocne_BP!$A$1:$E$4923,5,FALSE)</f>
        <v>0</v>
      </c>
      <c r="J18" s="7">
        <f t="shared" si="1"/>
        <v>0</v>
      </c>
    </row>
    <row r="19" spans="1:10" s="106" customFormat="1">
      <c r="A19" s="102">
        <v>6</v>
      </c>
      <c r="B19" s="240" t="str">
        <f>VLOOKUP($C19,Pomocne_BP!$A$1:$D$4923,2,FALSE)</f>
        <v>BF02</v>
      </c>
      <c r="C19" s="188" t="s">
        <v>460</v>
      </c>
      <c r="D19" s="234" t="str">
        <f>VLOOKUP($C19,Pomocne_BP!$A$1:$D$4923,3,FALSE)</f>
        <v>m2</v>
      </c>
      <c r="E19" s="226">
        <v>377.76</v>
      </c>
      <c r="F19" s="218">
        <v>0</v>
      </c>
      <c r="G19" s="226">
        <f t="shared" si="0"/>
        <v>0</v>
      </c>
      <c r="I19" s="106">
        <f>VLOOKUP($C19,Pomocne_BP!$A$1:$E$4923,5,FALSE)</f>
        <v>50</v>
      </c>
      <c r="J19" s="7">
        <f t="shared" si="1"/>
        <v>18888</v>
      </c>
    </row>
    <row r="20" spans="1:10" s="106" customFormat="1">
      <c r="A20" s="189">
        <v>7</v>
      </c>
      <c r="B20" s="240" t="str">
        <f>VLOOKUP($C20,Pomocne_BP!$A$1:$D$4923,2,FALSE)</f>
        <v>BF03</v>
      </c>
      <c r="C20" s="188" t="s">
        <v>461</v>
      </c>
      <c r="D20" s="234" t="str">
        <f>VLOOKUP($C20,Pomocne_BP!$A$1:$D$4923,3,FALSE)</f>
        <v>m2</v>
      </c>
      <c r="E20" s="226">
        <f>E24</f>
        <v>155.80000000000001</v>
      </c>
      <c r="F20" s="218">
        <v>0</v>
      </c>
      <c r="G20" s="226">
        <f t="shared" ref="G20:G37" si="2">E20*F20</f>
        <v>0</v>
      </c>
      <c r="I20" s="106">
        <f>VLOOKUP($C20,Pomocne_BP!$A$1:$E$4923,5,FALSE)</f>
        <v>0</v>
      </c>
      <c r="J20" s="7">
        <f t="shared" si="1"/>
        <v>0</v>
      </c>
    </row>
    <row r="21" spans="1:10" s="106" customFormat="1">
      <c r="A21" s="102">
        <v>8</v>
      </c>
      <c r="B21" s="240" t="str">
        <f>VLOOKUP($C21,Pomocne_BP!$A$1:$D$4923,2,FALSE)</f>
        <v>BF04</v>
      </c>
      <c r="C21" s="188" t="s">
        <v>299</v>
      </c>
      <c r="D21" s="234" t="str">
        <f>VLOOKUP($C21,Pomocne_BP!$A$1:$D$4923,3,FALSE)</f>
        <v>m2</v>
      </c>
      <c r="E21" s="226">
        <f>E49+E50+E51</f>
        <v>550.12</v>
      </c>
      <c r="F21" s="218">
        <v>0</v>
      </c>
      <c r="G21" s="226">
        <f t="shared" si="2"/>
        <v>0</v>
      </c>
      <c r="I21" s="106">
        <f>VLOOKUP($C21,Pomocne_BP!$A$1:$E$4923,5,FALSE)</f>
        <v>0</v>
      </c>
      <c r="J21" s="7">
        <f t="shared" si="1"/>
        <v>0</v>
      </c>
    </row>
    <row r="22" spans="1:10" s="106" customFormat="1">
      <c r="A22" s="189">
        <v>9</v>
      </c>
      <c r="B22" s="240" t="str">
        <f>VLOOKUP($C22,Pomocne_BP!$A$1:$D$4923,2,FALSE)</f>
        <v>BF05</v>
      </c>
      <c r="C22" s="188" t="s">
        <v>289</v>
      </c>
      <c r="D22" s="234" t="str">
        <f>VLOOKUP($C22,Pomocne_BP!$A$1:$D$4923,3,FALSE)</f>
        <v>m2</v>
      </c>
      <c r="E22" s="226">
        <f>E21</f>
        <v>550.12</v>
      </c>
      <c r="F22" s="218">
        <v>0</v>
      </c>
      <c r="G22" s="226">
        <f t="shared" si="2"/>
        <v>0</v>
      </c>
      <c r="I22" s="106">
        <f>VLOOKUP($C22,Pomocne_BP!$A$1:$E$4923,5,FALSE)</f>
        <v>0</v>
      </c>
      <c r="J22" s="7">
        <f t="shared" si="1"/>
        <v>0</v>
      </c>
    </row>
    <row r="23" spans="1:10" s="106" customFormat="1">
      <c r="A23" s="102">
        <v>10</v>
      </c>
      <c r="B23" s="240" t="str">
        <f>VLOOKUP($C23,Pomocne_BP!$A$1:$D$4923,2,FALSE)</f>
        <v>BF06</v>
      </c>
      <c r="C23" s="188" t="s">
        <v>290</v>
      </c>
      <c r="D23" s="234" t="str">
        <f>VLOOKUP($C23,Pomocne_BP!$A$1:$D$4923,3,FALSE)</f>
        <v>m2</v>
      </c>
      <c r="E23" s="226">
        <f>E21</f>
        <v>550.12</v>
      </c>
      <c r="F23" s="218">
        <v>0</v>
      </c>
      <c r="G23" s="226">
        <f t="shared" si="2"/>
        <v>0</v>
      </c>
      <c r="I23" s="106">
        <f>VLOOKUP($C23,Pomocne_BP!$A$1:$E$4923,5,FALSE)</f>
        <v>0</v>
      </c>
      <c r="J23" s="7">
        <f t="shared" si="1"/>
        <v>0</v>
      </c>
    </row>
    <row r="24" spans="1:10" s="106" customFormat="1">
      <c r="A24" s="189">
        <v>11</v>
      </c>
      <c r="B24" s="240" t="str">
        <f>VLOOKUP($C24,Pomocne_BP!$A$1:$D$4923,2,FALSE)</f>
        <v>BF07</v>
      </c>
      <c r="C24" s="188" t="s">
        <v>462</v>
      </c>
      <c r="D24" s="234" t="str">
        <f>VLOOKUP($C24,Pomocne_BP!$A$1:$D$4923,3,FALSE)</f>
        <v>m2</v>
      </c>
      <c r="E24" s="226">
        <v>155.80000000000001</v>
      </c>
      <c r="F24" s="218">
        <v>0</v>
      </c>
      <c r="G24" s="226">
        <f t="shared" si="2"/>
        <v>0</v>
      </c>
      <c r="I24" s="106">
        <f>VLOOKUP($C24,Pomocne_BP!$A$1:$E$4923,5,FALSE)</f>
        <v>48</v>
      </c>
      <c r="J24" s="7">
        <f t="shared" si="1"/>
        <v>7478.4000000000005</v>
      </c>
    </row>
    <row r="25" spans="1:10" s="106" customFormat="1">
      <c r="A25" s="102">
        <v>12</v>
      </c>
      <c r="B25" s="240" t="str">
        <f>VLOOKUP($C25,Pomocne_BP!$A$1:$D$4923,2,FALSE)</f>
        <v>BF08</v>
      </c>
      <c r="C25" s="188" t="s">
        <v>463</v>
      </c>
      <c r="D25" s="234" t="str">
        <f>VLOOKUP($C25,Pomocne_BP!$A$1:$D$4923,3,FALSE)</f>
        <v>mb</v>
      </c>
      <c r="E25" s="226">
        <v>162.30000000000001</v>
      </c>
      <c r="F25" s="218">
        <v>0</v>
      </c>
      <c r="G25" s="226">
        <f t="shared" si="2"/>
        <v>0</v>
      </c>
      <c r="I25" s="106">
        <f>VLOOKUP($C25,Pomocne_BP!$A$1:$E$4923,5,FALSE)</f>
        <v>10</v>
      </c>
      <c r="J25" s="7">
        <f t="shared" si="1"/>
        <v>1623</v>
      </c>
    </row>
    <row r="26" spans="1:10" s="106" customFormat="1">
      <c r="A26" s="189">
        <v>13</v>
      </c>
      <c r="B26" s="240" t="str">
        <f>VLOOKUP($C26,Pomocne_BP!$A$1:$D$4923,2,FALSE)</f>
        <v>BF09</v>
      </c>
      <c r="C26" s="188" t="s">
        <v>291</v>
      </c>
      <c r="D26" s="234" t="str">
        <f>VLOOKUP($C26,Pomocne_BP!$A$1:$D$4923,3,FALSE)</f>
        <v>kpl</v>
      </c>
      <c r="E26" s="226">
        <v>1</v>
      </c>
      <c r="F26" s="218">
        <v>0</v>
      </c>
      <c r="G26" s="226">
        <f t="shared" si="2"/>
        <v>0</v>
      </c>
      <c r="H26" s="122"/>
      <c r="I26" s="106">
        <f>VLOOKUP($C26,Pomocne_BP!$A$1:$E$4923,5,FALSE)</f>
        <v>0</v>
      </c>
      <c r="J26" s="7">
        <f t="shared" si="1"/>
        <v>0</v>
      </c>
    </row>
    <row r="27" spans="1:10" s="106" customFormat="1">
      <c r="A27" s="102">
        <v>14</v>
      </c>
      <c r="B27" s="240" t="str">
        <f>VLOOKUP($C27,Pomocne_BP!$A$1:$D$4923,2,FALSE)</f>
        <v>BF10</v>
      </c>
      <c r="C27" s="188" t="s">
        <v>292</v>
      </c>
      <c r="D27" s="234" t="str">
        <f>VLOOKUP($C27,Pomocne_BP!$A$1:$D$4923,3,FALSE)</f>
        <v>kpl</v>
      </c>
      <c r="E27" s="226">
        <v>1</v>
      </c>
      <c r="F27" s="218">
        <v>0</v>
      </c>
      <c r="G27" s="226">
        <f t="shared" si="2"/>
        <v>0</v>
      </c>
      <c r="H27" s="122"/>
      <c r="I27" s="106">
        <f>VLOOKUP($C27,Pomocne_BP!$A$1:$E$4923,5,FALSE)</f>
        <v>0</v>
      </c>
      <c r="J27" s="7">
        <f t="shared" si="1"/>
        <v>0</v>
      </c>
    </row>
    <row r="28" spans="1:10" s="106" customFormat="1">
      <c r="A28" s="189">
        <v>15</v>
      </c>
      <c r="B28" s="240" t="str">
        <f>VLOOKUP($C28,Pomocne_BP!$A$1:$D$4923,2,FALSE)</f>
        <v>BF11</v>
      </c>
      <c r="C28" s="188" t="s">
        <v>467</v>
      </c>
      <c r="D28" s="234" t="str">
        <f>VLOOKUP($C28,Pomocne_BP!$A$1:$D$4923,3,FALSE)</f>
        <v>m2</v>
      </c>
      <c r="E28" s="226">
        <v>2921.31</v>
      </c>
      <c r="F28" s="218">
        <v>0</v>
      </c>
      <c r="G28" s="226">
        <f t="shared" si="2"/>
        <v>0</v>
      </c>
      <c r="I28" s="106">
        <f>VLOOKUP($C28,Pomocne_BP!$A$1:$E$4923,5,FALSE)</f>
        <v>0</v>
      </c>
      <c r="J28" s="7">
        <f t="shared" si="1"/>
        <v>0</v>
      </c>
    </row>
    <row r="29" spans="1:10" s="106" customFormat="1">
      <c r="A29" s="102">
        <v>16</v>
      </c>
      <c r="B29" s="240" t="str">
        <f>VLOOKUP($C29,Pomocne_BP!$A$1:$D$4923,2,FALSE)</f>
        <v>BF12</v>
      </c>
      <c r="C29" s="188" t="s">
        <v>293</v>
      </c>
      <c r="D29" s="234" t="str">
        <f>VLOOKUP($C29,Pomocne_BP!$A$1:$D$4923,3,FALSE)</f>
        <v>m2</v>
      </c>
      <c r="E29" s="226">
        <v>194.76</v>
      </c>
      <c r="F29" s="218">
        <v>0</v>
      </c>
      <c r="G29" s="226">
        <f t="shared" si="2"/>
        <v>0</v>
      </c>
      <c r="I29" s="106">
        <f>VLOOKUP($C29,Pomocne_BP!$A$1:$E$4923,5,FALSE)</f>
        <v>0</v>
      </c>
      <c r="J29" s="7">
        <f t="shared" si="1"/>
        <v>0</v>
      </c>
    </row>
    <row r="30" spans="1:10" s="106" customFormat="1">
      <c r="A30" s="189">
        <v>17</v>
      </c>
      <c r="B30" s="240" t="str">
        <f>VLOOKUP($C30,Pomocne_BP!$A$1:$D$4923,2,FALSE)</f>
        <v>BF13</v>
      </c>
      <c r="C30" s="188" t="s">
        <v>466</v>
      </c>
      <c r="D30" s="234" t="str">
        <f>VLOOKUP($C30,Pomocne_BP!$A$1:$D$4923,3,FALSE)</f>
        <v>m2</v>
      </c>
      <c r="E30" s="226">
        <v>2500</v>
      </c>
      <c r="F30" s="218">
        <v>0</v>
      </c>
      <c r="G30" s="226">
        <f t="shared" si="2"/>
        <v>0</v>
      </c>
      <c r="I30" s="106">
        <f>VLOOKUP($C30,Pomocne_BP!$A$1:$E$4923,5,FALSE)</f>
        <v>0</v>
      </c>
      <c r="J30" s="7">
        <f t="shared" si="1"/>
        <v>0</v>
      </c>
    </row>
    <row r="31" spans="1:10" s="106" customFormat="1">
      <c r="A31" s="102">
        <v>18</v>
      </c>
      <c r="B31" s="240" t="str">
        <f>VLOOKUP($C31,Pomocne_BP!$A$1:$D$4923,2,FALSE)</f>
        <v>BF14</v>
      </c>
      <c r="C31" s="188" t="s">
        <v>426</v>
      </c>
      <c r="D31" s="234" t="str">
        <f>VLOOKUP($C31,Pomocne_BP!$A$1:$D$4923,3,FALSE)</f>
        <v>kpl</v>
      </c>
      <c r="E31" s="226">
        <v>1</v>
      </c>
      <c r="F31" s="218">
        <v>0</v>
      </c>
      <c r="G31" s="226">
        <f t="shared" si="2"/>
        <v>0</v>
      </c>
      <c r="I31" s="106">
        <f>VLOOKUP($C31,Pomocne_BP!$A$1:$E$4923,5,FALSE)</f>
        <v>0</v>
      </c>
      <c r="J31" s="7">
        <f t="shared" si="1"/>
        <v>0</v>
      </c>
    </row>
    <row r="32" spans="1:10" s="106" customFormat="1">
      <c r="A32" s="189">
        <v>19</v>
      </c>
      <c r="B32" s="240" t="str">
        <f>VLOOKUP($C32,Pomocne_BP!$A$1:$D$4923,2,FALSE)</f>
        <v>BF15</v>
      </c>
      <c r="C32" s="188" t="s">
        <v>272</v>
      </c>
      <c r="D32" s="234" t="str">
        <f>VLOOKUP($C32,Pomocne_BP!$A$1:$D$4923,3,FALSE)</f>
        <v>t</v>
      </c>
      <c r="E32" s="226">
        <f>J39*0.001</f>
        <v>159.09539999999998</v>
      </c>
      <c r="F32" s="218">
        <v>0</v>
      </c>
      <c r="G32" s="226">
        <f t="shared" si="2"/>
        <v>0</v>
      </c>
      <c r="J32" s="7"/>
    </row>
    <row r="33" spans="1:10" s="106" customFormat="1">
      <c r="A33" s="102">
        <v>20</v>
      </c>
      <c r="B33" s="240" t="str">
        <f>VLOOKUP($C33,Pomocne_BP!$A$1:$D$4923,2,FALSE)</f>
        <v>BF16</v>
      </c>
      <c r="C33" s="188" t="s">
        <v>464</v>
      </c>
      <c r="D33" s="234" t="str">
        <f>VLOOKUP($C33,Pomocne_BP!$A$1:$D$4923,3,FALSE)</f>
        <v>kpl</v>
      </c>
      <c r="E33" s="226">
        <v>1</v>
      </c>
      <c r="F33" s="218">
        <v>0</v>
      </c>
      <c r="G33" s="226">
        <f t="shared" si="2"/>
        <v>0</v>
      </c>
      <c r="I33" s="106">
        <f>VLOOKUP($C33,Pomocne_BP!$A$1:$E$4923,5,FALSE)</f>
        <v>0</v>
      </c>
      <c r="J33" s="7">
        <f t="shared" si="1"/>
        <v>0</v>
      </c>
    </row>
    <row r="34" spans="1:10" s="106" customFormat="1">
      <c r="A34" s="189">
        <v>21</v>
      </c>
      <c r="B34" s="240" t="str">
        <f>VLOOKUP($C34,Pomocne_BP!$A$1:$D$4923,2,FALSE)</f>
        <v>BF17</v>
      </c>
      <c r="C34" s="188" t="s">
        <v>465</v>
      </c>
      <c r="D34" s="234" t="str">
        <f>VLOOKUP($C34,Pomocne_BP!$A$1:$D$4923,3,FALSE)</f>
        <v>kpl</v>
      </c>
      <c r="E34" s="226">
        <v>1</v>
      </c>
      <c r="F34" s="218">
        <v>0</v>
      </c>
      <c r="G34" s="226">
        <f t="shared" si="2"/>
        <v>0</v>
      </c>
      <c r="I34" s="106">
        <f>VLOOKUP($C34,Pomocne_BP!$A$1:$E$4923,5,FALSE)</f>
        <v>0</v>
      </c>
      <c r="J34" s="7">
        <f t="shared" si="1"/>
        <v>0</v>
      </c>
    </row>
    <row r="35" spans="1:10" s="106" customFormat="1">
      <c r="A35" s="102">
        <v>22</v>
      </c>
      <c r="B35" s="240" t="str">
        <f>VLOOKUP($C35,Pomocne_BP!$A$1:$D$4923,2,FALSE)</f>
        <v>BF18</v>
      </c>
      <c r="C35" s="188" t="s">
        <v>287</v>
      </c>
      <c r="D35" s="234" t="str">
        <f>VLOOKUP($C35,Pomocne_BP!$A$1:$D$4923,3,FALSE)</f>
        <v>kpl</v>
      </c>
      <c r="E35" s="226">
        <v>1</v>
      </c>
      <c r="F35" s="218">
        <v>0</v>
      </c>
      <c r="G35" s="226">
        <f t="shared" si="2"/>
        <v>0</v>
      </c>
      <c r="I35" s="106">
        <f>VLOOKUP($C35,Pomocne_BP!$A$1:$E$4923,5,FALSE)</f>
        <v>0</v>
      </c>
      <c r="J35" s="7">
        <f t="shared" si="1"/>
        <v>0</v>
      </c>
    </row>
    <row r="36" spans="1:10" s="106" customFormat="1">
      <c r="A36" s="189">
        <v>23</v>
      </c>
      <c r="B36" s="240" t="str">
        <f>VLOOKUP($C36,Pomocne_BP!$A$1:$D$4923,2,FALSE)</f>
        <v>BC01</v>
      </c>
      <c r="C36" s="188" t="s">
        <v>513</v>
      </c>
      <c r="D36" s="234" t="str">
        <f>VLOOKUP($C36,Pomocne_BP!$A$1:$D$4923,3,FALSE)</f>
        <v>mb</v>
      </c>
      <c r="E36" s="226">
        <v>10</v>
      </c>
      <c r="F36" s="218">
        <v>0</v>
      </c>
      <c r="G36" s="226">
        <f t="shared" si="2"/>
        <v>0</v>
      </c>
      <c r="I36" s="106">
        <f>VLOOKUP($C36,Pomocne_BP!$A$1:$E$4923,5,FALSE)</f>
        <v>10</v>
      </c>
      <c r="J36" s="7">
        <f t="shared" si="1"/>
        <v>100</v>
      </c>
    </row>
    <row r="37" spans="1:10" s="106" customFormat="1">
      <c r="A37" s="102">
        <v>24</v>
      </c>
      <c r="B37" s="240" t="str">
        <f>VLOOKUP($C37,Pomocne_BP!$A$1:$D$4923,2,FALSE)</f>
        <v>BC02</v>
      </c>
      <c r="C37" s="188" t="s">
        <v>514</v>
      </c>
      <c r="D37" s="234" t="str">
        <f>VLOOKUP($C37,Pomocne_BP!$A$1:$D$4923,3,FALSE)</f>
        <v>m2</v>
      </c>
      <c r="E37" s="226">
        <f>E71*0.05</f>
        <v>6</v>
      </c>
      <c r="F37" s="218">
        <v>0</v>
      </c>
      <c r="G37" s="226">
        <f t="shared" si="2"/>
        <v>0</v>
      </c>
      <c r="I37" s="106">
        <f>VLOOKUP($C37,Pomocne_BP!$A$1:$E$4923,5,FALSE)</f>
        <v>1</v>
      </c>
      <c r="J37" s="7">
        <f t="shared" si="1"/>
        <v>6</v>
      </c>
    </row>
    <row r="38" spans="1:10">
      <c r="A38" s="103"/>
      <c r="D38" s="113"/>
      <c r="E38" s="219"/>
      <c r="F38" s="219"/>
      <c r="G38" s="219"/>
    </row>
    <row r="39" spans="1:10">
      <c r="A39" s="100"/>
      <c r="B39" s="239"/>
      <c r="C39" s="146" t="s">
        <v>95</v>
      </c>
      <c r="D39" s="109"/>
      <c r="E39" s="224"/>
      <c r="F39" s="224"/>
      <c r="G39" s="216">
        <f>SUM(G40:G72)</f>
        <v>0</v>
      </c>
      <c r="J39" s="151">
        <f>SUM(J14:J37)</f>
        <v>159095.4</v>
      </c>
    </row>
    <row r="40" spans="1:10">
      <c r="A40" s="189">
        <v>25</v>
      </c>
      <c r="B40" s="242" t="str">
        <f>VLOOKUP($C40,Pomocne_NS!$A$1:$D$4855,2,FALSE)</f>
        <v>NE01</v>
      </c>
      <c r="C40" s="188" t="s">
        <v>468</v>
      </c>
      <c r="D40" s="234" t="str">
        <f>VLOOKUP($C40,Pomocne_NS!$A$1:$D$4855,3,FALSE)</f>
        <v>m2</v>
      </c>
      <c r="E40" s="226">
        <v>100</v>
      </c>
      <c r="F40" s="218">
        <v>0</v>
      </c>
      <c r="G40" s="226">
        <f>E40*F40</f>
        <v>0</v>
      </c>
    </row>
    <row r="41" spans="1:10" ht="20.399999999999999">
      <c r="A41" s="189">
        <v>26</v>
      </c>
      <c r="B41" s="242" t="str">
        <f>VLOOKUP($C41,Pomocne_NS!$A$1:$D$4855,2,FALSE)</f>
        <v>NE02</v>
      </c>
      <c r="C41" s="188" t="s">
        <v>470</v>
      </c>
      <c r="D41" s="234" t="str">
        <f>VLOOKUP($C41,Pomocne_NS!$A$1:$D$4855,3,FALSE)</f>
        <v>m2</v>
      </c>
      <c r="E41" s="226">
        <v>200</v>
      </c>
      <c r="F41" s="218">
        <v>0</v>
      </c>
      <c r="G41" s="226">
        <f>E41*F41</f>
        <v>0</v>
      </c>
    </row>
    <row r="42" spans="1:10" s="106" customFormat="1">
      <c r="A42" s="189">
        <v>27</v>
      </c>
      <c r="B42" s="242" t="str">
        <f>VLOOKUP($C42,Pomocne_NS!$A$1:$D$4855,2,FALSE)</f>
        <v>NE03</v>
      </c>
      <c r="C42" s="188" t="s">
        <v>297</v>
      </c>
      <c r="D42" s="234" t="str">
        <f>VLOOKUP($C42,Pomocne_NS!$A$1:$D$4855,3,FALSE)</f>
        <v>mb</v>
      </c>
      <c r="E42" s="226">
        <v>800</v>
      </c>
      <c r="F42" s="218">
        <v>0</v>
      </c>
      <c r="G42" s="226">
        <f>E42*F42</f>
        <v>0</v>
      </c>
    </row>
    <row r="43" spans="1:10" s="106" customFormat="1">
      <c r="A43" s="189">
        <v>28</v>
      </c>
      <c r="B43" s="242" t="str">
        <f>VLOOKUP($C43,Pomocne_NS!$A$1:$D$4855,2,FALSE)</f>
        <v>NE04</v>
      </c>
      <c r="C43" s="188" t="s">
        <v>478</v>
      </c>
      <c r="D43" s="234" t="str">
        <f>VLOOKUP($C43,Pomocne_NS!$A$1:$D$4855,3,FALSE)</f>
        <v>kpl</v>
      </c>
      <c r="E43" s="226">
        <v>1</v>
      </c>
      <c r="F43" s="218">
        <v>0</v>
      </c>
      <c r="G43" s="226">
        <f t="shared" ref="G43:G50" si="3">E43*F43</f>
        <v>0</v>
      </c>
    </row>
    <row r="44" spans="1:10" s="106" customFormat="1">
      <c r="A44" s="189">
        <v>29</v>
      </c>
      <c r="B44" s="242" t="str">
        <f>VLOOKUP($C44,Pomocne_NS!$A$1:$D$4855,2,FALSE)</f>
        <v>NE05</v>
      </c>
      <c r="C44" s="188" t="s">
        <v>479</v>
      </c>
      <c r="D44" s="234" t="str">
        <f>VLOOKUP($C44,Pomocne_NS!$A$1:$D$4855,3,FALSE)</f>
        <v>mb</v>
      </c>
      <c r="E44" s="226">
        <v>5000</v>
      </c>
      <c r="F44" s="218">
        <v>0</v>
      </c>
      <c r="G44" s="226">
        <f>E44*F44</f>
        <v>0</v>
      </c>
    </row>
    <row r="45" spans="1:10" s="106" customFormat="1">
      <c r="A45" s="189">
        <v>30</v>
      </c>
      <c r="B45" s="242" t="str">
        <f>VLOOKUP($C45,Pomocne_NS!$A$1:$D$4855,2,FALSE)</f>
        <v>NE06</v>
      </c>
      <c r="C45" s="188" t="s">
        <v>480</v>
      </c>
      <c r="D45" s="234" t="str">
        <f>VLOOKUP($C45,Pomocne_NS!$A$1:$D$4855,3,FALSE)</f>
        <v>mb</v>
      </c>
      <c r="E45" s="226">
        <v>1500</v>
      </c>
      <c r="F45" s="218">
        <v>0</v>
      </c>
      <c r="G45" s="226">
        <f t="shared" si="3"/>
        <v>0</v>
      </c>
    </row>
    <row r="46" spans="1:10" s="106" customFormat="1">
      <c r="A46" s="189">
        <v>31</v>
      </c>
      <c r="B46" s="242" t="str">
        <f>VLOOKUP($C46,Pomocne_NS!$A$1:$D$4855,2,FALSE)</f>
        <v>NE07</v>
      </c>
      <c r="C46" s="190" t="s">
        <v>481</v>
      </c>
      <c r="D46" s="234" t="str">
        <f>VLOOKUP($C46,Pomocne_NS!$A$1:$D$4855,3,FALSE)</f>
        <v>ks</v>
      </c>
      <c r="E46" s="226">
        <v>50</v>
      </c>
      <c r="F46" s="218">
        <v>0</v>
      </c>
      <c r="G46" s="226">
        <f t="shared" si="3"/>
        <v>0</v>
      </c>
    </row>
    <row r="47" spans="1:10" s="106" customFormat="1">
      <c r="A47" s="189">
        <v>32</v>
      </c>
      <c r="B47" s="242" t="str">
        <f>VLOOKUP($C47,Pomocne_NS!$A$1:$D$4855,2,FALSE)</f>
        <v>NE08</v>
      </c>
      <c r="C47" s="188" t="s">
        <v>567</v>
      </c>
      <c r="D47" s="234" t="str">
        <f>VLOOKUP($C47,Pomocne_NS!$A$1:$D$4855,3,FALSE)</f>
        <v>m2</v>
      </c>
      <c r="E47" s="226">
        <f>E17</f>
        <v>440</v>
      </c>
      <c r="F47" s="218">
        <v>0</v>
      </c>
      <c r="G47" s="226">
        <f t="shared" si="3"/>
        <v>0</v>
      </c>
    </row>
    <row r="48" spans="1:10" s="106" customFormat="1">
      <c r="A48" s="189">
        <v>33</v>
      </c>
      <c r="B48" s="242" t="str">
        <f>VLOOKUP($C48,Pomocne_NS!$A$1:$D$4855,2,FALSE)</f>
        <v>NF01</v>
      </c>
      <c r="C48" s="192" t="s">
        <v>295</v>
      </c>
      <c r="D48" s="234" t="str">
        <f>VLOOKUP($C48,Pomocne_NS!$A$1:$D$4855,3,FALSE)</f>
        <v>kpl</v>
      </c>
      <c r="E48" s="226">
        <v>1</v>
      </c>
      <c r="F48" s="218">
        <v>0</v>
      </c>
      <c r="G48" s="226">
        <f t="shared" si="3"/>
        <v>0</v>
      </c>
    </row>
    <row r="49" spans="1:8" s="106" customFormat="1">
      <c r="A49" s="189">
        <v>34</v>
      </c>
      <c r="B49" s="242" t="str">
        <f>VLOOKUP($C49,Pomocne_NS!$A$1:$D$4855,2,FALSE)</f>
        <v>NF02</v>
      </c>
      <c r="C49" s="188" t="s">
        <v>568</v>
      </c>
      <c r="D49" s="234" t="str">
        <f>VLOOKUP($C49,Pomocne_NS!$A$1:$D$4855,3,FALSE)</f>
        <v>m2</v>
      </c>
      <c r="E49" s="226">
        <f>E29</f>
        <v>194.76</v>
      </c>
      <c r="F49" s="218">
        <v>0</v>
      </c>
      <c r="G49" s="226">
        <f t="shared" si="3"/>
        <v>0</v>
      </c>
    </row>
    <row r="50" spans="1:8" s="106" customFormat="1">
      <c r="A50" s="189">
        <v>35</v>
      </c>
      <c r="B50" s="242" t="str">
        <f>VLOOKUP($C50,Pomocne_NS!$A$1:$D$4855,2,FALSE)</f>
        <v>NF03</v>
      </c>
      <c r="C50" s="188" t="s">
        <v>569</v>
      </c>
      <c r="D50" s="234" t="str">
        <f>VLOOKUP($C50,Pomocne_NS!$A$1:$D$4855,3,FALSE)</f>
        <v>m2</v>
      </c>
      <c r="E50" s="226">
        <f>E24</f>
        <v>155.80000000000001</v>
      </c>
      <c r="F50" s="218">
        <v>0</v>
      </c>
      <c r="G50" s="226">
        <f t="shared" si="3"/>
        <v>0</v>
      </c>
    </row>
    <row r="51" spans="1:8" s="106" customFormat="1">
      <c r="A51" s="189">
        <v>36</v>
      </c>
      <c r="B51" s="242" t="str">
        <f>VLOOKUP($C51,Pomocne_NS!$A$1:$D$4855,2,FALSE)</f>
        <v>NF04</v>
      </c>
      <c r="C51" s="188" t="s">
        <v>570</v>
      </c>
      <c r="D51" s="234" t="str">
        <f>VLOOKUP($C51,Pomocne_NS!$A$1:$D$4855,3,FALSE)</f>
        <v>m2</v>
      </c>
      <c r="E51" s="226">
        <v>199.56</v>
      </c>
      <c r="F51" s="218">
        <v>0</v>
      </c>
      <c r="G51" s="226">
        <f>E51*F51</f>
        <v>0</v>
      </c>
    </row>
    <row r="52" spans="1:8" s="106" customFormat="1">
      <c r="A52" s="189">
        <v>37</v>
      </c>
      <c r="B52" s="242" t="str">
        <f>VLOOKUP($C52,Pomocne_NS!$A$1:$D$4855,2,FALSE)</f>
        <v>NF05</v>
      </c>
      <c r="C52" s="188" t="s">
        <v>892</v>
      </c>
      <c r="D52" s="234" t="str">
        <f>VLOOKUP($C52,Pomocne_NS!$A$1:$D$4855,3,FALSE)</f>
        <v>m2</v>
      </c>
      <c r="E52" s="226">
        <v>459.77</v>
      </c>
      <c r="F52" s="218">
        <v>0</v>
      </c>
      <c r="G52" s="226">
        <f>E52*F52</f>
        <v>0</v>
      </c>
    </row>
    <row r="53" spans="1:8" s="106" customFormat="1">
      <c r="A53" s="189">
        <v>38</v>
      </c>
      <c r="B53" s="242" t="str">
        <f>VLOOKUP($C53,Pomocne_NS!$A$1:$D$4855,2,FALSE)</f>
        <v>NF06</v>
      </c>
      <c r="C53" s="188" t="s">
        <v>571</v>
      </c>
      <c r="D53" s="234" t="str">
        <f>VLOOKUP($C53,Pomocne_NS!$A$1:$D$4855,3,FALSE)</f>
        <v>m2</v>
      </c>
      <c r="E53" s="226">
        <v>140.34</v>
      </c>
      <c r="F53" s="218">
        <v>0</v>
      </c>
      <c r="G53" s="226">
        <f>E53*F53</f>
        <v>0</v>
      </c>
    </row>
    <row r="54" spans="1:8" s="106" customFormat="1">
      <c r="A54" s="189">
        <v>39</v>
      </c>
      <c r="B54" s="242" t="str">
        <f>VLOOKUP($C54,Pomocne_NS!$A$1:$D$4855,2,FALSE)</f>
        <v>NF07</v>
      </c>
      <c r="C54" s="188" t="s">
        <v>893</v>
      </c>
      <c r="D54" s="234" t="str">
        <f>VLOOKUP($C54,Pomocne_NS!$A$1:$D$4855,3,FALSE)</f>
        <v>m2</v>
      </c>
      <c r="E54" s="226">
        <v>25.03</v>
      </c>
      <c r="F54" s="218">
        <v>0</v>
      </c>
      <c r="G54" s="226">
        <f>E54*F54</f>
        <v>0</v>
      </c>
    </row>
    <row r="55" spans="1:8" s="106" customFormat="1">
      <c r="A55" s="189">
        <v>40</v>
      </c>
      <c r="B55" s="242" t="str">
        <f>VLOOKUP($C55,Pomocne_NS!$A$1:$D$4855,2,FALSE)</f>
        <v>NF08</v>
      </c>
      <c r="C55" s="188" t="s">
        <v>572</v>
      </c>
      <c r="D55" s="234" t="str">
        <f>VLOOKUP($C55,Pomocne_NS!$A$1:$D$4855,3,FALSE)</f>
        <v>ks</v>
      </c>
      <c r="E55" s="226">
        <v>95</v>
      </c>
      <c r="F55" s="218">
        <v>0</v>
      </c>
      <c r="G55" s="226">
        <f>E55*F55</f>
        <v>0</v>
      </c>
    </row>
    <row r="56" spans="1:8" s="106" customFormat="1">
      <c r="A56" s="189">
        <v>41</v>
      </c>
      <c r="B56" s="242" t="str">
        <f>VLOOKUP($C56,Pomocne_NS!$A$1:$D$4855,2,FALSE)</f>
        <v>NF09</v>
      </c>
      <c r="C56" s="185" t="s">
        <v>296</v>
      </c>
      <c r="D56" s="234" t="str">
        <f>VLOOKUP($C56,Pomocne_NS!$A$1:$D$4855,3,FALSE)</f>
        <v>m2</v>
      </c>
      <c r="E56" s="226">
        <v>3556</v>
      </c>
      <c r="F56" s="218">
        <v>0</v>
      </c>
      <c r="G56" s="226">
        <f t="shared" ref="G56:G71" si="4">E56*F56</f>
        <v>0</v>
      </c>
    </row>
    <row r="57" spans="1:8" s="106" customFormat="1">
      <c r="A57" s="189">
        <v>42</v>
      </c>
      <c r="B57" s="242" t="str">
        <f>VLOOKUP($C57,Pomocne_NS!$A$1:$D$4855,2,FALSE)</f>
        <v>NF10</v>
      </c>
      <c r="C57" s="185" t="s">
        <v>505</v>
      </c>
      <c r="D57" s="234" t="str">
        <f>VLOOKUP($C57,Pomocne_NS!$A$1:$D$4855,3,FALSE)</f>
        <v>m2</v>
      </c>
      <c r="E57" s="226">
        <f>E24</f>
        <v>155.80000000000001</v>
      </c>
      <c r="F57" s="218">
        <v>0</v>
      </c>
      <c r="G57" s="226">
        <f t="shared" si="4"/>
        <v>0</v>
      </c>
    </row>
    <row r="58" spans="1:8" s="106" customFormat="1">
      <c r="A58" s="189">
        <v>43</v>
      </c>
      <c r="B58" s="242" t="str">
        <f>VLOOKUP($C58,Pomocne_NS!$A$1:$D$4855,2,FALSE)</f>
        <v>NF11</v>
      </c>
      <c r="C58" s="185" t="s">
        <v>506</v>
      </c>
      <c r="D58" s="234" t="str">
        <f>VLOOKUP($C58,Pomocne_NS!$A$1:$D$4855,3,FALSE)</f>
        <v>mb</v>
      </c>
      <c r="E58" s="226">
        <f>E25</f>
        <v>162.30000000000001</v>
      </c>
      <c r="F58" s="218">
        <v>0</v>
      </c>
      <c r="G58" s="226">
        <f t="shared" si="4"/>
        <v>0</v>
      </c>
    </row>
    <row r="59" spans="1:8" s="106" customFormat="1">
      <c r="A59" s="189">
        <v>44</v>
      </c>
      <c r="B59" s="242" t="str">
        <f>VLOOKUP($C59,Pomocne_NS!$A$1:$D$4855,2,FALSE)</f>
        <v>NF12</v>
      </c>
      <c r="C59" s="188" t="s">
        <v>894</v>
      </c>
      <c r="D59" s="234" t="str">
        <f>VLOOKUP($C59,Pomocne_NS!$A$1:$D$4855,3,FALSE)</f>
        <v>mb</v>
      </c>
      <c r="E59" s="226">
        <v>48.05</v>
      </c>
      <c r="F59" s="218">
        <v>0</v>
      </c>
      <c r="G59" s="226">
        <f t="shared" si="4"/>
        <v>0</v>
      </c>
      <c r="H59" s="122"/>
    </row>
    <row r="60" spans="1:8" s="106" customFormat="1">
      <c r="A60" s="189">
        <v>45</v>
      </c>
      <c r="B60" s="242" t="str">
        <f>VLOOKUP($C60,Pomocne_NS!$A$1:$D$4855,2,FALSE)</f>
        <v>NF13</v>
      </c>
      <c r="C60" s="188" t="s">
        <v>303</v>
      </c>
      <c r="D60" s="234" t="str">
        <f>VLOOKUP($C60,Pomocne_NS!$A$1:$D$4855,3,FALSE)</f>
        <v>mb</v>
      </c>
      <c r="E60" s="226">
        <v>27</v>
      </c>
      <c r="F60" s="218">
        <v>0</v>
      </c>
      <c r="G60" s="226">
        <f t="shared" si="4"/>
        <v>0</v>
      </c>
    </row>
    <row r="61" spans="1:8" s="106" customFormat="1">
      <c r="A61" s="189">
        <v>46</v>
      </c>
      <c r="B61" s="242" t="str">
        <f>VLOOKUP($C61,Pomocne_NS!$A$1:$D$4855,2,FALSE)</f>
        <v>NF14</v>
      </c>
      <c r="C61" s="188" t="s">
        <v>302</v>
      </c>
      <c r="D61" s="234" t="str">
        <f>VLOOKUP($C61,Pomocne_NS!$A$1:$D$4855,3,FALSE)</f>
        <v>m2</v>
      </c>
      <c r="E61" s="226">
        <v>38</v>
      </c>
      <c r="F61" s="218">
        <v>0</v>
      </c>
      <c r="G61" s="226">
        <f t="shared" si="4"/>
        <v>0</v>
      </c>
    </row>
    <row r="62" spans="1:8" s="106" customFormat="1">
      <c r="A62" s="189">
        <v>47</v>
      </c>
      <c r="B62" s="242" t="str">
        <f>VLOOKUP($C62,Pomocne_NS!$A$1:$D$4855,2,FALSE)</f>
        <v>NF15</v>
      </c>
      <c r="C62" s="188" t="s">
        <v>507</v>
      </c>
      <c r="D62" s="234" t="str">
        <f>VLOOKUP($C62,Pomocne_NS!$A$1:$D$4855,3,FALSE)</f>
        <v>m2</v>
      </c>
      <c r="E62" s="226">
        <v>60</v>
      </c>
      <c r="F62" s="218">
        <v>0</v>
      </c>
      <c r="G62" s="226">
        <f t="shared" si="4"/>
        <v>0</v>
      </c>
    </row>
    <row r="63" spans="1:8" s="106" customFormat="1">
      <c r="A63" s="189">
        <v>48</v>
      </c>
      <c r="B63" s="242" t="str">
        <f>VLOOKUP($C63,Pomocne_NS!$A$1:$D$4855,2,FALSE)</f>
        <v>NF16</v>
      </c>
      <c r="C63" s="188" t="s">
        <v>844</v>
      </c>
      <c r="D63" s="234" t="str">
        <f>VLOOKUP($C63,Pomocne_NS!$A$1:$D$4855,3,FALSE)</f>
        <v>kpl</v>
      </c>
      <c r="E63" s="226">
        <v>1</v>
      </c>
      <c r="F63" s="218">
        <v>0</v>
      </c>
      <c r="G63" s="226">
        <f t="shared" si="4"/>
        <v>0</v>
      </c>
    </row>
    <row r="64" spans="1:8" s="106" customFormat="1">
      <c r="A64" s="189">
        <v>49</v>
      </c>
      <c r="B64" s="242" t="str">
        <f>VLOOKUP($C64,Pomocne_NS!$A$1:$D$4855,2,FALSE)</f>
        <v>NF17</v>
      </c>
      <c r="C64" s="188" t="s">
        <v>845</v>
      </c>
      <c r="D64" s="234" t="str">
        <f>VLOOKUP($C64,Pomocne_NS!$A$1:$D$4855,3,FALSE)</f>
        <v>kpl</v>
      </c>
      <c r="E64" s="226">
        <v>1</v>
      </c>
      <c r="F64" s="218">
        <v>0</v>
      </c>
      <c r="G64" s="226">
        <f t="shared" si="4"/>
        <v>0</v>
      </c>
    </row>
    <row r="65" spans="1:7" s="106" customFormat="1">
      <c r="A65" s="189">
        <v>50</v>
      </c>
      <c r="B65" s="242" t="str">
        <f>VLOOKUP($C65,Pomocne_NS!$A$1:$D$4855,2,FALSE)</f>
        <v>NF18</v>
      </c>
      <c r="C65" s="185" t="s">
        <v>508</v>
      </c>
      <c r="D65" s="234" t="str">
        <f>VLOOKUP($C65,Pomocne_NS!$A$1:$D$4855,3,FALSE)</f>
        <v>kpl</v>
      </c>
      <c r="E65" s="226">
        <v>1</v>
      </c>
      <c r="F65" s="218">
        <v>0</v>
      </c>
      <c r="G65" s="226">
        <f t="shared" si="4"/>
        <v>0</v>
      </c>
    </row>
    <row r="66" spans="1:7" s="106" customFormat="1">
      <c r="A66" s="189">
        <v>51</v>
      </c>
      <c r="B66" s="242" t="str">
        <f>VLOOKUP($C66,Pomocne_NS!$A$1:$D$4855,2,FALSE)</f>
        <v>NF19</v>
      </c>
      <c r="C66" s="190" t="s">
        <v>298</v>
      </c>
      <c r="D66" s="234" t="str">
        <f>VLOOKUP($C66,Pomocne_NS!$A$1:$D$4855,3,FALSE)</f>
        <v>kpl</v>
      </c>
      <c r="E66" s="226">
        <v>1</v>
      </c>
      <c r="F66" s="218">
        <v>0</v>
      </c>
      <c r="G66" s="226">
        <f t="shared" si="4"/>
        <v>0</v>
      </c>
    </row>
    <row r="67" spans="1:7" s="106" customFormat="1" ht="20.399999999999999">
      <c r="A67" s="189">
        <v>52</v>
      </c>
      <c r="B67" s="242" t="str">
        <f>VLOOKUP($C67,Pomocne_NS!$A$1:$D$4855,2,FALSE)</f>
        <v>NF20</v>
      </c>
      <c r="C67" s="188" t="s">
        <v>510</v>
      </c>
      <c r="D67" s="234" t="str">
        <f>VLOOKUP($C67,Pomocne_NS!$A$1:$D$4855,3,FALSE)</f>
        <v>m2</v>
      </c>
      <c r="E67" s="226">
        <v>157.36000000000001</v>
      </c>
      <c r="F67" s="218">
        <v>0</v>
      </c>
      <c r="G67" s="226">
        <f t="shared" si="4"/>
        <v>0</v>
      </c>
    </row>
    <row r="68" spans="1:7" s="106" customFormat="1" ht="20.399999999999999">
      <c r="A68" s="189">
        <v>53</v>
      </c>
      <c r="B68" s="242" t="str">
        <f>VLOOKUP($C68,Pomocne_NS!$A$1:$D$4855,2,FALSE)</f>
        <v>NF21</v>
      </c>
      <c r="C68" s="188" t="s">
        <v>509</v>
      </c>
      <c r="D68" s="234" t="str">
        <f>VLOOKUP($C68,Pomocne_NS!$A$1:$D$4855,3,FALSE)</f>
        <v>m2</v>
      </c>
      <c r="E68" s="226">
        <v>52.46</v>
      </c>
      <c r="F68" s="218">
        <v>0</v>
      </c>
      <c r="G68" s="226">
        <f t="shared" si="4"/>
        <v>0</v>
      </c>
    </row>
    <row r="69" spans="1:7" s="106" customFormat="1">
      <c r="A69" s="189">
        <v>54</v>
      </c>
      <c r="B69" s="242" t="str">
        <f>VLOOKUP($C69,Pomocne_NS!$A$1:$D$4855,2,FALSE)</f>
        <v>NF22</v>
      </c>
      <c r="C69" s="188" t="s">
        <v>511</v>
      </c>
      <c r="D69" s="234" t="str">
        <f>VLOOKUP($C69,Pomocne_NS!$A$1:$D$4855,3,FALSE)</f>
        <v>kg</v>
      </c>
      <c r="E69" s="226">
        <v>500</v>
      </c>
      <c r="F69" s="218">
        <v>0</v>
      </c>
      <c r="G69" s="226">
        <f t="shared" si="4"/>
        <v>0</v>
      </c>
    </row>
    <row r="70" spans="1:7" s="106" customFormat="1">
      <c r="A70" s="189">
        <v>55</v>
      </c>
      <c r="B70" s="242" t="str">
        <f>VLOOKUP($C70,Pomocne_NS!$A$1:$D$4855,2,FALSE)</f>
        <v>NF23</v>
      </c>
      <c r="C70" s="190" t="s">
        <v>512</v>
      </c>
      <c r="D70" s="234" t="str">
        <f>VLOOKUP($C70,Pomocne_NS!$A$1:$D$4855,3,FALSE)</f>
        <v>kpl</v>
      </c>
      <c r="E70" s="226">
        <v>1</v>
      </c>
      <c r="F70" s="218">
        <v>0</v>
      </c>
      <c r="G70" s="226">
        <f t="shared" si="4"/>
        <v>0</v>
      </c>
    </row>
    <row r="71" spans="1:7" s="106" customFormat="1" ht="20.399999999999999">
      <c r="A71" s="189">
        <v>56</v>
      </c>
      <c r="B71" s="242" t="str">
        <f>VLOOKUP($C71,Pomocne_NS!$A$1:$D$4855,2,FALSE)</f>
        <v>NC01</v>
      </c>
      <c r="C71" s="188" t="s">
        <v>573</v>
      </c>
      <c r="D71" s="234" t="str">
        <f>VLOOKUP($C71,Pomocne_NS!$A$1:$D$4855,3,FALSE)</f>
        <v>m2</v>
      </c>
      <c r="E71" s="226">
        <v>120</v>
      </c>
      <c r="F71" s="218">
        <v>0</v>
      </c>
      <c r="G71" s="226">
        <f t="shared" si="4"/>
        <v>0</v>
      </c>
    </row>
    <row r="72" spans="1:7" s="106" customFormat="1">
      <c r="A72" s="189">
        <v>57</v>
      </c>
      <c r="B72" s="242" t="str">
        <f>VLOOKUP($C72,Pomocne_NS!$A$1:$D$4855,2,FALSE)</f>
        <v>NC02</v>
      </c>
      <c r="C72" s="190" t="s">
        <v>515</v>
      </c>
      <c r="D72" s="234" t="str">
        <f>VLOOKUP($C72,Pomocne_NS!$A$1:$D$4855,3,FALSE)</f>
        <v>mb</v>
      </c>
      <c r="E72" s="226">
        <f>E36</f>
        <v>10</v>
      </c>
      <c r="F72" s="218">
        <v>0</v>
      </c>
      <c r="G72" s="226">
        <f>E72*F72</f>
        <v>0</v>
      </c>
    </row>
    <row r="73" spans="1:7">
      <c r="A73" s="103"/>
      <c r="D73" s="113"/>
      <c r="E73" s="219"/>
      <c r="F73" s="219"/>
      <c r="G73" s="219"/>
    </row>
    <row r="74" spans="1:7">
      <c r="A74" s="103"/>
      <c r="C74" s="183" t="s">
        <v>99</v>
      </c>
      <c r="D74" s="113"/>
      <c r="E74" s="219"/>
      <c r="F74" s="219"/>
      <c r="G74" s="220">
        <f>G13+G39</f>
        <v>0</v>
      </c>
    </row>
    <row r="75" spans="1:7">
      <c r="A75" s="103"/>
      <c r="D75" s="113"/>
      <c r="E75" s="219"/>
      <c r="F75" s="219"/>
      <c r="G75" s="219"/>
    </row>
    <row r="76" spans="1:7">
      <c r="A76" s="299" t="s">
        <v>106</v>
      </c>
      <c r="B76" s="299"/>
      <c r="C76" s="299"/>
      <c r="D76" s="299"/>
      <c r="E76" s="299"/>
      <c r="F76" s="299"/>
      <c r="G76" s="299"/>
    </row>
    <row r="77" spans="1:7">
      <c r="A77" s="300" t="s">
        <v>128</v>
      </c>
      <c r="B77" s="300"/>
      <c r="C77" s="300"/>
      <c r="D77" s="300"/>
      <c r="E77" s="300"/>
      <c r="F77" s="300"/>
      <c r="G77" s="300"/>
    </row>
    <row r="78" spans="1:7">
      <c r="A78" s="300" t="s">
        <v>107</v>
      </c>
      <c r="B78" s="300"/>
      <c r="C78" s="300"/>
      <c r="D78" s="300"/>
      <c r="E78" s="300"/>
      <c r="F78" s="300"/>
      <c r="G78" s="300"/>
    </row>
    <row r="79" spans="1:7">
      <c r="A79" s="103"/>
      <c r="D79" s="113"/>
      <c r="E79" s="219"/>
      <c r="F79" s="219"/>
      <c r="G79" s="219"/>
    </row>
    <row r="80" spans="1:7">
      <c r="A80" s="113" t="s">
        <v>124</v>
      </c>
      <c r="D80" s="113"/>
      <c r="E80" s="219"/>
      <c r="F80" s="219"/>
      <c r="G80" s="219"/>
    </row>
    <row r="81" spans="1:7">
      <c r="A81" s="113" t="s">
        <v>125</v>
      </c>
      <c r="D81" s="113"/>
      <c r="E81" s="219"/>
      <c r="F81" s="219"/>
      <c r="G81" s="219"/>
    </row>
    <row r="82" spans="1:7">
      <c r="D82" s="113"/>
      <c r="E82" s="219"/>
      <c r="F82" s="219"/>
      <c r="G82" s="219"/>
    </row>
    <row r="83" spans="1:7">
      <c r="D83" s="113"/>
      <c r="E83" s="219"/>
      <c r="F83" s="219"/>
      <c r="G83" s="219"/>
    </row>
    <row r="84" spans="1:7">
      <c r="D84" s="113"/>
      <c r="E84" s="219"/>
      <c r="F84" s="219"/>
      <c r="G84" s="219"/>
    </row>
    <row r="85" spans="1:7">
      <c r="D85" s="113"/>
      <c r="E85" s="219"/>
      <c r="F85" s="219"/>
      <c r="G85" s="219"/>
    </row>
    <row r="86" spans="1:7">
      <c r="A86" s="197" t="s">
        <v>850</v>
      </c>
      <c r="B86" s="243"/>
      <c r="D86" s="113"/>
      <c r="E86" s="219"/>
      <c r="F86" s="219"/>
      <c r="G86" s="219"/>
    </row>
    <row r="87" spans="1:7">
      <c r="A87" s="197" t="s">
        <v>851</v>
      </c>
      <c r="B87" s="243"/>
      <c r="D87" s="113"/>
      <c r="E87" s="219"/>
      <c r="F87" s="219"/>
      <c r="G87" s="219"/>
    </row>
    <row r="88" spans="1:7">
      <c r="A88" s="197" t="s">
        <v>852</v>
      </c>
      <c r="B88" s="243"/>
      <c r="D88" s="113"/>
      <c r="E88" s="219"/>
      <c r="F88" s="219"/>
      <c r="G88" s="219"/>
    </row>
    <row r="89" spans="1:7">
      <c r="A89" s="197" t="s">
        <v>853</v>
      </c>
      <c r="B89" s="243"/>
      <c r="D89" s="113"/>
      <c r="E89" s="219"/>
      <c r="F89" s="219"/>
      <c r="G89" s="219"/>
    </row>
    <row r="90" spans="1:7">
      <c r="A90" s="197" t="s">
        <v>854</v>
      </c>
      <c r="B90" s="243"/>
      <c r="D90" s="113"/>
      <c r="E90" s="219"/>
      <c r="F90" s="219"/>
      <c r="G90" s="219"/>
    </row>
    <row r="91" spans="1:7">
      <c r="A91" s="197" t="s">
        <v>855</v>
      </c>
      <c r="B91" s="243"/>
      <c r="D91" s="113"/>
      <c r="E91" s="219"/>
      <c r="F91" s="219"/>
      <c r="G91" s="219"/>
    </row>
    <row r="92" spans="1:7">
      <c r="A92" s="301" t="s">
        <v>896</v>
      </c>
      <c r="B92" s="301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  <c r="D473" s="113"/>
      <c r="E473" s="219"/>
      <c r="F473" s="219"/>
      <c r="G473" s="219"/>
    </row>
    <row r="474" spans="1:7">
      <c r="A474" s="103"/>
      <c r="D474" s="113"/>
      <c r="E474" s="219"/>
      <c r="F474" s="219"/>
      <c r="G474" s="219"/>
    </row>
    <row r="475" spans="1:7">
      <c r="A475" s="103"/>
      <c r="D475" s="113"/>
      <c r="E475" s="219"/>
      <c r="F475" s="219"/>
      <c r="G475" s="219"/>
    </row>
    <row r="476" spans="1:7">
      <c r="A476" s="103"/>
      <c r="D476" s="113"/>
      <c r="E476" s="219"/>
      <c r="F476" s="219"/>
      <c r="G476" s="219"/>
    </row>
    <row r="477" spans="1:7">
      <c r="A477" s="103"/>
      <c r="D477" s="113"/>
      <c r="E477" s="219"/>
      <c r="F477" s="219"/>
      <c r="G477" s="219"/>
    </row>
    <row r="478" spans="1:7">
      <c r="A478" s="103"/>
      <c r="D478" s="113"/>
      <c r="E478" s="219"/>
      <c r="F478" s="219"/>
      <c r="G478" s="219"/>
    </row>
    <row r="479" spans="1:7">
      <c r="A479" s="103"/>
    </row>
    <row r="480" spans="1:7">
      <c r="A480" s="103"/>
    </row>
    <row r="481" spans="1:1">
      <c r="A481" s="103"/>
    </row>
    <row r="482" spans="1:1">
      <c r="A482" s="103"/>
    </row>
    <row r="483" spans="1:1">
      <c r="A483" s="103"/>
    </row>
    <row r="484" spans="1:1">
      <c r="A484" s="103"/>
    </row>
    <row r="485" spans="1:1">
      <c r="A485" s="103"/>
    </row>
    <row r="486" spans="1:1">
      <c r="A486" s="103"/>
    </row>
    <row r="487" spans="1:1">
      <c r="A487" s="103"/>
    </row>
    <row r="488" spans="1:1">
      <c r="A488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76:G76"/>
    <mergeCell ref="A77:G77"/>
    <mergeCell ref="A78:G78"/>
    <mergeCell ref="A92:B92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workbookViewId="0">
      <pane ySplit="1" topLeftCell="A2" activePane="bottomLeft" state="frozen"/>
      <selection activeCell="C9" sqref="C9"/>
      <selection pane="bottomLeft" activeCell="C9" sqref="C9"/>
    </sheetView>
  </sheetViews>
  <sheetFormatPr defaultRowHeight="10.199999999999999"/>
  <cols>
    <col min="1" max="1" width="143.6640625" style="114" bestFit="1" customWidth="1"/>
    <col min="2" max="3" width="11" style="126" customWidth="1"/>
    <col min="4" max="4" width="19.33203125" style="126" customWidth="1"/>
    <col min="5" max="5" width="10.21875" style="114" customWidth="1"/>
    <col min="6" max="16384" width="8.88671875" style="114"/>
  </cols>
  <sheetData>
    <row r="1" spans="1:5">
      <c r="A1" s="123" t="s">
        <v>79</v>
      </c>
      <c r="B1" s="123" t="s">
        <v>96</v>
      </c>
      <c r="C1" s="123" t="s">
        <v>98</v>
      </c>
      <c r="D1" s="123" t="s">
        <v>89</v>
      </c>
      <c r="E1" s="123" t="s">
        <v>849</v>
      </c>
    </row>
    <row r="2" spans="1:5">
      <c r="A2" s="124" t="s">
        <v>301</v>
      </c>
      <c r="B2" s="125"/>
      <c r="C2" s="125"/>
      <c r="D2" s="125"/>
    </row>
    <row r="3" spans="1:5">
      <c r="A3" s="165" t="s">
        <v>453</v>
      </c>
      <c r="B3" s="166" t="s">
        <v>351</v>
      </c>
      <c r="C3" s="135" t="s">
        <v>87</v>
      </c>
      <c r="D3" s="125"/>
      <c r="E3" s="126">
        <v>210</v>
      </c>
    </row>
    <row r="4" spans="1:5">
      <c r="A4" s="165" t="s">
        <v>452</v>
      </c>
      <c r="B4" s="166" t="s">
        <v>352</v>
      </c>
      <c r="C4" s="135" t="s">
        <v>88</v>
      </c>
      <c r="D4" s="125"/>
      <c r="E4" s="126">
        <v>85</v>
      </c>
    </row>
    <row r="5" spans="1:5">
      <c r="A5" s="165" t="s">
        <v>459</v>
      </c>
      <c r="B5" s="166" t="s">
        <v>353</v>
      </c>
      <c r="C5" s="135" t="s">
        <v>329</v>
      </c>
      <c r="D5" s="125"/>
      <c r="E5" s="126"/>
    </row>
    <row r="6" spans="1:5">
      <c r="A6" s="165" t="s">
        <v>458</v>
      </c>
      <c r="B6" s="166" t="s">
        <v>354</v>
      </c>
      <c r="C6" s="135" t="s">
        <v>87</v>
      </c>
      <c r="D6" s="125"/>
      <c r="E6" s="126"/>
    </row>
    <row r="7" spans="1:5">
      <c r="A7" s="124" t="s">
        <v>300</v>
      </c>
      <c r="C7" s="125"/>
      <c r="D7" s="125"/>
      <c r="E7" s="126"/>
    </row>
    <row r="8" spans="1:5">
      <c r="A8" s="165" t="s">
        <v>288</v>
      </c>
      <c r="B8" s="166" t="s">
        <v>355</v>
      </c>
      <c r="C8" s="135" t="s">
        <v>93</v>
      </c>
      <c r="D8" s="125"/>
      <c r="E8" s="126"/>
    </row>
    <row r="9" spans="1:5">
      <c r="A9" s="165" t="s">
        <v>460</v>
      </c>
      <c r="B9" s="166" t="s">
        <v>356</v>
      </c>
      <c r="C9" s="135" t="s">
        <v>87</v>
      </c>
      <c r="D9" s="125"/>
      <c r="E9" s="126">
        <v>50</v>
      </c>
    </row>
    <row r="10" spans="1:5">
      <c r="A10" s="165" t="s">
        <v>461</v>
      </c>
      <c r="B10" s="166" t="s">
        <v>357</v>
      </c>
      <c r="C10" s="135" t="s">
        <v>87</v>
      </c>
      <c r="D10" s="125"/>
      <c r="E10" s="126"/>
    </row>
    <row r="11" spans="1:5">
      <c r="A11" s="165" t="s">
        <v>299</v>
      </c>
      <c r="B11" s="166" t="s">
        <v>358</v>
      </c>
      <c r="C11" s="135" t="s">
        <v>87</v>
      </c>
      <c r="D11" s="125"/>
      <c r="E11" s="126"/>
    </row>
    <row r="12" spans="1:5">
      <c r="A12" s="165" t="s">
        <v>289</v>
      </c>
      <c r="B12" s="166" t="s">
        <v>359</v>
      </c>
      <c r="C12" s="135" t="s">
        <v>87</v>
      </c>
      <c r="D12" s="125"/>
      <c r="E12" s="126"/>
    </row>
    <row r="13" spans="1:5">
      <c r="A13" s="165" t="s">
        <v>290</v>
      </c>
      <c r="B13" s="166" t="s">
        <v>360</v>
      </c>
      <c r="C13" s="135" t="s">
        <v>87</v>
      </c>
      <c r="D13" s="125"/>
      <c r="E13" s="126"/>
    </row>
    <row r="14" spans="1:5">
      <c r="A14" s="165" t="s">
        <v>462</v>
      </c>
      <c r="B14" s="166" t="s">
        <v>361</v>
      </c>
      <c r="C14" s="135" t="s">
        <v>87</v>
      </c>
      <c r="D14" s="125"/>
      <c r="E14" s="126">
        <v>48</v>
      </c>
    </row>
    <row r="15" spans="1:5">
      <c r="A15" s="165" t="s">
        <v>463</v>
      </c>
      <c r="B15" s="166" t="s">
        <v>362</v>
      </c>
      <c r="C15" s="135" t="s">
        <v>329</v>
      </c>
      <c r="D15" s="125"/>
      <c r="E15" s="126">
        <v>10</v>
      </c>
    </row>
    <row r="16" spans="1:5">
      <c r="A16" s="165" t="s">
        <v>291</v>
      </c>
      <c r="B16" s="166" t="s">
        <v>363</v>
      </c>
      <c r="C16" s="135" t="s">
        <v>93</v>
      </c>
      <c r="D16" s="125"/>
      <c r="E16" s="126"/>
    </row>
    <row r="17" spans="1:5">
      <c r="A17" s="165" t="s">
        <v>292</v>
      </c>
      <c r="B17" s="166" t="s">
        <v>364</v>
      </c>
      <c r="C17" s="135" t="s">
        <v>93</v>
      </c>
      <c r="D17" s="125"/>
      <c r="E17" s="126"/>
    </row>
    <row r="18" spans="1:5">
      <c r="A18" s="165" t="s">
        <v>467</v>
      </c>
      <c r="B18" s="166" t="s">
        <v>365</v>
      </c>
      <c r="C18" s="135" t="s">
        <v>87</v>
      </c>
      <c r="D18" s="125"/>
      <c r="E18" s="126"/>
    </row>
    <row r="19" spans="1:5">
      <c r="A19" s="165" t="s">
        <v>293</v>
      </c>
      <c r="B19" s="166" t="s">
        <v>366</v>
      </c>
      <c r="C19" s="135" t="s">
        <v>87</v>
      </c>
      <c r="D19" s="125"/>
      <c r="E19" s="126"/>
    </row>
    <row r="20" spans="1:5">
      <c r="A20" s="165" t="s">
        <v>466</v>
      </c>
      <c r="B20" s="166" t="s">
        <v>367</v>
      </c>
      <c r="C20" s="135" t="s">
        <v>87</v>
      </c>
      <c r="D20" s="125"/>
      <c r="E20" s="126"/>
    </row>
    <row r="21" spans="1:5">
      <c r="A21" s="165" t="s">
        <v>426</v>
      </c>
      <c r="B21" s="166" t="s">
        <v>368</v>
      </c>
      <c r="C21" s="135" t="s">
        <v>93</v>
      </c>
      <c r="D21" s="125"/>
      <c r="E21" s="126"/>
    </row>
    <row r="22" spans="1:5">
      <c r="A22" s="165" t="s">
        <v>272</v>
      </c>
      <c r="B22" s="166" t="s">
        <v>369</v>
      </c>
      <c r="C22" s="135" t="s">
        <v>860</v>
      </c>
      <c r="D22" s="125"/>
      <c r="E22" s="126"/>
    </row>
    <row r="23" spans="1:5">
      <c r="A23" s="165" t="s">
        <v>464</v>
      </c>
      <c r="B23" s="166" t="s">
        <v>370</v>
      </c>
      <c r="C23" s="135" t="s">
        <v>93</v>
      </c>
      <c r="D23" s="125"/>
      <c r="E23" s="126"/>
    </row>
    <row r="24" spans="1:5">
      <c r="A24" s="165" t="s">
        <v>465</v>
      </c>
      <c r="B24" s="166" t="s">
        <v>371</v>
      </c>
      <c r="C24" s="135" t="s">
        <v>93</v>
      </c>
      <c r="D24" s="125"/>
      <c r="E24" s="126"/>
    </row>
    <row r="25" spans="1:5">
      <c r="A25" s="165" t="s">
        <v>287</v>
      </c>
      <c r="B25" s="166" t="s">
        <v>372</v>
      </c>
      <c r="C25" s="135" t="s">
        <v>93</v>
      </c>
      <c r="D25" s="125"/>
      <c r="E25" s="126"/>
    </row>
    <row r="26" spans="1:5">
      <c r="A26" s="123" t="s">
        <v>294</v>
      </c>
      <c r="B26" s="125"/>
      <c r="C26" s="125"/>
      <c r="D26" s="125"/>
      <c r="E26" s="126"/>
    </row>
    <row r="27" spans="1:5">
      <c r="A27" s="165" t="s">
        <v>513</v>
      </c>
      <c r="B27" s="166" t="s">
        <v>373</v>
      </c>
      <c r="C27" s="135" t="s">
        <v>329</v>
      </c>
      <c r="D27" s="125"/>
      <c r="E27" s="126">
        <v>10</v>
      </c>
    </row>
    <row r="28" spans="1:5">
      <c r="A28" s="165" t="s">
        <v>514</v>
      </c>
      <c r="B28" s="166" t="s">
        <v>374</v>
      </c>
      <c r="C28" s="135" t="s">
        <v>87</v>
      </c>
      <c r="D28" s="125"/>
      <c r="E28" s="126">
        <v>1</v>
      </c>
    </row>
    <row r="29" spans="1:5">
      <c r="A29" s="123" t="s">
        <v>304</v>
      </c>
      <c r="B29" s="125"/>
      <c r="C29" s="125"/>
      <c r="D29" s="125"/>
      <c r="E29" s="126"/>
    </row>
    <row r="30" spans="1:5">
      <c r="A30" s="168" t="s">
        <v>305</v>
      </c>
      <c r="B30" s="166" t="s">
        <v>391</v>
      </c>
      <c r="C30" s="135" t="s">
        <v>93</v>
      </c>
      <c r="D30" s="125"/>
      <c r="E30" s="126"/>
    </row>
    <row r="31" spans="1:5">
      <c r="A31" s="168" t="s">
        <v>518</v>
      </c>
      <c r="B31" s="166" t="s">
        <v>392</v>
      </c>
      <c r="C31" s="135" t="s">
        <v>93</v>
      </c>
      <c r="D31" s="125"/>
      <c r="E31" s="126"/>
    </row>
    <row r="32" spans="1:5">
      <c r="A32" s="165" t="s">
        <v>887</v>
      </c>
      <c r="B32" s="166" t="s">
        <v>393</v>
      </c>
      <c r="C32" s="135" t="s">
        <v>860</v>
      </c>
      <c r="D32" s="125"/>
      <c r="E32" s="126"/>
    </row>
    <row r="33" spans="1:5">
      <c r="A33" s="170" t="s">
        <v>520</v>
      </c>
      <c r="B33" s="166" t="s">
        <v>394</v>
      </c>
      <c r="C33" s="135" t="s">
        <v>329</v>
      </c>
      <c r="D33" s="125"/>
      <c r="E33" s="126"/>
    </row>
    <row r="34" spans="1:5">
      <c r="A34" s="169" t="s">
        <v>317</v>
      </c>
      <c r="B34" s="166" t="s">
        <v>395</v>
      </c>
      <c r="C34" s="135" t="s">
        <v>94</v>
      </c>
      <c r="D34" s="125"/>
      <c r="E34" s="126">
        <v>3500</v>
      </c>
    </row>
    <row r="35" spans="1:5">
      <c r="A35" s="169" t="s">
        <v>135</v>
      </c>
      <c r="B35" s="166" t="s">
        <v>396</v>
      </c>
      <c r="C35" s="135" t="s">
        <v>199</v>
      </c>
      <c r="D35" s="125"/>
      <c r="E35" s="126"/>
    </row>
    <row r="36" spans="1:5">
      <c r="A36" s="168" t="s">
        <v>318</v>
      </c>
      <c r="B36" s="166" t="s">
        <v>432</v>
      </c>
      <c r="C36" s="135" t="s">
        <v>88</v>
      </c>
      <c r="D36" s="125"/>
      <c r="E36" s="126">
        <v>48</v>
      </c>
    </row>
    <row r="37" spans="1:5">
      <c r="A37" s="168" t="s">
        <v>521</v>
      </c>
      <c r="B37" s="166" t="s">
        <v>886</v>
      </c>
      <c r="C37" s="135" t="s">
        <v>88</v>
      </c>
      <c r="D37" s="125"/>
      <c r="E37" s="126">
        <v>48</v>
      </c>
    </row>
    <row r="38" spans="1:5">
      <c r="A38" s="123" t="s">
        <v>320</v>
      </c>
      <c r="D38" s="125"/>
      <c r="E38" s="126"/>
    </row>
    <row r="39" spans="1:5" s="112" customFormat="1">
      <c r="A39" s="165" t="s">
        <v>144</v>
      </c>
      <c r="B39" s="166" t="s">
        <v>381</v>
      </c>
      <c r="C39" s="166" t="s">
        <v>860</v>
      </c>
      <c r="D39" s="125"/>
      <c r="E39" s="111"/>
    </row>
    <row r="40" spans="1:5" s="112" customFormat="1">
      <c r="A40" s="165" t="s">
        <v>427</v>
      </c>
      <c r="B40" s="166" t="s">
        <v>382</v>
      </c>
      <c r="C40" s="166" t="s">
        <v>87</v>
      </c>
      <c r="D40" s="125"/>
      <c r="E40" s="111"/>
    </row>
    <row r="41" spans="1:5" s="112" customFormat="1">
      <c r="A41" s="165" t="s">
        <v>145</v>
      </c>
      <c r="B41" s="166" t="s">
        <v>383</v>
      </c>
      <c r="C41" s="166" t="s">
        <v>860</v>
      </c>
      <c r="D41" s="125"/>
      <c r="E41" s="111"/>
    </row>
    <row r="42" spans="1:5" s="112" customFormat="1">
      <c r="A42" s="165" t="s">
        <v>430</v>
      </c>
      <c r="B42" s="166" t="s">
        <v>384</v>
      </c>
      <c r="C42" s="166" t="s">
        <v>199</v>
      </c>
      <c r="D42" s="125"/>
      <c r="E42" s="111"/>
    </row>
    <row r="43" spans="1:5" s="112" customFormat="1">
      <c r="A43" s="165" t="s">
        <v>139</v>
      </c>
      <c r="B43" s="166" t="s">
        <v>385</v>
      </c>
      <c r="C43" s="166" t="s">
        <v>88</v>
      </c>
      <c r="D43" s="125"/>
      <c r="E43" s="111">
        <v>5</v>
      </c>
    </row>
    <row r="44" spans="1:5" s="112" customFormat="1">
      <c r="A44" s="165" t="s">
        <v>140</v>
      </c>
      <c r="B44" s="166" t="s">
        <v>386</v>
      </c>
      <c r="C44" s="166" t="s">
        <v>199</v>
      </c>
      <c r="D44" s="125"/>
      <c r="E44" s="111"/>
    </row>
    <row r="45" spans="1:5" s="112" customFormat="1">
      <c r="A45" s="165" t="s">
        <v>141</v>
      </c>
      <c r="B45" s="166" t="s">
        <v>387</v>
      </c>
      <c r="C45" s="166" t="s">
        <v>199</v>
      </c>
      <c r="D45" s="125"/>
      <c r="E45" s="111"/>
    </row>
    <row r="46" spans="1:5">
      <c r="A46" s="165" t="s">
        <v>541</v>
      </c>
      <c r="B46" s="166" t="s">
        <v>388</v>
      </c>
      <c r="C46" s="166" t="s">
        <v>199</v>
      </c>
      <c r="D46" s="125"/>
      <c r="E46" s="126"/>
    </row>
    <row r="47" spans="1:5" s="112" customFormat="1">
      <c r="A47" s="165" t="s">
        <v>142</v>
      </c>
      <c r="B47" s="166" t="s">
        <v>389</v>
      </c>
      <c r="C47" s="166" t="s">
        <v>199</v>
      </c>
      <c r="D47" s="125"/>
      <c r="E47" s="111"/>
    </row>
    <row r="48" spans="1:5" s="112" customFormat="1">
      <c r="A48" s="165" t="s">
        <v>143</v>
      </c>
      <c r="B48" s="166" t="s">
        <v>390</v>
      </c>
      <c r="C48" s="166" t="s">
        <v>199</v>
      </c>
      <c r="D48" s="125"/>
      <c r="E48" s="111"/>
    </row>
    <row r="49" spans="1:5">
      <c r="A49" s="123" t="s">
        <v>321</v>
      </c>
      <c r="D49" s="125"/>
      <c r="E49" s="126"/>
    </row>
    <row r="50" spans="1:5">
      <c r="A50" s="165" t="s">
        <v>542</v>
      </c>
      <c r="B50" s="166" t="s">
        <v>375</v>
      </c>
      <c r="C50" s="166" t="s">
        <v>87</v>
      </c>
      <c r="D50" s="125"/>
      <c r="E50" s="126">
        <v>175</v>
      </c>
    </row>
    <row r="51" spans="1:5">
      <c r="A51" s="165" t="s">
        <v>543</v>
      </c>
      <c r="B51" s="166" t="s">
        <v>376</v>
      </c>
      <c r="C51" s="166" t="s">
        <v>329</v>
      </c>
      <c r="D51" s="125"/>
      <c r="E51" s="126">
        <v>10</v>
      </c>
    </row>
    <row r="52" spans="1:5">
      <c r="A52" s="165" t="s">
        <v>544</v>
      </c>
      <c r="B52" s="166" t="s">
        <v>377</v>
      </c>
      <c r="C52" s="166" t="s">
        <v>87</v>
      </c>
      <c r="D52" s="125"/>
      <c r="E52" s="126">
        <v>175</v>
      </c>
    </row>
    <row r="53" spans="1:5">
      <c r="A53" s="165" t="s">
        <v>545</v>
      </c>
      <c r="B53" s="166" t="s">
        <v>378</v>
      </c>
      <c r="C53" s="166" t="s">
        <v>87</v>
      </c>
      <c r="D53" s="125"/>
      <c r="E53" s="126">
        <v>68</v>
      </c>
    </row>
    <row r="54" spans="1:5">
      <c r="A54" s="165" t="s">
        <v>551</v>
      </c>
      <c r="B54" s="166" t="s">
        <v>379</v>
      </c>
      <c r="C54" s="166" t="s">
        <v>87</v>
      </c>
      <c r="D54" s="125"/>
      <c r="E54" s="126">
        <v>12</v>
      </c>
    </row>
    <row r="55" spans="1:5">
      <c r="A55" s="165" t="s">
        <v>558</v>
      </c>
      <c r="B55" s="166" t="s">
        <v>380</v>
      </c>
      <c r="C55" s="166" t="s">
        <v>87</v>
      </c>
      <c r="D55" s="125"/>
      <c r="E55" s="126">
        <v>12</v>
      </c>
    </row>
    <row r="56" spans="1:5">
      <c r="A56" s="165" t="s">
        <v>148</v>
      </c>
      <c r="B56" s="166" t="s">
        <v>397</v>
      </c>
      <c r="C56" s="166" t="s">
        <v>92</v>
      </c>
      <c r="D56" s="125"/>
      <c r="E56" s="126"/>
    </row>
    <row r="57" spans="1:5">
      <c r="A57" s="165" t="s">
        <v>219</v>
      </c>
      <c r="B57" s="166" t="s">
        <v>398</v>
      </c>
      <c r="C57" s="166" t="s">
        <v>87</v>
      </c>
      <c r="D57" s="125"/>
      <c r="E57" s="126">
        <v>65</v>
      </c>
    </row>
    <row r="58" spans="1:5">
      <c r="A58" s="167" t="s">
        <v>239</v>
      </c>
      <c r="B58" s="166" t="s">
        <v>399</v>
      </c>
      <c r="C58" s="166" t="s">
        <v>87</v>
      </c>
      <c r="D58" s="125"/>
      <c r="E58" s="126">
        <v>150</v>
      </c>
    </row>
    <row r="59" spans="1:5">
      <c r="A59" s="168" t="s">
        <v>560</v>
      </c>
      <c r="B59" s="166" t="s">
        <v>400</v>
      </c>
      <c r="C59" s="166" t="s">
        <v>93</v>
      </c>
      <c r="D59" s="125"/>
      <c r="E59" s="126"/>
    </row>
    <row r="60" spans="1:5">
      <c r="A60" s="169" t="s">
        <v>448</v>
      </c>
      <c r="B60" s="166" t="s">
        <v>401</v>
      </c>
      <c r="C60" s="166" t="s">
        <v>94</v>
      </c>
      <c r="D60" s="125"/>
      <c r="E60" s="126">
        <v>4200</v>
      </c>
    </row>
    <row r="61" spans="1:5">
      <c r="A61" s="168" t="s">
        <v>554</v>
      </c>
      <c r="B61" s="166" t="s">
        <v>402</v>
      </c>
      <c r="C61" s="166" t="s">
        <v>94</v>
      </c>
      <c r="D61" s="125"/>
      <c r="E61" s="126">
        <v>850</v>
      </c>
    </row>
    <row r="62" spans="1:5">
      <c r="A62" s="128" t="s">
        <v>553</v>
      </c>
      <c r="B62" s="166" t="s">
        <v>403</v>
      </c>
      <c r="C62" s="166" t="s">
        <v>94</v>
      </c>
      <c r="D62" s="125"/>
      <c r="E62" s="126">
        <v>4200</v>
      </c>
    </row>
    <row r="63" spans="1:5">
      <c r="A63" s="168" t="s">
        <v>436</v>
      </c>
      <c r="B63" s="166" t="s">
        <v>404</v>
      </c>
      <c r="C63" s="166" t="s">
        <v>94</v>
      </c>
      <c r="D63" s="125"/>
      <c r="E63" s="126">
        <v>4200</v>
      </c>
    </row>
    <row r="64" spans="1:5">
      <c r="A64" s="168" t="s">
        <v>433</v>
      </c>
      <c r="B64" s="166" t="s">
        <v>405</v>
      </c>
      <c r="C64" s="166" t="s">
        <v>94</v>
      </c>
      <c r="D64" s="125"/>
      <c r="E64" s="126">
        <v>850</v>
      </c>
    </row>
    <row r="65" spans="1:5">
      <c r="A65" s="123" t="s">
        <v>322</v>
      </c>
      <c r="D65" s="125"/>
      <c r="E65" s="126"/>
    </row>
    <row r="66" spans="1:5">
      <c r="A66" s="165" t="s">
        <v>549</v>
      </c>
      <c r="B66" s="166" t="s">
        <v>406</v>
      </c>
      <c r="C66" s="166" t="s">
        <v>87</v>
      </c>
      <c r="D66" s="125"/>
      <c r="E66" s="126">
        <v>48</v>
      </c>
    </row>
    <row r="67" spans="1:5">
      <c r="A67" s="165" t="s">
        <v>548</v>
      </c>
      <c r="B67" s="166" t="s">
        <v>407</v>
      </c>
      <c r="C67" s="166" t="s">
        <v>87</v>
      </c>
      <c r="D67" s="125"/>
      <c r="E67" s="126">
        <v>30</v>
      </c>
    </row>
    <row r="68" spans="1:5">
      <c r="A68" s="165" t="s">
        <v>319</v>
      </c>
      <c r="B68" s="166" t="s">
        <v>408</v>
      </c>
      <c r="C68" s="166" t="s">
        <v>87</v>
      </c>
      <c r="D68" s="125"/>
      <c r="E68" s="126">
        <v>25</v>
      </c>
    </row>
    <row r="69" spans="1:5">
      <c r="A69" s="165" t="s">
        <v>550</v>
      </c>
      <c r="B69" s="166" t="s">
        <v>409</v>
      </c>
      <c r="C69" s="166" t="s">
        <v>87</v>
      </c>
      <c r="D69" s="125"/>
      <c r="E69" s="126">
        <v>55</v>
      </c>
    </row>
    <row r="70" spans="1:5">
      <c r="A70" s="165" t="s">
        <v>131</v>
      </c>
      <c r="B70" s="166" t="s">
        <v>410</v>
      </c>
      <c r="C70" s="166" t="s">
        <v>87</v>
      </c>
      <c r="D70" s="125"/>
      <c r="E70" s="126">
        <v>350</v>
      </c>
    </row>
    <row r="71" spans="1:5">
      <c r="A71" s="165" t="s">
        <v>134</v>
      </c>
      <c r="B71" s="166" t="s">
        <v>411</v>
      </c>
      <c r="C71" s="166" t="s">
        <v>87</v>
      </c>
      <c r="D71" s="125"/>
      <c r="E71" s="126">
        <v>200</v>
      </c>
    </row>
    <row r="72" spans="1:5">
      <c r="A72" s="165" t="s">
        <v>146</v>
      </c>
      <c r="B72" s="166" t="s">
        <v>412</v>
      </c>
      <c r="C72" s="166" t="s">
        <v>87</v>
      </c>
      <c r="D72" s="125"/>
      <c r="E72" s="126">
        <v>1</v>
      </c>
    </row>
    <row r="73" spans="1:5">
      <c r="A73" s="165" t="s">
        <v>147</v>
      </c>
      <c r="B73" s="166" t="s">
        <v>413</v>
      </c>
      <c r="C73" s="166" t="s">
        <v>87</v>
      </c>
      <c r="D73" s="125"/>
      <c r="E73" s="126">
        <v>30</v>
      </c>
    </row>
    <row r="74" spans="1:5">
      <c r="A74" s="167" t="s">
        <v>556</v>
      </c>
      <c r="B74" s="166" t="s">
        <v>414</v>
      </c>
      <c r="C74" s="166" t="s">
        <v>87</v>
      </c>
      <c r="D74" s="125"/>
      <c r="E74" s="126">
        <v>30</v>
      </c>
    </row>
    <row r="75" spans="1:5">
      <c r="A75" s="165" t="s">
        <v>557</v>
      </c>
      <c r="B75" s="166" t="s">
        <v>415</v>
      </c>
      <c r="C75" s="166" t="s">
        <v>87</v>
      </c>
      <c r="D75" s="125"/>
      <c r="E75" s="126">
        <v>20</v>
      </c>
    </row>
    <row r="76" spans="1:5">
      <c r="A76" s="165" t="s">
        <v>442</v>
      </c>
      <c r="B76" s="166" t="s">
        <v>416</v>
      </c>
      <c r="C76" s="166" t="s">
        <v>87</v>
      </c>
      <c r="D76" s="125"/>
      <c r="E76" s="126">
        <v>20</v>
      </c>
    </row>
    <row r="77" spans="1:5">
      <c r="A77" s="165" t="s">
        <v>565</v>
      </c>
      <c r="B77" s="166" t="s">
        <v>417</v>
      </c>
      <c r="C77" s="166" t="s">
        <v>87</v>
      </c>
      <c r="D77" s="125"/>
      <c r="E77" s="126">
        <v>450</v>
      </c>
    </row>
    <row r="78" spans="1:5">
      <c r="A78" s="165" t="s">
        <v>882</v>
      </c>
      <c r="B78" s="166" t="s">
        <v>564</v>
      </c>
      <c r="C78" s="166" t="s">
        <v>87</v>
      </c>
      <c r="D78" s="125"/>
      <c r="E78" s="126">
        <v>450</v>
      </c>
    </row>
    <row r="79" spans="1:5">
      <c r="A79" s="128" t="s">
        <v>335</v>
      </c>
      <c r="B79" s="166" t="s">
        <v>583</v>
      </c>
      <c r="C79" s="166" t="s">
        <v>329</v>
      </c>
      <c r="D79" s="125"/>
      <c r="E79" s="126">
        <v>2</v>
      </c>
    </row>
    <row r="80" spans="1:5">
      <c r="A80" s="128" t="s">
        <v>582</v>
      </c>
      <c r="B80" s="166" t="s">
        <v>883</v>
      </c>
      <c r="C80" s="166" t="s">
        <v>87</v>
      </c>
      <c r="D80" s="125"/>
      <c r="E80" s="126"/>
    </row>
    <row r="81" spans="1:5">
      <c r="A81" s="123" t="s">
        <v>323</v>
      </c>
      <c r="D81" s="125"/>
      <c r="E81" s="126"/>
    </row>
    <row r="82" spans="1:5">
      <c r="A82" s="165" t="s">
        <v>286</v>
      </c>
      <c r="B82" s="166" t="s">
        <v>418</v>
      </c>
      <c r="C82" s="166" t="s">
        <v>87</v>
      </c>
      <c r="D82" s="125"/>
      <c r="E82" s="126">
        <v>28</v>
      </c>
    </row>
    <row r="83" spans="1:5">
      <c r="A83" s="165" t="s">
        <v>129</v>
      </c>
      <c r="B83" s="166" t="s">
        <v>419</v>
      </c>
      <c r="C83" s="166" t="s">
        <v>87</v>
      </c>
      <c r="D83" s="125"/>
      <c r="E83" s="126">
        <v>50</v>
      </c>
    </row>
    <row r="84" spans="1:5">
      <c r="A84" s="165" t="s">
        <v>563</v>
      </c>
      <c r="B84" s="166" t="s">
        <v>420</v>
      </c>
      <c r="C84" s="166" t="s">
        <v>87</v>
      </c>
      <c r="D84" s="125"/>
      <c r="E84" s="126">
        <v>12</v>
      </c>
    </row>
    <row r="85" spans="1:5">
      <c r="A85" s="165" t="s">
        <v>149</v>
      </c>
      <c r="B85" s="166" t="s">
        <v>421</v>
      </c>
      <c r="C85" s="166" t="s">
        <v>87</v>
      </c>
      <c r="D85" s="125"/>
      <c r="E85" s="126">
        <v>50</v>
      </c>
    </row>
    <row r="86" spans="1:5">
      <c r="A86" s="165" t="s">
        <v>559</v>
      </c>
      <c r="B86" s="166" t="s">
        <v>422</v>
      </c>
      <c r="C86" s="166" t="s">
        <v>87</v>
      </c>
      <c r="D86" s="125"/>
      <c r="E86" s="126">
        <v>40</v>
      </c>
    </row>
    <row r="87" spans="1:5">
      <c r="A87" s="165" t="s">
        <v>561</v>
      </c>
      <c r="B87" s="166" t="s">
        <v>423</v>
      </c>
      <c r="C87" s="166" t="s">
        <v>87</v>
      </c>
      <c r="D87" s="125"/>
      <c r="E87" s="126">
        <v>20</v>
      </c>
    </row>
    <row r="88" spans="1:5">
      <c r="A88" s="167" t="s">
        <v>891</v>
      </c>
      <c r="B88" s="166" t="s">
        <v>424</v>
      </c>
      <c r="C88" s="166" t="s">
        <v>200</v>
      </c>
      <c r="D88" s="125"/>
      <c r="E88" s="126">
        <v>1</v>
      </c>
    </row>
    <row r="89" spans="1:5">
      <c r="A89" s="165" t="s">
        <v>884</v>
      </c>
      <c r="B89" s="166" t="s">
        <v>425</v>
      </c>
      <c r="C89" s="166" t="s">
        <v>94</v>
      </c>
      <c r="D89" s="125"/>
      <c r="E89" s="126">
        <v>3200</v>
      </c>
    </row>
    <row r="90" spans="1:5">
      <c r="A90" s="165" t="s">
        <v>248</v>
      </c>
      <c r="B90" s="166" t="s">
        <v>885</v>
      </c>
      <c r="C90" s="166" t="s">
        <v>199</v>
      </c>
      <c r="D90" s="125"/>
      <c r="E90" s="126"/>
    </row>
    <row r="91" spans="1:5">
      <c r="A91" s="123" t="s">
        <v>327</v>
      </c>
      <c r="D91" s="125"/>
      <c r="E91" s="126"/>
    </row>
    <row r="92" spans="1:5" s="112" customFormat="1">
      <c r="A92" s="165" t="s">
        <v>130</v>
      </c>
      <c r="B92" s="166" t="s">
        <v>150</v>
      </c>
      <c r="C92" s="166" t="s">
        <v>92</v>
      </c>
      <c r="D92" s="125"/>
      <c r="E92" s="111">
        <v>12</v>
      </c>
    </row>
    <row r="93" spans="1:5" s="112" customFormat="1">
      <c r="A93" s="165" t="s">
        <v>132</v>
      </c>
      <c r="B93" s="166" t="s">
        <v>151</v>
      </c>
      <c r="C93" s="166" t="s">
        <v>88</v>
      </c>
      <c r="D93" s="125"/>
      <c r="E93" s="111">
        <v>25</v>
      </c>
    </row>
    <row r="94" spans="1:5" s="112" customFormat="1">
      <c r="A94" s="165" t="s">
        <v>133</v>
      </c>
      <c r="B94" s="166" t="s">
        <v>152</v>
      </c>
      <c r="C94" s="166" t="s">
        <v>87</v>
      </c>
      <c r="D94" s="125"/>
      <c r="E94" s="111">
        <v>120</v>
      </c>
    </row>
    <row r="95" spans="1:5">
      <c r="A95" s="165" t="s">
        <v>137</v>
      </c>
      <c r="B95" s="166" t="s">
        <v>153</v>
      </c>
      <c r="C95" s="166" t="s">
        <v>92</v>
      </c>
      <c r="D95" s="125"/>
      <c r="E95" s="126">
        <v>12</v>
      </c>
    </row>
    <row r="96" spans="1:5">
      <c r="A96" s="165" t="s">
        <v>138</v>
      </c>
      <c r="B96" s="166" t="s">
        <v>154</v>
      </c>
      <c r="C96" s="166" t="s">
        <v>199</v>
      </c>
      <c r="D96" s="125"/>
      <c r="E96" s="126"/>
    </row>
    <row r="97" spans="1:5">
      <c r="A97" s="165" t="s">
        <v>222</v>
      </c>
      <c r="B97" s="166" t="s">
        <v>350</v>
      </c>
      <c r="C97" s="166" t="s">
        <v>87</v>
      </c>
      <c r="E97" s="126">
        <v>30</v>
      </c>
    </row>
    <row r="98" spans="1:5">
      <c r="A98" s="165" t="s">
        <v>223</v>
      </c>
      <c r="B98" s="166" t="s">
        <v>155</v>
      </c>
      <c r="C98" s="166" t="s">
        <v>200</v>
      </c>
      <c r="E98" s="126">
        <v>1</v>
      </c>
    </row>
    <row r="99" spans="1:5">
      <c r="A99" s="128" t="s">
        <v>328</v>
      </c>
      <c r="B99" s="166" t="s">
        <v>156</v>
      </c>
      <c r="C99" s="166" t="s">
        <v>88</v>
      </c>
      <c r="E99" s="126">
        <v>80</v>
      </c>
    </row>
    <row r="100" spans="1:5">
      <c r="A100" s="165" t="s">
        <v>451</v>
      </c>
      <c r="B100" s="166" t="s">
        <v>157</v>
      </c>
      <c r="C100" s="166" t="s">
        <v>87</v>
      </c>
      <c r="E100" s="126">
        <v>60</v>
      </c>
    </row>
    <row r="101" spans="1:5">
      <c r="A101" s="165" t="s">
        <v>540</v>
      </c>
      <c r="B101" s="166" t="s">
        <v>158</v>
      </c>
      <c r="C101" s="166" t="s">
        <v>93</v>
      </c>
      <c r="E101" s="126">
        <v>2000</v>
      </c>
    </row>
    <row r="102" spans="1:5">
      <c r="A102" s="165" t="s">
        <v>136</v>
      </c>
      <c r="B102" s="166" t="s">
        <v>159</v>
      </c>
      <c r="C102" s="166" t="s">
        <v>199</v>
      </c>
      <c r="E102" s="126"/>
    </row>
    <row r="103" spans="1:5">
      <c r="A103" s="165" t="s">
        <v>552</v>
      </c>
      <c r="B103" s="166" t="s">
        <v>160</v>
      </c>
      <c r="C103" s="166" t="s">
        <v>88</v>
      </c>
      <c r="E103" s="126">
        <v>20</v>
      </c>
    </row>
    <row r="104" spans="1:5" s="112" customFormat="1">
      <c r="A104" s="165" t="s">
        <v>216</v>
      </c>
      <c r="B104" s="166" t="s">
        <v>161</v>
      </c>
      <c r="C104" s="166" t="s">
        <v>93</v>
      </c>
      <c r="D104" s="125"/>
      <c r="E104" s="111">
        <v>50</v>
      </c>
    </row>
    <row r="105" spans="1:5">
      <c r="A105" s="165" t="s">
        <v>555</v>
      </c>
      <c r="B105" s="166" t="s">
        <v>162</v>
      </c>
      <c r="C105" s="166" t="s">
        <v>87</v>
      </c>
      <c r="E105" s="126">
        <v>60</v>
      </c>
    </row>
    <row r="106" spans="1:5">
      <c r="A106" s="165" t="s">
        <v>562</v>
      </c>
      <c r="B106" s="166" t="s">
        <v>546</v>
      </c>
      <c r="C106" s="166" t="s">
        <v>93</v>
      </c>
      <c r="E106" s="126">
        <v>50</v>
      </c>
    </row>
    <row r="107" spans="1:5">
      <c r="A107" s="168" t="s">
        <v>868</v>
      </c>
      <c r="B107" s="166" t="s">
        <v>547</v>
      </c>
      <c r="C107" s="166" t="s">
        <v>93</v>
      </c>
      <c r="E107" s="126"/>
    </row>
    <row r="108" spans="1:5">
      <c r="A108" s="165" t="s">
        <v>867</v>
      </c>
      <c r="B108" s="166" t="s">
        <v>866</v>
      </c>
      <c r="C108" s="166" t="s">
        <v>94</v>
      </c>
      <c r="E108" s="126">
        <v>1300</v>
      </c>
    </row>
    <row r="109" spans="1:5">
      <c r="A109" s="165" t="s">
        <v>879</v>
      </c>
      <c r="B109" s="166" t="s">
        <v>869</v>
      </c>
      <c r="C109" s="166" t="s">
        <v>88</v>
      </c>
      <c r="E109" s="114">
        <v>200</v>
      </c>
    </row>
  </sheetData>
  <autoFilter ref="A1:D1">
    <sortState xmlns:xlrd2="http://schemas.microsoft.com/office/spreadsheetml/2017/richdata2" ref="A2:D61">
      <sortCondition ref="A1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6"/>
  <sheetViews>
    <sheetView zoomScaleNormal="100" workbookViewId="0">
      <pane ySplit="1" topLeftCell="A2" activePane="bottomLeft" state="frozen"/>
      <selection activeCell="C9" sqref="C9"/>
      <selection pane="bottomLeft" activeCell="C9" sqref="C9"/>
    </sheetView>
  </sheetViews>
  <sheetFormatPr defaultRowHeight="10.199999999999999"/>
  <cols>
    <col min="1" max="1" width="142.109375" style="116" customWidth="1"/>
    <col min="2" max="3" width="11" style="126" customWidth="1"/>
    <col min="4" max="4" width="19.33203125" style="126" customWidth="1"/>
    <col min="5" max="16384" width="8.88671875" style="114"/>
  </cols>
  <sheetData>
    <row r="1" spans="1:4">
      <c r="A1" s="115" t="s">
        <v>3</v>
      </c>
      <c r="B1" s="123" t="s">
        <v>96</v>
      </c>
      <c r="C1" s="123" t="s">
        <v>98</v>
      </c>
      <c r="D1" s="123" t="s">
        <v>89</v>
      </c>
    </row>
    <row r="2" spans="1:4">
      <c r="A2" s="124" t="s">
        <v>301</v>
      </c>
      <c r="B2" s="125"/>
      <c r="C2" s="125"/>
      <c r="D2" s="125"/>
    </row>
    <row r="3" spans="1:4">
      <c r="A3" s="128" t="s">
        <v>468</v>
      </c>
      <c r="B3" s="135" t="s">
        <v>469</v>
      </c>
      <c r="C3" s="135" t="s">
        <v>87</v>
      </c>
      <c r="D3" s="125"/>
    </row>
    <row r="4" spans="1:4">
      <c r="A4" s="128" t="s">
        <v>470</v>
      </c>
      <c r="B4" s="135" t="s">
        <v>471</v>
      </c>
      <c r="C4" s="135" t="s">
        <v>87</v>
      </c>
      <c r="D4" s="125"/>
    </row>
    <row r="5" spans="1:4">
      <c r="A5" s="128" t="s">
        <v>297</v>
      </c>
      <c r="B5" s="135" t="s">
        <v>472</v>
      </c>
      <c r="C5" s="135" t="s">
        <v>329</v>
      </c>
      <c r="D5" s="125"/>
    </row>
    <row r="6" spans="1:4">
      <c r="A6" s="128" t="s">
        <v>478</v>
      </c>
      <c r="B6" s="135" t="s">
        <v>473</v>
      </c>
      <c r="C6" s="135" t="s">
        <v>93</v>
      </c>
      <c r="D6" s="125"/>
    </row>
    <row r="7" spans="1:4">
      <c r="A7" s="128" t="s">
        <v>479</v>
      </c>
      <c r="B7" s="135" t="s">
        <v>474</v>
      </c>
      <c r="C7" s="135" t="s">
        <v>329</v>
      </c>
      <c r="D7" s="125"/>
    </row>
    <row r="8" spans="1:4">
      <c r="A8" s="128" t="s">
        <v>480</v>
      </c>
      <c r="B8" s="135" t="s">
        <v>475</v>
      </c>
      <c r="C8" s="135" t="s">
        <v>329</v>
      </c>
      <c r="D8" s="125"/>
    </row>
    <row r="9" spans="1:4">
      <c r="A9" s="127" t="s">
        <v>481</v>
      </c>
      <c r="B9" s="135" t="s">
        <v>476</v>
      </c>
      <c r="C9" s="135" t="s">
        <v>88</v>
      </c>
      <c r="D9" s="125"/>
    </row>
    <row r="10" spans="1:4">
      <c r="A10" s="128" t="s">
        <v>567</v>
      </c>
      <c r="B10" s="135" t="s">
        <v>477</v>
      </c>
      <c r="C10" s="135" t="s">
        <v>87</v>
      </c>
      <c r="D10" s="125"/>
    </row>
    <row r="11" spans="1:4">
      <c r="A11" s="124" t="s">
        <v>300</v>
      </c>
      <c r="B11" s="125"/>
      <c r="C11" s="125"/>
      <c r="D11" s="125"/>
    </row>
    <row r="12" spans="1:4">
      <c r="A12" s="134" t="s">
        <v>295</v>
      </c>
      <c r="B12" s="135" t="s">
        <v>482</v>
      </c>
      <c r="C12" s="135" t="s">
        <v>93</v>
      </c>
      <c r="D12" s="125"/>
    </row>
    <row r="13" spans="1:4">
      <c r="A13" s="128" t="s">
        <v>568</v>
      </c>
      <c r="B13" s="135" t="s">
        <v>483</v>
      </c>
      <c r="C13" s="135" t="s">
        <v>87</v>
      </c>
      <c r="D13" s="125"/>
    </row>
    <row r="14" spans="1:4">
      <c r="A14" s="128" t="s">
        <v>569</v>
      </c>
      <c r="B14" s="135" t="s">
        <v>484</v>
      </c>
      <c r="C14" s="135" t="s">
        <v>87</v>
      </c>
      <c r="D14" s="125"/>
    </row>
    <row r="15" spans="1:4">
      <c r="A15" s="128" t="s">
        <v>570</v>
      </c>
      <c r="B15" s="135" t="s">
        <v>485</v>
      </c>
      <c r="C15" s="135" t="s">
        <v>87</v>
      </c>
      <c r="D15" s="125"/>
    </row>
    <row r="16" spans="1:4">
      <c r="A16" s="128" t="s">
        <v>892</v>
      </c>
      <c r="B16" s="135" t="s">
        <v>486</v>
      </c>
      <c r="C16" s="135" t="s">
        <v>87</v>
      </c>
      <c r="D16" s="125"/>
    </row>
    <row r="17" spans="1:4">
      <c r="A17" s="128" t="s">
        <v>571</v>
      </c>
      <c r="B17" s="135" t="s">
        <v>487</v>
      </c>
      <c r="C17" s="135" t="s">
        <v>87</v>
      </c>
      <c r="D17" s="125"/>
    </row>
    <row r="18" spans="1:4">
      <c r="A18" s="128" t="s">
        <v>893</v>
      </c>
      <c r="B18" s="135" t="s">
        <v>488</v>
      </c>
      <c r="C18" s="135" t="s">
        <v>87</v>
      </c>
      <c r="D18" s="125"/>
    </row>
    <row r="19" spans="1:4">
      <c r="A19" s="128" t="s">
        <v>572</v>
      </c>
      <c r="B19" s="135" t="s">
        <v>489</v>
      </c>
      <c r="C19" s="135" t="s">
        <v>88</v>
      </c>
      <c r="D19" s="125"/>
    </row>
    <row r="20" spans="1:4">
      <c r="A20" s="131" t="s">
        <v>296</v>
      </c>
      <c r="B20" s="135" t="s">
        <v>490</v>
      </c>
      <c r="C20" s="135" t="s">
        <v>87</v>
      </c>
      <c r="D20" s="125"/>
    </row>
    <row r="21" spans="1:4">
      <c r="A21" s="131" t="s">
        <v>505</v>
      </c>
      <c r="B21" s="135" t="s">
        <v>491</v>
      </c>
      <c r="C21" s="135" t="s">
        <v>87</v>
      </c>
      <c r="D21" s="125"/>
    </row>
    <row r="22" spans="1:4">
      <c r="A22" s="131" t="s">
        <v>506</v>
      </c>
      <c r="B22" s="135" t="s">
        <v>492</v>
      </c>
      <c r="C22" s="135" t="s">
        <v>329</v>
      </c>
      <c r="D22" s="125"/>
    </row>
    <row r="23" spans="1:4">
      <c r="A23" s="128" t="s">
        <v>894</v>
      </c>
      <c r="B23" s="135" t="s">
        <v>493</v>
      </c>
      <c r="C23" s="135" t="s">
        <v>329</v>
      </c>
      <c r="D23" s="125"/>
    </row>
    <row r="24" spans="1:4">
      <c r="A24" s="128" t="s">
        <v>303</v>
      </c>
      <c r="B24" s="135" t="s">
        <v>494</v>
      </c>
      <c r="C24" s="135" t="s">
        <v>329</v>
      </c>
      <c r="D24" s="125"/>
    </row>
    <row r="25" spans="1:4">
      <c r="A25" s="128" t="s">
        <v>302</v>
      </c>
      <c r="B25" s="135" t="s">
        <v>495</v>
      </c>
      <c r="C25" s="135" t="s">
        <v>87</v>
      </c>
      <c r="D25" s="125"/>
    </row>
    <row r="26" spans="1:4">
      <c r="A26" s="128" t="s">
        <v>507</v>
      </c>
      <c r="B26" s="135" t="s">
        <v>496</v>
      </c>
      <c r="C26" s="135" t="s">
        <v>87</v>
      </c>
      <c r="D26" s="125"/>
    </row>
    <row r="27" spans="1:4">
      <c r="A27" s="128" t="s">
        <v>844</v>
      </c>
      <c r="B27" s="135" t="s">
        <v>497</v>
      </c>
      <c r="C27" s="135" t="s">
        <v>93</v>
      </c>
      <c r="D27" s="125"/>
    </row>
    <row r="28" spans="1:4">
      <c r="A28" s="128" t="s">
        <v>845</v>
      </c>
      <c r="B28" s="135" t="s">
        <v>498</v>
      </c>
      <c r="C28" s="135" t="s">
        <v>93</v>
      </c>
      <c r="D28" s="125"/>
    </row>
    <row r="29" spans="1:4">
      <c r="A29" s="131" t="s">
        <v>508</v>
      </c>
      <c r="B29" s="135" t="s">
        <v>499</v>
      </c>
      <c r="C29" s="135" t="s">
        <v>93</v>
      </c>
      <c r="D29" s="125"/>
    </row>
    <row r="30" spans="1:4">
      <c r="A30" s="127" t="s">
        <v>298</v>
      </c>
      <c r="B30" s="135" t="s">
        <v>500</v>
      </c>
      <c r="C30" s="135" t="s">
        <v>93</v>
      </c>
      <c r="D30" s="125"/>
    </row>
    <row r="31" spans="1:4">
      <c r="A31" s="128" t="s">
        <v>510</v>
      </c>
      <c r="B31" s="135" t="s">
        <v>501</v>
      </c>
      <c r="C31" s="135" t="s">
        <v>87</v>
      </c>
      <c r="D31" s="125"/>
    </row>
    <row r="32" spans="1:4">
      <c r="A32" s="128" t="s">
        <v>509</v>
      </c>
      <c r="B32" s="135" t="s">
        <v>502</v>
      </c>
      <c r="C32" s="135" t="s">
        <v>87</v>
      </c>
      <c r="D32" s="125"/>
    </row>
    <row r="33" spans="1:4">
      <c r="A33" s="128" t="s">
        <v>511</v>
      </c>
      <c r="B33" s="135" t="s">
        <v>503</v>
      </c>
      <c r="C33" s="135" t="s">
        <v>200</v>
      </c>
      <c r="D33" s="125"/>
    </row>
    <row r="34" spans="1:4">
      <c r="A34" s="127" t="s">
        <v>512</v>
      </c>
      <c r="B34" s="135" t="s">
        <v>504</v>
      </c>
      <c r="C34" s="135" t="s">
        <v>93</v>
      </c>
      <c r="D34" s="125"/>
    </row>
    <row r="35" spans="1:4">
      <c r="A35" s="123" t="s">
        <v>294</v>
      </c>
      <c r="B35" s="125"/>
      <c r="C35" s="125"/>
      <c r="D35" s="125"/>
    </row>
    <row r="36" spans="1:4">
      <c r="A36" s="128" t="s">
        <v>573</v>
      </c>
      <c r="B36" s="135" t="s">
        <v>516</v>
      </c>
      <c r="C36" s="135" t="s">
        <v>87</v>
      </c>
      <c r="D36" s="125"/>
    </row>
    <row r="37" spans="1:4">
      <c r="A37" s="127" t="s">
        <v>515</v>
      </c>
      <c r="B37" s="135" t="s">
        <v>517</v>
      </c>
      <c r="C37" s="135" t="s">
        <v>329</v>
      </c>
      <c r="D37" s="125"/>
    </row>
    <row r="38" spans="1:4">
      <c r="A38" s="123" t="s">
        <v>304</v>
      </c>
      <c r="B38" s="125"/>
      <c r="C38" s="125"/>
      <c r="D38" s="125"/>
    </row>
    <row r="39" spans="1:4">
      <c r="A39" s="136" t="s">
        <v>306</v>
      </c>
      <c r="B39" s="135" t="s">
        <v>522</v>
      </c>
      <c r="C39" s="135" t="s">
        <v>87</v>
      </c>
      <c r="D39" s="125"/>
    </row>
    <row r="40" spans="1:4">
      <c r="A40" s="129" t="s">
        <v>856</v>
      </c>
      <c r="B40" s="135" t="s">
        <v>523</v>
      </c>
      <c r="C40" s="135" t="s">
        <v>200</v>
      </c>
      <c r="D40" s="125"/>
    </row>
    <row r="41" spans="1:4">
      <c r="A41" s="129" t="s">
        <v>538</v>
      </c>
      <c r="B41" s="135" t="s">
        <v>524</v>
      </c>
      <c r="C41" s="135" t="s">
        <v>329</v>
      </c>
      <c r="D41" s="125"/>
    </row>
    <row r="42" spans="1:4">
      <c r="A42" s="130" t="s">
        <v>857</v>
      </c>
      <c r="B42" s="135" t="s">
        <v>525</v>
      </c>
      <c r="C42" s="135" t="s">
        <v>94</v>
      </c>
      <c r="D42" s="125"/>
    </row>
    <row r="43" spans="1:4">
      <c r="A43" s="129" t="s">
        <v>307</v>
      </c>
      <c r="B43" s="135" t="s">
        <v>526</v>
      </c>
      <c r="C43" s="135" t="s">
        <v>329</v>
      </c>
      <c r="D43" s="125"/>
    </row>
    <row r="44" spans="1:4">
      <c r="A44" s="130" t="s">
        <v>858</v>
      </c>
      <c r="B44" s="135" t="s">
        <v>527</v>
      </c>
      <c r="C44" s="135" t="s">
        <v>87</v>
      </c>
      <c r="D44" s="125"/>
    </row>
    <row r="45" spans="1:4">
      <c r="A45" s="127" t="s">
        <v>539</v>
      </c>
      <c r="B45" s="135" t="s">
        <v>528</v>
      </c>
      <c r="C45" s="135" t="s">
        <v>87</v>
      </c>
      <c r="D45" s="125"/>
    </row>
    <row r="46" spans="1:4">
      <c r="A46" s="132" t="s">
        <v>859</v>
      </c>
      <c r="B46" s="135" t="s">
        <v>529</v>
      </c>
      <c r="C46" s="135" t="s">
        <v>87</v>
      </c>
      <c r="D46" s="125"/>
    </row>
    <row r="47" spans="1:4">
      <c r="A47" s="127" t="s">
        <v>308</v>
      </c>
      <c r="B47" s="135" t="s">
        <v>530</v>
      </c>
      <c r="C47" s="135" t="s">
        <v>329</v>
      </c>
      <c r="D47" s="125"/>
    </row>
    <row r="48" spans="1:4">
      <c r="A48" s="133" t="s">
        <v>309</v>
      </c>
      <c r="B48" s="135" t="s">
        <v>531</v>
      </c>
      <c r="C48" s="135" t="s">
        <v>87</v>
      </c>
      <c r="D48" s="125"/>
    </row>
    <row r="49" spans="1:4">
      <c r="A49" s="133" t="s">
        <v>310</v>
      </c>
      <c r="B49" s="135" t="s">
        <v>532</v>
      </c>
      <c r="C49" s="135" t="s">
        <v>93</v>
      </c>
      <c r="D49" s="125"/>
    </row>
    <row r="50" spans="1:4">
      <c r="A50" s="133" t="s">
        <v>311</v>
      </c>
      <c r="B50" s="135" t="s">
        <v>533</v>
      </c>
      <c r="C50" s="135" t="s">
        <v>93</v>
      </c>
      <c r="D50" s="125"/>
    </row>
    <row r="51" spans="1:4">
      <c r="A51" s="133" t="s">
        <v>312</v>
      </c>
      <c r="B51" s="135" t="s">
        <v>534</v>
      </c>
      <c r="C51" s="135" t="s">
        <v>93</v>
      </c>
      <c r="D51" s="125"/>
    </row>
    <row r="52" spans="1:4">
      <c r="A52" s="134" t="s">
        <v>313</v>
      </c>
      <c r="B52" s="135" t="s">
        <v>535</v>
      </c>
      <c r="C52" s="135" t="s">
        <v>93</v>
      </c>
      <c r="D52" s="125"/>
    </row>
    <row r="53" spans="1:4">
      <c r="A53" s="134" t="s">
        <v>314</v>
      </c>
      <c r="B53" s="135" t="s">
        <v>536</v>
      </c>
      <c r="C53" s="135" t="s">
        <v>93</v>
      </c>
      <c r="D53" s="125"/>
    </row>
    <row r="54" spans="1:4">
      <c r="A54" s="127" t="s">
        <v>519</v>
      </c>
      <c r="B54" s="135" t="s">
        <v>537</v>
      </c>
      <c r="C54" s="135" t="s">
        <v>93</v>
      </c>
      <c r="D54" s="125"/>
    </row>
    <row r="55" spans="1:4">
      <c r="A55" s="123" t="s">
        <v>320</v>
      </c>
      <c r="B55" s="125"/>
      <c r="C55" s="125"/>
      <c r="D55" s="125"/>
    </row>
    <row r="56" spans="1:4">
      <c r="A56" s="127" t="s">
        <v>177</v>
      </c>
      <c r="B56" s="135" t="s">
        <v>610</v>
      </c>
      <c r="C56" s="135" t="s">
        <v>93</v>
      </c>
      <c r="D56" s="125"/>
    </row>
    <row r="57" spans="1:4">
      <c r="A57" s="127" t="s">
        <v>178</v>
      </c>
      <c r="B57" s="135" t="s">
        <v>611</v>
      </c>
      <c r="C57" s="135" t="s">
        <v>93</v>
      </c>
      <c r="D57" s="125"/>
    </row>
    <row r="58" spans="1:4">
      <c r="A58" s="128" t="s">
        <v>337</v>
      </c>
      <c r="B58" s="135" t="s">
        <v>612</v>
      </c>
      <c r="C58" s="135" t="s">
        <v>87</v>
      </c>
      <c r="D58" s="125"/>
    </row>
    <row r="59" spans="1:4">
      <c r="A59" s="127" t="s">
        <v>324</v>
      </c>
      <c r="B59" s="135" t="s">
        <v>613</v>
      </c>
      <c r="C59" s="135" t="s">
        <v>87</v>
      </c>
      <c r="D59" s="125"/>
    </row>
    <row r="60" spans="1:4">
      <c r="A60" s="127" t="s">
        <v>331</v>
      </c>
      <c r="B60" s="135" t="s">
        <v>614</v>
      </c>
      <c r="C60" s="135" t="s">
        <v>87</v>
      </c>
      <c r="D60" s="125"/>
    </row>
    <row r="61" spans="1:4">
      <c r="A61" s="127" t="s">
        <v>880</v>
      </c>
      <c r="B61" s="135" t="s">
        <v>615</v>
      </c>
      <c r="C61" s="135" t="s">
        <v>88</v>
      </c>
      <c r="D61" s="125"/>
    </row>
    <row r="62" spans="1:4">
      <c r="A62" s="127" t="s">
        <v>600</v>
      </c>
      <c r="B62" s="135" t="s">
        <v>616</v>
      </c>
      <c r="C62" s="135" t="s">
        <v>87</v>
      </c>
      <c r="D62" s="125"/>
    </row>
    <row r="63" spans="1:4">
      <c r="A63" s="128" t="s">
        <v>332</v>
      </c>
      <c r="B63" s="135" t="s">
        <v>617</v>
      </c>
      <c r="C63" s="135" t="s">
        <v>87</v>
      </c>
      <c r="D63" s="125"/>
    </row>
    <row r="64" spans="1:4">
      <c r="A64" s="127" t="s">
        <v>429</v>
      </c>
      <c r="B64" s="135" t="s">
        <v>618</v>
      </c>
      <c r="C64" s="135" t="s">
        <v>87</v>
      </c>
      <c r="D64" s="125"/>
    </row>
    <row r="65" spans="1:4">
      <c r="A65" s="128" t="s">
        <v>247</v>
      </c>
      <c r="B65" s="135" t="s">
        <v>619</v>
      </c>
      <c r="C65" s="135" t="s">
        <v>87</v>
      </c>
      <c r="D65" s="125"/>
    </row>
    <row r="66" spans="1:4">
      <c r="A66" s="127" t="s">
        <v>171</v>
      </c>
      <c r="B66" s="135" t="s">
        <v>620</v>
      </c>
      <c r="C66" s="135" t="s">
        <v>200</v>
      </c>
      <c r="D66" s="125"/>
    </row>
    <row r="67" spans="1:4">
      <c r="A67" s="127" t="s">
        <v>173</v>
      </c>
      <c r="B67" s="135" t="s">
        <v>621</v>
      </c>
      <c r="C67" s="135" t="s">
        <v>87</v>
      </c>
      <c r="D67" s="125"/>
    </row>
    <row r="68" spans="1:4">
      <c r="A68" s="127" t="s">
        <v>175</v>
      </c>
      <c r="B68" s="135" t="s">
        <v>622</v>
      </c>
      <c r="C68" s="135" t="s">
        <v>93</v>
      </c>
      <c r="D68" s="125"/>
    </row>
    <row r="69" spans="1:4">
      <c r="A69" s="127" t="s">
        <v>215</v>
      </c>
      <c r="B69" s="135" t="s">
        <v>623</v>
      </c>
      <c r="C69" s="135" t="s">
        <v>88</v>
      </c>
      <c r="D69" s="125"/>
    </row>
    <row r="70" spans="1:4">
      <c r="A70" s="127" t="s">
        <v>217</v>
      </c>
      <c r="B70" s="135" t="s">
        <v>624</v>
      </c>
      <c r="C70" s="135" t="s">
        <v>92</v>
      </c>
      <c r="D70" s="125"/>
    </row>
    <row r="71" spans="1:4">
      <c r="A71" s="127" t="s">
        <v>181</v>
      </c>
      <c r="B71" s="135" t="s">
        <v>625</v>
      </c>
      <c r="C71" s="135" t="s">
        <v>93</v>
      </c>
      <c r="D71" s="125"/>
    </row>
    <row r="72" spans="1:4">
      <c r="A72" s="127" t="s">
        <v>218</v>
      </c>
      <c r="B72" s="135" t="s">
        <v>626</v>
      </c>
      <c r="C72" s="135" t="s">
        <v>93</v>
      </c>
      <c r="D72" s="125"/>
    </row>
    <row r="73" spans="1:4">
      <c r="A73" s="127" t="s">
        <v>581</v>
      </c>
      <c r="B73" s="135" t="s">
        <v>627</v>
      </c>
      <c r="C73" s="135" t="s">
        <v>92</v>
      </c>
      <c r="D73" s="125"/>
    </row>
    <row r="74" spans="1:4">
      <c r="A74" s="127" t="s">
        <v>185</v>
      </c>
      <c r="B74" s="135" t="s">
        <v>628</v>
      </c>
      <c r="C74" s="135" t="s">
        <v>93</v>
      </c>
      <c r="D74" s="118"/>
    </row>
    <row r="75" spans="1:4">
      <c r="A75" s="127" t="s">
        <v>245</v>
      </c>
      <c r="B75" s="135" t="s">
        <v>629</v>
      </c>
      <c r="C75" s="135" t="s">
        <v>199</v>
      </c>
      <c r="D75" s="118"/>
    </row>
    <row r="76" spans="1:4">
      <c r="A76" s="127" t="s">
        <v>846</v>
      </c>
      <c r="B76" s="135" t="s">
        <v>630</v>
      </c>
      <c r="C76" s="135" t="s">
        <v>93</v>
      </c>
      <c r="D76" s="118"/>
    </row>
    <row r="77" spans="1:4">
      <c r="A77" s="128" t="s">
        <v>224</v>
      </c>
      <c r="B77" s="135" t="s">
        <v>631</v>
      </c>
      <c r="C77" s="135" t="s">
        <v>93</v>
      </c>
      <c r="D77" s="118"/>
    </row>
    <row r="78" spans="1:4">
      <c r="A78" s="127" t="s">
        <v>592</v>
      </c>
      <c r="B78" s="135" t="s">
        <v>632</v>
      </c>
      <c r="C78" s="135" t="s">
        <v>88</v>
      </c>
      <c r="D78" s="118"/>
    </row>
    <row r="79" spans="1:4">
      <c r="A79" s="127" t="s">
        <v>593</v>
      </c>
      <c r="B79" s="135" t="s">
        <v>633</v>
      </c>
      <c r="C79" s="135" t="s">
        <v>88</v>
      </c>
      <c r="D79" s="118"/>
    </row>
    <row r="80" spans="1:4">
      <c r="A80" s="127" t="s">
        <v>454</v>
      </c>
      <c r="B80" s="135" t="s">
        <v>634</v>
      </c>
      <c r="C80" s="135" t="s">
        <v>93</v>
      </c>
      <c r="D80" s="118"/>
    </row>
    <row r="81" spans="1:4">
      <c r="A81" s="131" t="s">
        <v>585</v>
      </c>
      <c r="B81" s="135" t="s">
        <v>635</v>
      </c>
      <c r="C81" s="135" t="s">
        <v>93</v>
      </c>
      <c r="D81" s="118"/>
    </row>
    <row r="82" spans="1:4">
      <c r="A82" s="127" t="s">
        <v>457</v>
      </c>
      <c r="B82" s="135" t="s">
        <v>636</v>
      </c>
      <c r="C82" s="135" t="s">
        <v>93</v>
      </c>
      <c r="D82" s="125"/>
    </row>
    <row r="83" spans="1:4">
      <c r="A83" s="131" t="s">
        <v>603</v>
      </c>
      <c r="B83" s="135" t="s">
        <v>637</v>
      </c>
      <c r="C83" s="135" t="s">
        <v>93</v>
      </c>
      <c r="D83" s="125"/>
    </row>
    <row r="84" spans="1:4">
      <c r="A84" s="131" t="s">
        <v>602</v>
      </c>
      <c r="B84" s="135" t="s">
        <v>638</v>
      </c>
      <c r="C84" s="135" t="s">
        <v>93</v>
      </c>
      <c r="D84" s="125"/>
    </row>
    <row r="85" spans="1:4">
      <c r="A85" s="123" t="s">
        <v>321</v>
      </c>
      <c r="B85" s="137"/>
      <c r="C85" s="137"/>
      <c r="D85" s="125"/>
    </row>
    <row r="86" spans="1:4">
      <c r="A86" s="127" t="s">
        <v>608</v>
      </c>
      <c r="B86" s="135" t="s">
        <v>639</v>
      </c>
      <c r="C86" s="135" t="s">
        <v>87</v>
      </c>
      <c r="D86" s="125"/>
    </row>
    <row r="87" spans="1:4">
      <c r="A87" s="127" t="s">
        <v>163</v>
      </c>
      <c r="B87" s="135" t="s">
        <v>640</v>
      </c>
      <c r="C87" s="135" t="s">
        <v>92</v>
      </c>
      <c r="D87" s="125"/>
    </row>
    <row r="88" spans="1:4">
      <c r="A88" s="127" t="s">
        <v>167</v>
      </c>
      <c r="B88" s="135" t="s">
        <v>641</v>
      </c>
      <c r="C88" s="135" t="s">
        <v>92</v>
      </c>
      <c r="D88" s="125"/>
    </row>
    <row r="89" spans="1:4">
      <c r="A89" s="127" t="s">
        <v>606</v>
      </c>
      <c r="B89" s="135" t="s">
        <v>642</v>
      </c>
      <c r="C89" s="135" t="s">
        <v>87</v>
      </c>
      <c r="D89" s="125"/>
    </row>
    <row r="90" spans="1:4">
      <c r="A90" s="127" t="s">
        <v>221</v>
      </c>
      <c r="B90" s="135" t="s">
        <v>643</v>
      </c>
      <c r="C90" s="135" t="s">
        <v>87</v>
      </c>
      <c r="D90" s="125"/>
    </row>
    <row r="91" spans="1:4">
      <c r="A91" s="127" t="s">
        <v>594</v>
      </c>
      <c r="B91" s="135" t="s">
        <v>644</v>
      </c>
      <c r="C91" s="135" t="s">
        <v>87</v>
      </c>
      <c r="D91" s="125"/>
    </row>
    <row r="92" spans="1:4">
      <c r="A92" s="127" t="s">
        <v>184</v>
      </c>
      <c r="B92" s="135" t="s">
        <v>645</v>
      </c>
      <c r="C92" s="135" t="s">
        <v>88</v>
      </c>
      <c r="D92" s="125"/>
    </row>
    <row r="93" spans="1:4">
      <c r="A93" s="127" t="s">
        <v>605</v>
      </c>
      <c r="B93" s="135" t="s">
        <v>646</v>
      </c>
      <c r="C93" s="135" t="s">
        <v>87</v>
      </c>
      <c r="D93" s="125"/>
    </row>
    <row r="94" spans="1:4">
      <c r="A94" s="127" t="s">
        <v>220</v>
      </c>
      <c r="B94" s="135" t="s">
        <v>647</v>
      </c>
      <c r="C94" s="135" t="s">
        <v>87</v>
      </c>
      <c r="D94" s="125"/>
    </row>
    <row r="95" spans="1:4">
      <c r="A95" s="127" t="s">
        <v>580</v>
      </c>
      <c r="B95" s="135" t="s">
        <v>648</v>
      </c>
      <c r="C95" s="135" t="s">
        <v>92</v>
      </c>
      <c r="D95" s="125"/>
    </row>
    <row r="96" spans="1:4">
      <c r="A96" s="127" t="s">
        <v>236</v>
      </c>
      <c r="B96" s="135" t="s">
        <v>649</v>
      </c>
      <c r="C96" s="135" t="s">
        <v>94</v>
      </c>
      <c r="D96" s="125"/>
    </row>
    <row r="97" spans="1:4">
      <c r="A97" s="127" t="s">
        <v>338</v>
      </c>
      <c r="B97" s="135" t="s">
        <v>650</v>
      </c>
      <c r="C97" s="135" t="s">
        <v>87</v>
      </c>
      <c r="D97" s="125"/>
    </row>
    <row r="98" spans="1:4">
      <c r="A98" s="127" t="s">
        <v>428</v>
      </c>
      <c r="B98" s="135" t="s">
        <v>651</v>
      </c>
      <c r="C98" s="135" t="s">
        <v>87</v>
      </c>
      <c r="D98" s="125"/>
    </row>
    <row r="99" spans="1:4">
      <c r="A99" s="129" t="s">
        <v>434</v>
      </c>
      <c r="B99" s="135" t="s">
        <v>652</v>
      </c>
      <c r="C99" s="135" t="s">
        <v>87</v>
      </c>
      <c r="D99" s="125"/>
    </row>
    <row r="100" spans="1:4">
      <c r="A100" s="127" t="s">
        <v>435</v>
      </c>
      <c r="B100" s="135" t="s">
        <v>653</v>
      </c>
      <c r="C100" s="135" t="s">
        <v>94</v>
      </c>
      <c r="D100" s="125"/>
    </row>
    <row r="101" spans="1:4">
      <c r="A101" s="129" t="s">
        <v>441</v>
      </c>
      <c r="B101" s="135" t="s">
        <v>654</v>
      </c>
      <c r="C101" s="135" t="s">
        <v>94</v>
      </c>
      <c r="D101" s="125"/>
    </row>
    <row r="102" spans="1:4">
      <c r="A102" s="128" t="s">
        <v>445</v>
      </c>
      <c r="B102" s="135" t="s">
        <v>655</v>
      </c>
      <c r="C102" s="135" t="s">
        <v>329</v>
      </c>
      <c r="D102" s="125"/>
    </row>
    <row r="103" spans="1:4">
      <c r="A103" s="129" t="s">
        <v>449</v>
      </c>
      <c r="B103" s="135" t="s">
        <v>656</v>
      </c>
      <c r="C103" s="135" t="s">
        <v>200</v>
      </c>
      <c r="D103" s="125"/>
    </row>
    <row r="104" spans="1:4">
      <c r="A104" s="130" t="s">
        <v>450</v>
      </c>
      <c r="B104" s="135" t="s">
        <v>657</v>
      </c>
      <c r="C104" s="135" t="s">
        <v>94</v>
      </c>
      <c r="D104" s="125"/>
    </row>
    <row r="105" spans="1:4">
      <c r="A105" s="130" t="s">
        <v>574</v>
      </c>
      <c r="B105" s="135" t="s">
        <v>658</v>
      </c>
      <c r="C105" s="135" t="s">
        <v>87</v>
      </c>
      <c r="D105" s="125"/>
    </row>
    <row r="106" spans="1:4">
      <c r="A106" s="127" t="s">
        <v>579</v>
      </c>
      <c r="B106" s="135" t="s">
        <v>659</v>
      </c>
      <c r="C106" s="135" t="s">
        <v>329</v>
      </c>
      <c r="D106" s="125"/>
    </row>
    <row r="107" spans="1:4">
      <c r="A107" s="131" t="s">
        <v>595</v>
      </c>
      <c r="B107" s="135" t="s">
        <v>660</v>
      </c>
      <c r="C107" s="135" t="s">
        <v>87</v>
      </c>
      <c r="D107" s="125"/>
    </row>
    <row r="108" spans="1:4">
      <c r="A108" s="123" t="s">
        <v>322</v>
      </c>
      <c r="B108" s="137"/>
      <c r="C108" s="137"/>
      <c r="D108" s="125"/>
    </row>
    <row r="109" spans="1:4">
      <c r="A109" s="127" t="s">
        <v>165</v>
      </c>
      <c r="B109" s="135" t="s">
        <v>661</v>
      </c>
      <c r="C109" s="135" t="s">
        <v>87</v>
      </c>
      <c r="D109" s="125"/>
    </row>
    <row r="110" spans="1:4">
      <c r="A110" s="127" t="s">
        <v>166</v>
      </c>
      <c r="B110" s="135" t="s">
        <v>662</v>
      </c>
      <c r="C110" s="135" t="s">
        <v>88</v>
      </c>
      <c r="D110" s="125"/>
    </row>
    <row r="111" spans="1:4">
      <c r="A111" s="127" t="s">
        <v>169</v>
      </c>
      <c r="B111" s="135" t="s">
        <v>663</v>
      </c>
      <c r="C111" s="135" t="s">
        <v>88</v>
      </c>
      <c r="D111" s="125"/>
    </row>
    <row r="112" spans="1:4">
      <c r="A112" s="127" t="s">
        <v>168</v>
      </c>
      <c r="B112" s="135" t="s">
        <v>664</v>
      </c>
      <c r="C112" s="135" t="s">
        <v>87</v>
      </c>
      <c r="D112" s="125"/>
    </row>
    <row r="113" spans="1:4">
      <c r="A113" s="127" t="s">
        <v>431</v>
      </c>
      <c r="B113" s="135" t="s">
        <v>665</v>
      </c>
      <c r="C113" s="135" t="s">
        <v>87</v>
      </c>
      <c r="D113" s="125"/>
    </row>
    <row r="114" spans="1:4">
      <c r="A114" s="127" t="s">
        <v>333</v>
      </c>
      <c r="B114" s="135" t="s">
        <v>666</v>
      </c>
      <c r="C114" s="135" t="s">
        <v>87</v>
      </c>
      <c r="D114" s="125"/>
    </row>
    <row r="115" spans="1:4" ht="20.399999999999999">
      <c r="A115" s="127" t="s">
        <v>334</v>
      </c>
      <c r="B115" s="135" t="s">
        <v>667</v>
      </c>
      <c r="C115" s="135" t="s">
        <v>87</v>
      </c>
      <c r="D115" s="125"/>
    </row>
    <row r="116" spans="1:4">
      <c r="A116" s="127" t="s">
        <v>609</v>
      </c>
      <c r="B116" s="135" t="s">
        <v>668</v>
      </c>
      <c r="C116" s="135" t="s">
        <v>87</v>
      </c>
      <c r="D116" s="125"/>
    </row>
    <row r="117" spans="1:4">
      <c r="A117" s="127" t="s">
        <v>172</v>
      </c>
      <c r="B117" s="135" t="s">
        <v>669</v>
      </c>
      <c r="C117" s="135" t="s">
        <v>87</v>
      </c>
      <c r="D117" s="125"/>
    </row>
    <row r="118" spans="1:4">
      <c r="A118" s="127" t="s">
        <v>174</v>
      </c>
      <c r="B118" s="135" t="s">
        <v>670</v>
      </c>
      <c r="C118" s="135" t="s">
        <v>87</v>
      </c>
      <c r="D118" s="125"/>
    </row>
    <row r="119" spans="1:4">
      <c r="A119" s="127" t="s">
        <v>598</v>
      </c>
      <c r="B119" s="135" t="s">
        <v>671</v>
      </c>
      <c r="C119" s="135" t="s">
        <v>87</v>
      </c>
      <c r="D119" s="125"/>
    </row>
    <row r="120" spans="1:4">
      <c r="A120" s="127" t="s">
        <v>588</v>
      </c>
      <c r="B120" s="135" t="s">
        <v>672</v>
      </c>
      <c r="C120" s="135" t="s">
        <v>87</v>
      </c>
      <c r="D120" s="125"/>
    </row>
    <row r="121" spans="1:4">
      <c r="A121" s="127" t="s">
        <v>589</v>
      </c>
      <c r="B121" s="135" t="s">
        <v>673</v>
      </c>
      <c r="C121" s="135" t="s">
        <v>87</v>
      </c>
      <c r="D121" s="125"/>
    </row>
    <row r="122" spans="1:4">
      <c r="A122" s="127" t="s">
        <v>179</v>
      </c>
      <c r="B122" s="135" t="s">
        <v>674</v>
      </c>
      <c r="C122" s="135" t="s">
        <v>87</v>
      </c>
      <c r="D122" s="125"/>
    </row>
    <row r="123" spans="1:4">
      <c r="A123" s="127" t="s">
        <v>180</v>
      </c>
      <c r="B123" s="135" t="s">
        <v>675</v>
      </c>
      <c r="C123" s="135" t="s">
        <v>87</v>
      </c>
      <c r="D123" s="125"/>
    </row>
    <row r="124" spans="1:4">
      <c r="A124" s="127" t="s">
        <v>246</v>
      </c>
      <c r="B124" s="135" t="s">
        <v>676</v>
      </c>
      <c r="C124" s="135" t="s">
        <v>87</v>
      </c>
      <c r="D124" s="125"/>
    </row>
    <row r="125" spans="1:4">
      <c r="A125" s="127" t="s">
        <v>182</v>
      </c>
      <c r="B125" s="135" t="s">
        <v>677</v>
      </c>
      <c r="C125" s="135" t="s">
        <v>87</v>
      </c>
      <c r="D125" s="125"/>
    </row>
    <row r="126" spans="1:4">
      <c r="A126" s="127" t="s">
        <v>183</v>
      </c>
      <c r="B126" s="135" t="s">
        <v>678</v>
      </c>
      <c r="C126" s="135" t="s">
        <v>87</v>
      </c>
      <c r="D126" s="125"/>
    </row>
    <row r="127" spans="1:4">
      <c r="A127" s="127" t="s">
        <v>881</v>
      </c>
      <c r="B127" s="135" t="s">
        <v>679</v>
      </c>
      <c r="C127" s="135" t="s">
        <v>88</v>
      </c>
      <c r="D127" s="125"/>
    </row>
    <row r="128" spans="1:4">
      <c r="A128" s="127" t="s">
        <v>446</v>
      </c>
      <c r="B128" s="135" t="s">
        <v>680</v>
      </c>
      <c r="C128" s="135" t="s">
        <v>87</v>
      </c>
      <c r="D128" s="125"/>
    </row>
    <row r="129" spans="1:4">
      <c r="A129" s="127" t="s">
        <v>447</v>
      </c>
      <c r="B129" s="135" t="s">
        <v>681</v>
      </c>
      <c r="C129" s="135" t="s">
        <v>87</v>
      </c>
      <c r="D129" s="125"/>
    </row>
    <row r="130" spans="1:4">
      <c r="A130" s="127" t="s">
        <v>325</v>
      </c>
      <c r="B130" s="135" t="s">
        <v>682</v>
      </c>
      <c r="C130" s="135" t="s">
        <v>88</v>
      </c>
      <c r="D130" s="125"/>
    </row>
    <row r="131" spans="1:4">
      <c r="A131" s="128" t="s">
        <v>590</v>
      </c>
      <c r="B131" s="135" t="s">
        <v>683</v>
      </c>
      <c r="C131" s="135" t="s">
        <v>87</v>
      </c>
      <c r="D131" s="125"/>
    </row>
    <row r="132" spans="1:4">
      <c r="A132" s="128" t="s">
        <v>591</v>
      </c>
      <c r="B132" s="135" t="s">
        <v>684</v>
      </c>
      <c r="C132" s="135" t="s">
        <v>87</v>
      </c>
      <c r="D132" s="125"/>
    </row>
    <row r="133" spans="1:4">
      <c r="A133" s="128" t="s">
        <v>326</v>
      </c>
      <c r="B133" s="135" t="s">
        <v>685</v>
      </c>
      <c r="C133" s="135" t="s">
        <v>87</v>
      </c>
      <c r="D133" s="125"/>
    </row>
    <row r="134" spans="1:4">
      <c r="A134" s="128" t="s">
        <v>336</v>
      </c>
      <c r="B134" s="135" t="s">
        <v>686</v>
      </c>
      <c r="C134" s="135" t="s">
        <v>87</v>
      </c>
      <c r="D134" s="125"/>
    </row>
    <row r="135" spans="1:4">
      <c r="A135" s="127" t="s">
        <v>339</v>
      </c>
      <c r="B135" s="135" t="s">
        <v>687</v>
      </c>
      <c r="C135" s="135" t="s">
        <v>87</v>
      </c>
      <c r="D135" s="125"/>
    </row>
    <row r="136" spans="1:4">
      <c r="A136" s="133" t="s">
        <v>437</v>
      </c>
      <c r="B136" s="135" t="s">
        <v>688</v>
      </c>
      <c r="C136" s="135" t="s">
        <v>87</v>
      </c>
      <c r="D136" s="125"/>
    </row>
    <row r="137" spans="1:4">
      <c r="A137" s="127" t="s">
        <v>440</v>
      </c>
      <c r="B137" s="135" t="s">
        <v>689</v>
      </c>
      <c r="C137" s="135" t="s">
        <v>200</v>
      </c>
      <c r="D137" s="125"/>
    </row>
    <row r="138" spans="1:4">
      <c r="A138" s="127" t="s">
        <v>444</v>
      </c>
      <c r="B138" s="135" t="s">
        <v>690</v>
      </c>
      <c r="C138" s="135" t="s">
        <v>329</v>
      </c>
      <c r="D138" s="125"/>
    </row>
    <row r="139" spans="1:4" ht="20.399999999999999">
      <c r="A139" s="128" t="s">
        <v>274</v>
      </c>
      <c r="B139" s="135" t="s">
        <v>691</v>
      </c>
      <c r="C139" s="135" t="s">
        <v>87</v>
      </c>
      <c r="D139" s="125"/>
    </row>
    <row r="140" spans="1:4">
      <c r="A140" s="128" t="s">
        <v>604</v>
      </c>
      <c r="B140" s="135" t="s">
        <v>692</v>
      </c>
      <c r="C140" s="135" t="s">
        <v>87</v>
      </c>
      <c r="D140" s="125"/>
    </row>
    <row r="141" spans="1:4">
      <c r="A141" s="128" t="s">
        <v>566</v>
      </c>
      <c r="B141" s="135" t="s">
        <v>693</v>
      </c>
      <c r="C141" s="135" t="s">
        <v>87</v>
      </c>
      <c r="D141" s="125"/>
    </row>
    <row r="142" spans="1:4">
      <c r="A142" s="127" t="s">
        <v>586</v>
      </c>
      <c r="B142" s="135" t="s">
        <v>694</v>
      </c>
      <c r="C142" s="135" t="s">
        <v>87</v>
      </c>
      <c r="D142" s="125"/>
    </row>
    <row r="143" spans="1:4">
      <c r="A143" s="127" t="s">
        <v>597</v>
      </c>
      <c r="B143" s="135" t="s">
        <v>695</v>
      </c>
      <c r="C143" s="135" t="s">
        <v>87</v>
      </c>
      <c r="D143" s="125"/>
    </row>
    <row r="144" spans="1:4">
      <c r="A144" s="131" t="s">
        <v>599</v>
      </c>
      <c r="B144" s="135" t="s">
        <v>696</v>
      </c>
      <c r="C144" s="135" t="s">
        <v>93</v>
      </c>
      <c r="D144" s="125"/>
    </row>
    <row r="145" spans="1:4">
      <c r="A145" s="123" t="s">
        <v>323</v>
      </c>
      <c r="B145" s="137"/>
      <c r="C145" s="137"/>
      <c r="D145" s="125"/>
    </row>
    <row r="146" spans="1:4">
      <c r="A146" s="127" t="s">
        <v>164</v>
      </c>
      <c r="B146" s="135" t="s">
        <v>697</v>
      </c>
      <c r="C146" s="135" t="s">
        <v>87</v>
      </c>
      <c r="D146" s="125"/>
    </row>
    <row r="147" spans="1:4">
      <c r="A147" s="127" t="s">
        <v>170</v>
      </c>
      <c r="B147" s="135" t="s">
        <v>698</v>
      </c>
      <c r="C147" s="135" t="s">
        <v>87</v>
      </c>
      <c r="D147" s="125"/>
    </row>
    <row r="148" spans="1:4">
      <c r="A148" s="127" t="s">
        <v>176</v>
      </c>
      <c r="B148" s="135" t="s">
        <v>699</v>
      </c>
      <c r="C148" s="135" t="s">
        <v>87</v>
      </c>
      <c r="D148" s="125"/>
    </row>
    <row r="149" spans="1:4">
      <c r="A149" s="127" t="s">
        <v>238</v>
      </c>
      <c r="B149" s="135" t="s">
        <v>700</v>
      </c>
      <c r="C149" s="135" t="s">
        <v>87</v>
      </c>
      <c r="D149" s="125"/>
    </row>
    <row r="150" spans="1:4">
      <c r="A150" s="127" t="s">
        <v>438</v>
      </c>
      <c r="B150" s="135" t="s">
        <v>701</v>
      </c>
      <c r="C150" s="135" t="s">
        <v>87</v>
      </c>
      <c r="D150" s="125"/>
    </row>
    <row r="151" spans="1:4">
      <c r="A151" s="127" t="s">
        <v>439</v>
      </c>
      <c r="B151" s="135" t="s">
        <v>702</v>
      </c>
      <c r="C151" s="135" t="s">
        <v>87</v>
      </c>
      <c r="D151" s="125"/>
    </row>
    <row r="152" spans="1:4">
      <c r="A152" s="127" t="s">
        <v>348</v>
      </c>
      <c r="B152" s="135" t="s">
        <v>703</v>
      </c>
      <c r="C152" s="135" t="s">
        <v>87</v>
      </c>
      <c r="D152" s="118"/>
    </row>
    <row r="153" spans="1:4">
      <c r="A153" s="127" t="s">
        <v>244</v>
      </c>
      <c r="B153" s="135" t="s">
        <v>704</v>
      </c>
      <c r="C153" s="135" t="s">
        <v>87</v>
      </c>
      <c r="D153" s="125"/>
    </row>
    <row r="154" spans="1:4">
      <c r="A154" s="127" t="s">
        <v>243</v>
      </c>
      <c r="B154" s="135" t="s">
        <v>705</v>
      </c>
      <c r="C154" s="135" t="s">
        <v>199</v>
      </c>
      <c r="D154" s="125"/>
    </row>
    <row r="155" spans="1:4">
      <c r="A155" s="127" t="s">
        <v>242</v>
      </c>
      <c r="B155" s="135" t="s">
        <v>706</v>
      </c>
      <c r="C155" s="135" t="s">
        <v>92</v>
      </c>
      <c r="D155" s="125"/>
    </row>
    <row r="156" spans="1:4">
      <c r="A156" s="128" t="s">
        <v>349</v>
      </c>
      <c r="B156" s="135" t="s">
        <v>707</v>
      </c>
      <c r="C156" s="135" t="s">
        <v>87</v>
      </c>
      <c r="D156" s="125"/>
    </row>
    <row r="157" spans="1:4">
      <c r="A157" s="127" t="s">
        <v>443</v>
      </c>
      <c r="B157" s="135" t="s">
        <v>708</v>
      </c>
      <c r="C157" s="135" t="s">
        <v>93</v>
      </c>
      <c r="D157" s="125"/>
    </row>
    <row r="158" spans="1:4">
      <c r="A158" s="123" t="s">
        <v>327</v>
      </c>
      <c r="B158" s="137"/>
      <c r="C158" s="137"/>
      <c r="D158" s="125"/>
    </row>
    <row r="159" spans="1:4">
      <c r="A159" s="127" t="s">
        <v>865</v>
      </c>
      <c r="B159" s="135" t="s">
        <v>186</v>
      </c>
      <c r="C159" s="135" t="s">
        <v>93</v>
      </c>
      <c r="D159" s="125"/>
    </row>
    <row r="160" spans="1:4">
      <c r="A160" s="127" t="s">
        <v>235</v>
      </c>
      <c r="B160" s="135" t="s">
        <v>187</v>
      </c>
      <c r="C160" s="135" t="s">
        <v>200</v>
      </c>
      <c r="D160" s="125"/>
    </row>
    <row r="161" spans="1:4">
      <c r="A161" s="127" t="s">
        <v>232</v>
      </c>
      <c r="B161" s="135" t="s">
        <v>188</v>
      </c>
      <c r="C161" s="135" t="s">
        <v>92</v>
      </c>
      <c r="D161" s="125"/>
    </row>
    <row r="162" spans="1:4" s="112" customFormat="1">
      <c r="A162" s="127" t="s">
        <v>330</v>
      </c>
      <c r="B162" s="135" t="s">
        <v>189</v>
      </c>
      <c r="C162" s="135" t="s">
        <v>88</v>
      </c>
      <c r="D162" s="125"/>
    </row>
    <row r="163" spans="1:4" s="112" customFormat="1">
      <c r="A163" s="127" t="s">
        <v>347</v>
      </c>
      <c r="B163" s="135" t="s">
        <v>190</v>
      </c>
      <c r="C163" s="135" t="s">
        <v>93</v>
      </c>
      <c r="D163" s="125"/>
    </row>
    <row r="164" spans="1:4">
      <c r="A164" s="127" t="s">
        <v>575</v>
      </c>
      <c r="B164" s="135" t="s">
        <v>709</v>
      </c>
      <c r="C164" s="135" t="s">
        <v>88</v>
      </c>
      <c r="D164" s="125"/>
    </row>
    <row r="165" spans="1:4">
      <c r="A165" s="128" t="s">
        <v>576</v>
      </c>
      <c r="B165" s="135" t="s">
        <v>191</v>
      </c>
      <c r="C165" s="135" t="s">
        <v>88</v>
      </c>
      <c r="D165" s="125"/>
    </row>
    <row r="166" spans="1:4">
      <c r="A166" s="128" t="s">
        <v>577</v>
      </c>
      <c r="B166" s="135" t="s">
        <v>192</v>
      </c>
      <c r="C166" s="135" t="s">
        <v>88</v>
      </c>
      <c r="D166" s="125"/>
    </row>
    <row r="167" spans="1:4">
      <c r="A167" s="127" t="s">
        <v>578</v>
      </c>
      <c r="B167" s="135" t="s">
        <v>193</v>
      </c>
      <c r="C167" s="135" t="s">
        <v>88</v>
      </c>
      <c r="D167" s="125"/>
    </row>
    <row r="168" spans="1:4">
      <c r="A168" s="131" t="s">
        <v>584</v>
      </c>
      <c r="B168" s="135" t="s">
        <v>194</v>
      </c>
      <c r="C168" s="135" t="s">
        <v>88</v>
      </c>
      <c r="D168" s="125"/>
    </row>
    <row r="169" spans="1:4">
      <c r="A169" s="127" t="s">
        <v>587</v>
      </c>
      <c r="B169" s="135" t="s">
        <v>195</v>
      </c>
      <c r="C169" s="135" t="s">
        <v>329</v>
      </c>
      <c r="D169" s="118"/>
    </row>
    <row r="170" spans="1:4">
      <c r="A170" s="127" t="s">
        <v>607</v>
      </c>
      <c r="B170" s="135" t="s">
        <v>196</v>
      </c>
      <c r="C170" s="135" t="s">
        <v>329</v>
      </c>
      <c r="D170" s="118"/>
    </row>
    <row r="171" spans="1:4">
      <c r="A171" s="127" t="s">
        <v>596</v>
      </c>
      <c r="B171" s="135" t="s">
        <v>197</v>
      </c>
      <c r="C171" s="135" t="s">
        <v>93</v>
      </c>
      <c r="D171" s="118"/>
    </row>
    <row r="172" spans="1:4">
      <c r="A172" s="131" t="s">
        <v>601</v>
      </c>
      <c r="B172" s="135" t="s">
        <v>198</v>
      </c>
      <c r="C172" s="135" t="s">
        <v>87</v>
      </c>
      <c r="D172" s="118"/>
    </row>
    <row r="173" spans="1:4">
      <c r="A173" s="128" t="s">
        <v>875</v>
      </c>
      <c r="B173" s="135" t="s">
        <v>870</v>
      </c>
      <c r="C173" s="135" t="s">
        <v>329</v>
      </c>
      <c r="D173" s="118"/>
    </row>
    <row r="174" spans="1:4">
      <c r="A174" s="129" t="s">
        <v>890</v>
      </c>
      <c r="B174" s="135" t="s">
        <v>871</v>
      </c>
      <c r="C174" s="135" t="s">
        <v>94</v>
      </c>
      <c r="D174" s="118"/>
    </row>
    <row r="175" spans="1:4">
      <c r="A175" s="129" t="s">
        <v>876</v>
      </c>
      <c r="B175" s="135" t="s">
        <v>872</v>
      </c>
      <c r="C175" s="135" t="s">
        <v>200</v>
      </c>
      <c r="D175" s="118"/>
    </row>
    <row r="176" spans="1:4">
      <c r="A176" s="130" t="s">
        <v>874</v>
      </c>
      <c r="B176" s="135" t="s">
        <v>873</v>
      </c>
      <c r="C176" s="135" t="s">
        <v>94</v>
      </c>
      <c r="D176" s="118"/>
    </row>
    <row r="177" spans="1:4">
      <c r="A177" s="147" t="s">
        <v>877</v>
      </c>
      <c r="B177" s="135" t="s">
        <v>878</v>
      </c>
      <c r="C177" s="135" t="s">
        <v>88</v>
      </c>
      <c r="D177" s="118"/>
    </row>
    <row r="178" spans="1:4">
      <c r="A178" s="147" t="s">
        <v>712</v>
      </c>
      <c r="B178" s="148" t="s">
        <v>713</v>
      </c>
      <c r="C178" s="148" t="s">
        <v>88</v>
      </c>
    </row>
    <row r="179" spans="1:4">
      <c r="A179" s="147" t="s">
        <v>714</v>
      </c>
      <c r="B179" s="148" t="s">
        <v>715</v>
      </c>
      <c r="C179" s="148" t="s">
        <v>88</v>
      </c>
      <c r="D179" s="114"/>
    </row>
    <row r="180" spans="1:4">
      <c r="A180" s="147" t="s">
        <v>716</v>
      </c>
      <c r="B180" s="148" t="s">
        <v>717</v>
      </c>
      <c r="C180" s="148" t="s">
        <v>88</v>
      </c>
      <c r="D180" s="114"/>
    </row>
    <row r="181" spans="1:4">
      <c r="A181" s="147" t="s">
        <v>718</v>
      </c>
      <c r="B181" s="148" t="s">
        <v>719</v>
      </c>
      <c r="C181" s="148" t="s">
        <v>88</v>
      </c>
      <c r="D181" s="114"/>
    </row>
    <row r="182" spans="1:4">
      <c r="A182" s="147" t="s">
        <v>720</v>
      </c>
      <c r="B182" s="148" t="s">
        <v>721</v>
      </c>
      <c r="C182" s="148" t="s">
        <v>88</v>
      </c>
      <c r="D182" s="114"/>
    </row>
    <row r="183" spans="1:4">
      <c r="A183" s="147" t="s">
        <v>722</v>
      </c>
      <c r="B183" s="148" t="s">
        <v>233</v>
      </c>
      <c r="C183" s="148" t="s">
        <v>88</v>
      </c>
      <c r="D183" s="114"/>
    </row>
    <row r="184" spans="1:4">
      <c r="A184" s="147" t="s">
        <v>723</v>
      </c>
      <c r="B184" s="148" t="s">
        <v>234</v>
      </c>
      <c r="C184" s="148" t="s">
        <v>88</v>
      </c>
      <c r="D184" s="114"/>
    </row>
    <row r="185" spans="1:4">
      <c r="A185" s="147" t="s">
        <v>724</v>
      </c>
      <c r="B185" s="148" t="s">
        <v>725</v>
      </c>
      <c r="C185" s="148" t="s">
        <v>88</v>
      </c>
      <c r="D185" s="114"/>
    </row>
    <row r="186" spans="1:4">
      <c r="A186" s="147" t="s">
        <v>726</v>
      </c>
      <c r="B186" s="148" t="s">
        <v>201</v>
      </c>
      <c r="C186" s="148" t="s">
        <v>88</v>
      </c>
      <c r="D186" s="114"/>
    </row>
    <row r="187" spans="1:4">
      <c r="A187" s="147" t="s">
        <v>727</v>
      </c>
      <c r="B187" s="148" t="s">
        <v>728</v>
      </c>
      <c r="C187" s="148" t="s">
        <v>88</v>
      </c>
      <c r="D187" s="114"/>
    </row>
    <row r="188" spans="1:4">
      <c r="A188" s="147" t="s">
        <v>729</v>
      </c>
      <c r="B188" s="148" t="s">
        <v>730</v>
      </c>
      <c r="C188" s="148" t="s">
        <v>88</v>
      </c>
      <c r="D188" s="114"/>
    </row>
    <row r="189" spans="1:4">
      <c r="A189" s="147" t="s">
        <v>731</v>
      </c>
      <c r="B189" s="148" t="s">
        <v>732</v>
      </c>
      <c r="C189" s="148" t="s">
        <v>88</v>
      </c>
      <c r="D189" s="114"/>
    </row>
    <row r="190" spans="1:4">
      <c r="A190" s="147" t="s">
        <v>733</v>
      </c>
      <c r="B190" s="148" t="s">
        <v>734</v>
      </c>
      <c r="C190" s="148" t="s">
        <v>88</v>
      </c>
      <c r="D190" s="114"/>
    </row>
    <row r="191" spans="1:4">
      <c r="A191" s="147" t="s">
        <v>735</v>
      </c>
      <c r="B191" s="148" t="s">
        <v>736</v>
      </c>
      <c r="C191" s="148" t="s">
        <v>88</v>
      </c>
      <c r="D191" s="114"/>
    </row>
    <row r="192" spans="1:4">
      <c r="A192" s="147" t="s">
        <v>737</v>
      </c>
      <c r="B192" s="148" t="s">
        <v>738</v>
      </c>
      <c r="C192" s="148" t="s">
        <v>88</v>
      </c>
      <c r="D192" s="114"/>
    </row>
    <row r="193" spans="1:4">
      <c r="A193" s="147" t="s">
        <v>739</v>
      </c>
      <c r="B193" s="148" t="s">
        <v>740</v>
      </c>
      <c r="C193" s="148" t="s">
        <v>88</v>
      </c>
      <c r="D193" s="114"/>
    </row>
    <row r="194" spans="1:4">
      <c r="A194" s="147" t="s">
        <v>741</v>
      </c>
      <c r="B194" s="148" t="s">
        <v>742</v>
      </c>
      <c r="C194" s="148" t="s">
        <v>88</v>
      </c>
    </row>
    <row r="195" spans="1:4">
      <c r="A195" s="147" t="s">
        <v>743</v>
      </c>
      <c r="B195" s="148" t="s">
        <v>744</v>
      </c>
      <c r="C195" s="148" t="s">
        <v>88</v>
      </c>
    </row>
    <row r="196" spans="1:4">
      <c r="A196" s="147" t="s">
        <v>745</v>
      </c>
      <c r="B196" s="148" t="s">
        <v>746</v>
      </c>
      <c r="C196" s="148" t="s">
        <v>88</v>
      </c>
    </row>
    <row r="197" spans="1:4">
      <c r="A197" s="147" t="s">
        <v>747</v>
      </c>
      <c r="B197" s="148" t="s">
        <v>748</v>
      </c>
      <c r="C197" s="148" t="s">
        <v>88</v>
      </c>
    </row>
    <row r="198" spans="1:4">
      <c r="A198" s="147" t="s">
        <v>749</v>
      </c>
      <c r="B198" s="148" t="s">
        <v>750</v>
      </c>
      <c r="C198" s="148" t="s">
        <v>88</v>
      </c>
    </row>
    <row r="199" spans="1:4" s="112" customFormat="1">
      <c r="A199" s="147" t="s">
        <v>751</v>
      </c>
      <c r="B199" s="148" t="s">
        <v>752</v>
      </c>
      <c r="C199" s="148" t="s">
        <v>88</v>
      </c>
      <c r="D199" s="111"/>
    </row>
    <row r="200" spans="1:4" s="112" customFormat="1">
      <c r="A200" s="147" t="s">
        <v>753</v>
      </c>
      <c r="B200" s="148" t="s">
        <v>754</v>
      </c>
      <c r="C200" s="148" t="s">
        <v>88</v>
      </c>
      <c r="D200" s="111"/>
    </row>
    <row r="201" spans="1:4" s="112" customFormat="1">
      <c r="A201" s="147" t="s">
        <v>755</v>
      </c>
      <c r="B201" s="148" t="s">
        <v>756</v>
      </c>
      <c r="C201" s="148" t="s">
        <v>88</v>
      </c>
      <c r="D201" s="111"/>
    </row>
    <row r="202" spans="1:4" s="112" customFormat="1">
      <c r="A202" s="147" t="s">
        <v>757</v>
      </c>
      <c r="B202" s="148" t="s">
        <v>758</v>
      </c>
      <c r="C202" s="148" t="s">
        <v>88</v>
      </c>
      <c r="D202" s="111"/>
    </row>
    <row r="203" spans="1:4" s="112" customFormat="1">
      <c r="A203" s="147" t="s">
        <v>759</v>
      </c>
      <c r="B203" s="148" t="s">
        <v>760</v>
      </c>
      <c r="C203" s="148" t="s">
        <v>88</v>
      </c>
      <c r="D203" s="111"/>
    </row>
    <row r="204" spans="1:4" s="112" customFormat="1">
      <c r="A204" s="147" t="s">
        <v>761</v>
      </c>
      <c r="B204" s="148" t="s">
        <v>762</v>
      </c>
      <c r="C204" s="148" t="s">
        <v>88</v>
      </c>
      <c r="D204" s="111"/>
    </row>
    <row r="205" spans="1:4" s="112" customFormat="1">
      <c r="A205" s="147" t="s">
        <v>763</v>
      </c>
      <c r="B205" s="148" t="s">
        <v>764</v>
      </c>
      <c r="C205" s="148" t="s">
        <v>88</v>
      </c>
      <c r="D205" s="111"/>
    </row>
    <row r="206" spans="1:4" s="112" customFormat="1">
      <c r="A206" s="147" t="s">
        <v>765</v>
      </c>
      <c r="B206" s="148" t="s">
        <v>204</v>
      </c>
      <c r="C206" s="148" t="s">
        <v>200</v>
      </c>
      <c r="D206" s="111"/>
    </row>
    <row r="207" spans="1:4" s="112" customFormat="1">
      <c r="A207" s="147" t="s">
        <v>766</v>
      </c>
      <c r="B207" s="148" t="s">
        <v>205</v>
      </c>
      <c r="C207" s="148" t="s">
        <v>200</v>
      </c>
      <c r="D207" s="111"/>
    </row>
    <row r="208" spans="1:4" s="112" customFormat="1">
      <c r="A208" s="147" t="s">
        <v>767</v>
      </c>
      <c r="B208" s="148" t="s">
        <v>206</v>
      </c>
      <c r="C208" s="148" t="s">
        <v>200</v>
      </c>
      <c r="D208" s="111"/>
    </row>
    <row r="209" spans="1:4" s="112" customFormat="1">
      <c r="A209" s="147" t="s">
        <v>768</v>
      </c>
      <c r="B209" s="148" t="s">
        <v>207</v>
      </c>
      <c r="C209" s="148" t="s">
        <v>200</v>
      </c>
      <c r="D209" s="111"/>
    </row>
    <row r="210" spans="1:4" s="112" customFormat="1">
      <c r="A210" s="147" t="s">
        <v>769</v>
      </c>
      <c r="B210" s="148" t="s">
        <v>208</v>
      </c>
      <c r="C210" s="148" t="s">
        <v>200</v>
      </c>
      <c r="D210" s="111"/>
    </row>
    <row r="211" spans="1:4" s="112" customFormat="1">
      <c r="A211" s="147" t="s">
        <v>770</v>
      </c>
      <c r="B211" s="148" t="s">
        <v>209</v>
      </c>
      <c r="C211" s="148" t="s">
        <v>200</v>
      </c>
      <c r="D211" s="111"/>
    </row>
    <row r="212" spans="1:4" s="112" customFormat="1">
      <c r="A212" s="147" t="s">
        <v>771</v>
      </c>
      <c r="B212" s="148" t="s">
        <v>210</v>
      </c>
      <c r="C212" s="148" t="s">
        <v>200</v>
      </c>
      <c r="D212" s="111"/>
    </row>
    <row r="213" spans="1:4" s="112" customFormat="1">
      <c r="A213" s="147" t="s">
        <v>772</v>
      </c>
      <c r="B213" s="148" t="s">
        <v>211</v>
      </c>
      <c r="C213" s="148" t="s">
        <v>200</v>
      </c>
      <c r="D213" s="111"/>
    </row>
    <row r="214" spans="1:4" s="112" customFormat="1">
      <c r="A214" s="147" t="s">
        <v>773</v>
      </c>
      <c r="B214" s="148" t="s">
        <v>212</v>
      </c>
      <c r="C214" s="148" t="s">
        <v>200</v>
      </c>
      <c r="D214" s="111"/>
    </row>
    <row r="215" spans="1:4" s="112" customFormat="1">
      <c r="A215" s="147" t="s">
        <v>774</v>
      </c>
      <c r="B215" s="148" t="s">
        <v>213</v>
      </c>
      <c r="C215" s="148" t="s">
        <v>200</v>
      </c>
      <c r="D215" s="111"/>
    </row>
    <row r="216" spans="1:4" s="112" customFormat="1">
      <c r="A216" s="147" t="s">
        <v>775</v>
      </c>
      <c r="B216" s="148" t="s">
        <v>237</v>
      </c>
      <c r="C216" s="148" t="s">
        <v>200</v>
      </c>
      <c r="D216" s="111"/>
    </row>
    <row r="217" spans="1:4" s="112" customFormat="1">
      <c r="A217" s="147" t="s">
        <v>776</v>
      </c>
      <c r="B217" s="148" t="s">
        <v>777</v>
      </c>
      <c r="C217" s="148" t="s">
        <v>200</v>
      </c>
      <c r="D217" s="111"/>
    </row>
    <row r="218" spans="1:4" s="112" customFormat="1">
      <c r="A218" s="147" t="s">
        <v>778</v>
      </c>
      <c r="B218" s="148" t="s">
        <v>779</v>
      </c>
      <c r="C218" s="148" t="s">
        <v>200</v>
      </c>
      <c r="D218" s="111"/>
    </row>
    <row r="219" spans="1:4" s="112" customFormat="1">
      <c r="A219" s="147" t="s">
        <v>780</v>
      </c>
      <c r="B219" s="148" t="s">
        <v>781</v>
      </c>
      <c r="C219" s="148" t="s">
        <v>200</v>
      </c>
      <c r="D219" s="111"/>
    </row>
    <row r="220" spans="1:4" s="112" customFormat="1">
      <c r="A220" s="147" t="s">
        <v>843</v>
      </c>
      <c r="B220" s="148" t="s">
        <v>782</v>
      </c>
      <c r="C220" s="148" t="s">
        <v>200</v>
      </c>
      <c r="D220" s="111"/>
    </row>
    <row r="221" spans="1:4" s="112" customFormat="1">
      <c r="A221" s="147" t="s">
        <v>783</v>
      </c>
      <c r="B221" s="148" t="s">
        <v>784</v>
      </c>
      <c r="C221" s="148" t="s">
        <v>200</v>
      </c>
      <c r="D221" s="111"/>
    </row>
    <row r="222" spans="1:4" s="112" customFormat="1">
      <c r="A222" s="147" t="s">
        <v>785</v>
      </c>
      <c r="B222" s="148" t="s">
        <v>786</v>
      </c>
      <c r="C222" s="148" t="s">
        <v>200</v>
      </c>
      <c r="D222" s="111"/>
    </row>
    <row r="223" spans="1:4" s="112" customFormat="1">
      <c r="A223" s="147" t="s">
        <v>787</v>
      </c>
      <c r="B223" s="148" t="s">
        <v>788</v>
      </c>
      <c r="C223" s="148" t="s">
        <v>200</v>
      </c>
      <c r="D223" s="111"/>
    </row>
    <row r="224" spans="1:4" s="112" customFormat="1">
      <c r="A224" s="147" t="s">
        <v>789</v>
      </c>
      <c r="B224" s="148" t="s">
        <v>790</v>
      </c>
      <c r="C224" s="148" t="s">
        <v>200</v>
      </c>
      <c r="D224" s="111"/>
    </row>
    <row r="225" spans="1:4" s="112" customFormat="1">
      <c r="A225" s="147" t="s">
        <v>791</v>
      </c>
      <c r="B225" s="148" t="s">
        <v>792</v>
      </c>
      <c r="C225" s="148" t="s">
        <v>200</v>
      </c>
      <c r="D225" s="111"/>
    </row>
    <row r="226" spans="1:4" s="112" customFormat="1">
      <c r="A226" s="147" t="s">
        <v>793</v>
      </c>
      <c r="B226" s="148" t="s">
        <v>794</v>
      </c>
      <c r="C226" s="148" t="s">
        <v>200</v>
      </c>
      <c r="D226" s="111"/>
    </row>
    <row r="227" spans="1:4" s="112" customFormat="1">
      <c r="A227" s="147" t="s">
        <v>795</v>
      </c>
      <c r="B227" s="148" t="s">
        <v>796</v>
      </c>
      <c r="C227" s="148" t="s">
        <v>200</v>
      </c>
      <c r="D227" s="111"/>
    </row>
    <row r="228" spans="1:4" s="112" customFormat="1">
      <c r="A228" s="147" t="s">
        <v>797</v>
      </c>
      <c r="B228" s="148" t="s">
        <v>798</v>
      </c>
      <c r="C228" s="148" t="s">
        <v>200</v>
      </c>
      <c r="D228" s="111"/>
    </row>
    <row r="229" spans="1:4" s="112" customFormat="1">
      <c r="A229" s="147" t="s">
        <v>799</v>
      </c>
      <c r="B229" s="148" t="s">
        <v>800</v>
      </c>
      <c r="C229" s="148" t="s">
        <v>200</v>
      </c>
      <c r="D229" s="111"/>
    </row>
    <row r="230" spans="1:4" s="112" customFormat="1">
      <c r="A230" s="147" t="s">
        <v>801</v>
      </c>
      <c r="B230" s="148" t="s">
        <v>802</v>
      </c>
      <c r="C230" s="148" t="s">
        <v>200</v>
      </c>
      <c r="D230" s="111"/>
    </row>
    <row r="231" spans="1:4" s="112" customFormat="1">
      <c r="A231" s="147" t="s">
        <v>803</v>
      </c>
      <c r="B231" s="148" t="s">
        <v>804</v>
      </c>
      <c r="C231" s="148" t="s">
        <v>200</v>
      </c>
      <c r="D231" s="111"/>
    </row>
    <row r="232" spans="1:4" s="112" customFormat="1">
      <c r="A232" s="147" t="s">
        <v>805</v>
      </c>
      <c r="B232" s="148" t="s">
        <v>806</v>
      </c>
      <c r="C232" s="148" t="s">
        <v>200</v>
      </c>
      <c r="D232" s="111"/>
    </row>
    <row r="233" spans="1:4" s="112" customFormat="1">
      <c r="A233" s="147" t="s">
        <v>807</v>
      </c>
      <c r="B233" s="148" t="s">
        <v>808</v>
      </c>
      <c r="C233" s="148" t="s">
        <v>200</v>
      </c>
      <c r="D233" s="111"/>
    </row>
    <row r="234" spans="1:4" s="112" customFormat="1">
      <c r="A234" s="147" t="s">
        <v>809</v>
      </c>
      <c r="B234" s="148" t="s">
        <v>810</v>
      </c>
      <c r="C234" s="148" t="s">
        <v>200</v>
      </c>
      <c r="D234" s="111"/>
    </row>
    <row r="235" spans="1:4">
      <c r="A235" s="147" t="s">
        <v>811</v>
      </c>
      <c r="B235" s="148" t="s">
        <v>812</v>
      </c>
      <c r="C235" s="148" t="s">
        <v>200</v>
      </c>
    </row>
    <row r="236" spans="1:4" s="112" customFormat="1">
      <c r="A236" s="147" t="s">
        <v>813</v>
      </c>
      <c r="B236" s="148" t="s">
        <v>814</v>
      </c>
      <c r="C236" s="148" t="s">
        <v>200</v>
      </c>
      <c r="D236" s="111"/>
    </row>
    <row r="237" spans="1:4" s="112" customFormat="1">
      <c r="A237" s="147" t="s">
        <v>815</v>
      </c>
      <c r="B237" s="148" t="s">
        <v>816</v>
      </c>
      <c r="C237" s="148" t="s">
        <v>200</v>
      </c>
      <c r="D237" s="111"/>
    </row>
    <row r="238" spans="1:4">
      <c r="A238" s="147" t="s">
        <v>817</v>
      </c>
      <c r="B238" s="148" t="s">
        <v>818</v>
      </c>
      <c r="C238" s="148" t="s">
        <v>200</v>
      </c>
    </row>
    <row r="239" spans="1:4">
      <c r="A239" s="147" t="s">
        <v>819</v>
      </c>
      <c r="B239" s="148" t="s">
        <v>820</v>
      </c>
      <c r="C239" s="148" t="s">
        <v>200</v>
      </c>
    </row>
    <row r="240" spans="1:4">
      <c r="A240" s="147" t="s">
        <v>821</v>
      </c>
      <c r="B240" s="148" t="s">
        <v>822</v>
      </c>
      <c r="C240" s="148" t="s">
        <v>200</v>
      </c>
    </row>
    <row r="241" spans="1:4">
      <c r="A241" s="147" t="s">
        <v>823</v>
      </c>
      <c r="B241" s="148" t="s">
        <v>824</v>
      </c>
      <c r="C241" s="148" t="s">
        <v>200</v>
      </c>
    </row>
    <row r="242" spans="1:4">
      <c r="A242" s="147" t="s">
        <v>825</v>
      </c>
      <c r="B242" s="148" t="s">
        <v>826</v>
      </c>
      <c r="C242" s="148" t="s">
        <v>200</v>
      </c>
    </row>
    <row r="243" spans="1:4">
      <c r="A243" s="147" t="s">
        <v>827</v>
      </c>
      <c r="B243" s="148" t="s">
        <v>828</v>
      </c>
      <c r="C243" s="148" t="s">
        <v>200</v>
      </c>
    </row>
    <row r="244" spans="1:4">
      <c r="A244" s="147" t="s">
        <v>229</v>
      </c>
      <c r="B244" s="148" t="s">
        <v>202</v>
      </c>
      <c r="C244" s="148" t="s">
        <v>88</v>
      </c>
    </row>
    <row r="245" spans="1:4">
      <c r="A245" s="147" t="s">
        <v>230</v>
      </c>
      <c r="B245" s="148" t="s">
        <v>203</v>
      </c>
      <c r="C245" s="148" t="s">
        <v>88</v>
      </c>
    </row>
    <row r="246" spans="1:4">
      <c r="A246" s="147" t="s">
        <v>829</v>
      </c>
      <c r="B246" s="148" t="s">
        <v>830</v>
      </c>
      <c r="C246" s="148" t="s">
        <v>88</v>
      </c>
      <c r="D246" s="114"/>
    </row>
    <row r="247" spans="1:4">
      <c r="A247" s="147" t="s">
        <v>831</v>
      </c>
      <c r="B247" s="148" t="s">
        <v>832</v>
      </c>
      <c r="C247" s="148" t="s">
        <v>88</v>
      </c>
      <c r="D247" s="114"/>
    </row>
    <row r="248" spans="1:4">
      <c r="A248" s="147" t="s">
        <v>833</v>
      </c>
      <c r="B248" s="148" t="s">
        <v>834</v>
      </c>
      <c r="C248" s="148" t="s">
        <v>88</v>
      </c>
      <c r="D248" s="114"/>
    </row>
    <row r="249" spans="1:4">
      <c r="A249" s="147" t="s">
        <v>835</v>
      </c>
      <c r="B249" s="148" t="s">
        <v>836</v>
      </c>
      <c r="C249" s="148" t="s">
        <v>88</v>
      </c>
      <c r="D249" s="114"/>
    </row>
    <row r="250" spans="1:4">
      <c r="A250" s="147" t="s">
        <v>837</v>
      </c>
      <c r="B250" s="148" t="s">
        <v>838</v>
      </c>
      <c r="C250" s="148" t="s">
        <v>88</v>
      </c>
      <c r="D250" s="114"/>
    </row>
    <row r="251" spans="1:4">
      <c r="A251" s="147" t="s">
        <v>839</v>
      </c>
      <c r="B251" s="148" t="s">
        <v>840</v>
      </c>
      <c r="C251" s="148" t="s">
        <v>88</v>
      </c>
      <c r="D251" s="114"/>
    </row>
    <row r="252" spans="1:4">
      <c r="A252" s="147" t="s">
        <v>841</v>
      </c>
      <c r="B252" s="148" t="s">
        <v>842</v>
      </c>
      <c r="C252" s="148" t="s">
        <v>88</v>
      </c>
      <c r="D252" s="114"/>
    </row>
    <row r="253" spans="1:4">
      <c r="A253" s="147" t="s">
        <v>231</v>
      </c>
      <c r="B253" s="148" t="s">
        <v>214</v>
      </c>
      <c r="C253" s="148" t="s">
        <v>92</v>
      </c>
      <c r="D253" s="114"/>
    </row>
    <row r="254" spans="1:4">
      <c r="A254" s="147" t="s">
        <v>847</v>
      </c>
      <c r="B254" s="148" t="s">
        <v>848</v>
      </c>
      <c r="C254" s="148" t="s">
        <v>200</v>
      </c>
      <c r="D254" s="114"/>
    </row>
    <row r="255" spans="1:4">
      <c r="A255" s="147" t="s">
        <v>889</v>
      </c>
      <c r="B255" s="148" t="s">
        <v>888</v>
      </c>
      <c r="C255" s="148" t="s">
        <v>200</v>
      </c>
      <c r="D255" s="114"/>
    </row>
    <row r="256" spans="1:4">
      <c r="A256" s="117"/>
      <c r="D256" s="114"/>
    </row>
    <row r="257" spans="1:4">
      <c r="A257" s="117"/>
      <c r="D257" s="114"/>
    </row>
    <row r="258" spans="1:4">
      <c r="D258" s="114"/>
    </row>
    <row r="259" spans="1:4">
      <c r="D259" s="114"/>
    </row>
    <row r="260" spans="1:4">
      <c r="D260" s="114"/>
    </row>
    <row r="261" spans="1:4">
      <c r="D261" s="114"/>
    </row>
    <row r="262" spans="1:4">
      <c r="D262" s="114"/>
    </row>
    <row r="263" spans="1:4">
      <c r="D263" s="114"/>
    </row>
    <row r="264" spans="1:4">
      <c r="D264" s="114"/>
    </row>
    <row r="265" spans="1:4">
      <c r="D265" s="114"/>
    </row>
    <row r="266" spans="1:4">
      <c r="D266" s="114"/>
    </row>
    <row r="267" spans="1:4">
      <c r="D267" s="114"/>
    </row>
    <row r="268" spans="1:4">
      <c r="D268" s="114"/>
    </row>
    <row r="269" spans="1:4">
      <c r="D269" s="114"/>
    </row>
    <row r="270" spans="1:4">
      <c r="D270" s="114"/>
    </row>
    <row r="272" spans="1:4">
      <c r="D272" s="114"/>
    </row>
    <row r="273" spans="4:4">
      <c r="D273" s="114"/>
    </row>
    <row r="274" spans="4:4">
      <c r="D274" s="114"/>
    </row>
    <row r="275" spans="4:4">
      <c r="D275" s="114"/>
    </row>
    <row r="276" spans="4:4">
      <c r="D276" s="114"/>
    </row>
  </sheetData>
  <autoFilter ref="A1:D1">
    <sortState xmlns:xlrd2="http://schemas.microsoft.com/office/spreadsheetml/2017/richdata2" ref="A2:D130">
      <sortCondition ref="A1:A94"/>
    </sortState>
  </autoFilter>
  <pageMargins left="0.7" right="0.7" top="0.75" bottom="0.75" header="0.3" footer="0.3"/>
  <pageSetup paperSize="9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3.2"/>
  <sheetData/>
  <sheetProtection formatCells="0" formatColumns="0" formatRows="0" insertColumns="0" insertRows="0" insertHyperlinks="0" deleteColumns="0" deleteRows="0" sort="0" autoFilter="0" pivotTables="0"/>
  <pageMargins left="0.69999998807907104" right="0.69999998807907104" top="0.75" bottom="0.75" header="0.30000001192092896" footer="0.30000001192092896"/>
  <pageSetup errors="blank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5"/>
  <sheetViews>
    <sheetView showGridLines="0" workbookViewId="0">
      <pane ySplit="12" topLeftCell="A13" activePane="bottomLeft" state="frozen"/>
      <selection activeCell="C60" sqref="C60"/>
      <selection pane="bottomLeft" activeCell="D2" sqref="D1:D65536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78" style="7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16384" width="8.88671875" style="7"/>
  </cols>
  <sheetData>
    <row r="1" spans="1:7" ht="15">
      <c r="A1" s="302" t="s">
        <v>81</v>
      </c>
      <c r="B1" s="302"/>
      <c r="C1" s="302"/>
      <c r="D1" s="302"/>
      <c r="E1" s="302"/>
      <c r="F1" s="302"/>
      <c r="G1" s="302"/>
    </row>
    <row r="2" spans="1:7">
      <c r="A2" s="93" t="s">
        <v>71</v>
      </c>
      <c r="B2" s="236" t="str">
        <f>'Krycí list'!E5</f>
        <v>STAVEBNÉ INTERIÉROVÉ ÚPRAVY TESCO ZLATÉ PIESKY BRATISLAVA</v>
      </c>
      <c r="C2" s="110"/>
      <c r="D2" s="94"/>
      <c r="E2" s="210"/>
      <c r="F2" s="210"/>
      <c r="G2" s="210"/>
    </row>
    <row r="3" spans="1:7">
      <c r="A3" s="93" t="s">
        <v>73</v>
      </c>
      <c r="B3" s="236" t="str">
        <f>'Krycí list'!E9</f>
        <v xml:space="preserve"> </v>
      </c>
      <c r="C3" s="110"/>
      <c r="D3" s="94"/>
      <c r="E3" s="210"/>
      <c r="F3" s="210"/>
      <c r="G3" s="211"/>
    </row>
    <row r="4" spans="1:7">
      <c r="A4" s="93" t="s">
        <v>82</v>
      </c>
      <c r="B4" s="236" t="str">
        <f>'Krycí list'!P5</f>
        <v xml:space="preserve"> </v>
      </c>
      <c r="C4" s="110"/>
      <c r="D4" s="94"/>
      <c r="E4" s="210"/>
      <c r="F4" s="210"/>
      <c r="G4" s="212"/>
    </row>
    <row r="5" spans="1:7" ht="5.25" customHeight="1">
      <c r="A5" s="93"/>
      <c r="B5" s="236"/>
      <c r="C5" s="110"/>
      <c r="D5" s="94"/>
      <c r="E5" s="210"/>
      <c r="F5" s="210"/>
      <c r="G5" s="212"/>
    </row>
    <row r="6" spans="1:7">
      <c r="A6" s="93" t="s">
        <v>75</v>
      </c>
      <c r="B6" s="236" t="str">
        <f>'Krycí list'!E26</f>
        <v>TESCO STORES SR - Cesta na Senec 2, 821 04 Bratislava</v>
      </c>
      <c r="C6" s="110"/>
      <c r="D6" s="94"/>
      <c r="E6" s="210"/>
      <c r="F6" s="210"/>
      <c r="G6" s="212"/>
    </row>
    <row r="7" spans="1:7">
      <c r="A7" s="93" t="s">
        <v>76</v>
      </c>
      <c r="B7" s="236" t="str">
        <f>'Krycí list'!E28</f>
        <v xml:space="preserve"> </v>
      </c>
      <c r="C7" s="110"/>
      <c r="D7" s="94"/>
      <c r="E7" s="210"/>
      <c r="F7" s="210"/>
      <c r="G7" s="212"/>
    </row>
    <row r="8" spans="1:7">
      <c r="A8" s="93" t="s">
        <v>77</v>
      </c>
      <c r="B8" s="110" t="str">
        <f>'Krycí list'!O31</f>
        <v>05.05.2022</v>
      </c>
      <c r="C8" s="110"/>
      <c r="D8" s="94"/>
      <c r="E8" s="210"/>
      <c r="F8" s="210"/>
      <c r="G8" s="212"/>
    </row>
    <row r="9" spans="1:7">
      <c r="A9" s="93"/>
      <c r="B9" s="236"/>
      <c r="C9" s="110"/>
      <c r="D9" s="94"/>
      <c r="E9" s="210"/>
      <c r="F9" s="210"/>
      <c r="G9" s="212"/>
    </row>
    <row r="10" spans="1:7" ht="13.5" customHeight="1">
      <c r="A10" s="93" t="s">
        <v>72</v>
      </c>
      <c r="B10" s="236" t="s">
        <v>101</v>
      </c>
      <c r="C10" s="1"/>
      <c r="D10" s="231"/>
      <c r="E10" s="213"/>
      <c r="F10" s="213"/>
      <c r="G10" s="213"/>
    </row>
    <row r="11" spans="1:7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7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7">
      <c r="A13" s="145"/>
      <c r="B13" s="254"/>
      <c r="C13" s="146" t="s">
        <v>102</v>
      </c>
      <c r="D13" s="146"/>
      <c r="E13" s="216"/>
      <c r="F13" s="216"/>
      <c r="G13" s="216">
        <f>SUM(G14:G20)</f>
        <v>0</v>
      </c>
    </row>
    <row r="14" spans="1:7">
      <c r="A14" s="103">
        <v>1</v>
      </c>
      <c r="B14" s="255" t="s">
        <v>225</v>
      </c>
      <c r="C14" s="7" t="s">
        <v>103</v>
      </c>
      <c r="D14" s="113" t="s">
        <v>93</v>
      </c>
      <c r="E14" s="217">
        <v>1</v>
      </c>
      <c r="F14" s="218">
        <v>0</v>
      </c>
      <c r="G14" s="217">
        <f t="shared" ref="G14:G20" si="0">E14*F14</f>
        <v>0</v>
      </c>
    </row>
    <row r="15" spans="1:7">
      <c r="A15" s="103">
        <v>2</v>
      </c>
      <c r="B15" s="255" t="s">
        <v>226</v>
      </c>
      <c r="C15" s="7" t="s">
        <v>863</v>
      </c>
      <c r="D15" s="113" t="s">
        <v>93</v>
      </c>
      <c r="E15" s="217">
        <v>1</v>
      </c>
      <c r="F15" s="218">
        <v>0</v>
      </c>
      <c r="G15" s="217">
        <f t="shared" si="0"/>
        <v>0</v>
      </c>
    </row>
    <row r="16" spans="1:7">
      <c r="A16" s="103">
        <v>3</v>
      </c>
      <c r="B16" s="255" t="s">
        <v>227</v>
      </c>
      <c r="C16" s="7" t="s">
        <v>104</v>
      </c>
      <c r="D16" s="113" t="s">
        <v>93</v>
      </c>
      <c r="E16" s="217">
        <v>1</v>
      </c>
      <c r="F16" s="218">
        <v>0</v>
      </c>
      <c r="G16" s="217">
        <f t="shared" si="0"/>
        <v>0</v>
      </c>
    </row>
    <row r="17" spans="1:7">
      <c r="A17" s="103">
        <v>4</v>
      </c>
      <c r="B17" s="255" t="s">
        <v>228</v>
      </c>
      <c r="C17" s="7" t="s">
        <v>105</v>
      </c>
      <c r="D17" s="113" t="s">
        <v>93</v>
      </c>
      <c r="E17" s="217">
        <v>1</v>
      </c>
      <c r="F17" s="218">
        <v>0</v>
      </c>
      <c r="G17" s="217">
        <f t="shared" si="0"/>
        <v>0</v>
      </c>
    </row>
    <row r="18" spans="1:7">
      <c r="A18" s="103">
        <v>5</v>
      </c>
      <c r="B18" s="255" t="s">
        <v>240</v>
      </c>
      <c r="C18" s="7" t="s">
        <v>241</v>
      </c>
      <c r="D18" s="113" t="s">
        <v>93</v>
      </c>
      <c r="E18" s="217">
        <v>1</v>
      </c>
      <c r="F18" s="218">
        <v>0</v>
      </c>
      <c r="G18" s="217">
        <f t="shared" si="0"/>
        <v>0</v>
      </c>
    </row>
    <row r="19" spans="1:7">
      <c r="A19" s="103">
        <v>6</v>
      </c>
      <c r="B19" s="255" t="s">
        <v>861</v>
      </c>
      <c r="C19" s="7" t="s">
        <v>864</v>
      </c>
      <c r="D19" s="113" t="s">
        <v>93</v>
      </c>
      <c r="E19" s="217">
        <v>1</v>
      </c>
      <c r="F19" s="218">
        <v>0</v>
      </c>
      <c r="G19" s="217">
        <f t="shared" si="0"/>
        <v>0</v>
      </c>
    </row>
    <row r="20" spans="1:7">
      <c r="A20" s="103">
        <v>7</v>
      </c>
      <c r="B20" s="255" t="s">
        <v>862</v>
      </c>
      <c r="C20" s="7" t="s">
        <v>105</v>
      </c>
      <c r="D20" s="113" t="s">
        <v>93</v>
      </c>
      <c r="E20" s="217">
        <v>1</v>
      </c>
      <c r="F20" s="218">
        <v>0</v>
      </c>
      <c r="G20" s="217">
        <f t="shared" si="0"/>
        <v>0</v>
      </c>
    </row>
    <row r="21" spans="1:7">
      <c r="A21" s="103"/>
      <c r="D21" s="113"/>
      <c r="E21" s="219"/>
      <c r="F21" s="219"/>
      <c r="G21" s="219"/>
    </row>
    <row r="22" spans="1:7">
      <c r="A22" s="103"/>
      <c r="C22" s="149" t="s">
        <v>99</v>
      </c>
      <c r="D22" s="113"/>
      <c r="E22" s="219"/>
      <c r="F22" s="219"/>
      <c r="G22" s="220">
        <f>G13</f>
        <v>0</v>
      </c>
    </row>
    <row r="23" spans="1:7">
      <c r="A23" s="103"/>
      <c r="D23" s="113"/>
      <c r="E23" s="219"/>
      <c r="F23" s="219"/>
      <c r="G23" s="219"/>
    </row>
    <row r="24" spans="1:7">
      <c r="A24" s="299" t="s">
        <v>106</v>
      </c>
      <c r="B24" s="299"/>
      <c r="C24" s="299"/>
      <c r="D24" s="299"/>
      <c r="E24" s="299"/>
      <c r="F24" s="299"/>
      <c r="G24" s="299"/>
    </row>
    <row r="25" spans="1:7">
      <c r="A25" s="300" t="s">
        <v>128</v>
      </c>
      <c r="B25" s="300"/>
      <c r="C25" s="300"/>
      <c r="D25" s="300"/>
      <c r="E25" s="300"/>
      <c r="F25" s="300"/>
      <c r="G25" s="300"/>
    </row>
    <row r="26" spans="1:7" ht="21" customHeight="1">
      <c r="A26" s="300" t="s">
        <v>107</v>
      </c>
      <c r="B26" s="300"/>
      <c r="C26" s="300"/>
      <c r="D26" s="300"/>
      <c r="E26" s="300"/>
      <c r="F26" s="300"/>
      <c r="G26" s="300"/>
    </row>
    <row r="27" spans="1:7">
      <c r="A27" s="103"/>
      <c r="D27" s="113"/>
      <c r="E27" s="219"/>
      <c r="F27" s="219"/>
      <c r="G27" s="219"/>
    </row>
    <row r="28" spans="1:7">
      <c r="A28" s="103"/>
      <c r="D28" s="113"/>
      <c r="E28" s="219"/>
      <c r="F28" s="219"/>
      <c r="G28" s="219"/>
    </row>
    <row r="29" spans="1:7" ht="38.4" customHeight="1">
      <c r="A29" s="303" t="s">
        <v>895</v>
      </c>
      <c r="B29" s="303"/>
      <c r="C29" s="303"/>
      <c r="D29" s="303"/>
      <c r="E29" s="303"/>
      <c r="F29" s="303"/>
      <c r="G29" s="303"/>
    </row>
    <row r="30" spans="1:7">
      <c r="D30" s="113"/>
      <c r="E30" s="219"/>
      <c r="F30" s="219"/>
      <c r="G30" s="219"/>
    </row>
    <row r="31" spans="1:7">
      <c r="D31" s="113"/>
      <c r="E31" s="219"/>
      <c r="F31" s="219"/>
      <c r="G31" s="219"/>
    </row>
    <row r="32" spans="1:7">
      <c r="D32" s="113"/>
      <c r="E32" s="219"/>
      <c r="F32" s="219"/>
      <c r="G32" s="219"/>
    </row>
    <row r="33" spans="1:7">
      <c r="D33" s="113"/>
      <c r="E33" s="219"/>
      <c r="F33" s="219"/>
      <c r="G33" s="219"/>
    </row>
    <row r="34" spans="1:7">
      <c r="A34" s="197" t="s">
        <v>850</v>
      </c>
      <c r="B34" s="243"/>
      <c r="D34" s="113"/>
      <c r="E34" s="219"/>
      <c r="F34" s="219"/>
      <c r="G34" s="219"/>
    </row>
    <row r="35" spans="1:7">
      <c r="A35" s="197" t="s">
        <v>851</v>
      </c>
      <c r="B35" s="243"/>
      <c r="D35" s="113"/>
      <c r="E35" s="219"/>
      <c r="F35" s="219"/>
      <c r="G35" s="219"/>
    </row>
    <row r="36" spans="1:7">
      <c r="A36" s="197" t="s">
        <v>852</v>
      </c>
      <c r="B36" s="243"/>
      <c r="D36" s="113"/>
      <c r="E36" s="219"/>
      <c r="F36" s="219"/>
      <c r="G36" s="219"/>
    </row>
    <row r="37" spans="1:7">
      <c r="A37" s="197" t="s">
        <v>853</v>
      </c>
      <c r="B37" s="243"/>
      <c r="D37" s="113"/>
      <c r="E37" s="219"/>
      <c r="F37" s="219"/>
      <c r="G37" s="219"/>
    </row>
    <row r="38" spans="1:7">
      <c r="A38" s="197" t="s">
        <v>854</v>
      </c>
      <c r="B38" s="243"/>
      <c r="D38" s="113"/>
      <c r="E38" s="219"/>
      <c r="F38" s="219"/>
      <c r="G38" s="219"/>
    </row>
    <row r="39" spans="1:7">
      <c r="A39" s="197" t="s">
        <v>855</v>
      </c>
      <c r="B39" s="243"/>
      <c r="D39" s="113"/>
      <c r="E39" s="219"/>
      <c r="F39" s="219"/>
      <c r="G39" s="219"/>
    </row>
    <row r="40" spans="1:7">
      <c r="A40" s="301" t="s">
        <v>896</v>
      </c>
      <c r="B40" s="301"/>
      <c r="D40" s="113"/>
      <c r="E40" s="219"/>
      <c r="F40" s="219"/>
      <c r="G40" s="219"/>
    </row>
    <row r="41" spans="1:7">
      <c r="A41" s="103"/>
      <c r="D41" s="113"/>
      <c r="E41" s="219"/>
      <c r="F41" s="219"/>
      <c r="G41" s="219"/>
    </row>
    <row r="42" spans="1:7">
      <c r="A42" s="103"/>
      <c r="D42" s="113"/>
      <c r="E42" s="219"/>
      <c r="F42" s="219"/>
      <c r="G42" s="219"/>
    </row>
    <row r="43" spans="1:7">
      <c r="A43" s="103"/>
      <c r="D43" s="113"/>
      <c r="E43" s="219"/>
      <c r="F43" s="219"/>
      <c r="G43" s="219"/>
    </row>
    <row r="44" spans="1:7">
      <c r="A44" s="103"/>
      <c r="D44" s="113"/>
      <c r="E44" s="219"/>
      <c r="F44" s="219"/>
      <c r="G44" s="219"/>
    </row>
    <row r="45" spans="1:7">
      <c r="A45" s="103"/>
      <c r="D45" s="113"/>
      <c r="E45" s="219"/>
      <c r="F45" s="219"/>
      <c r="G45" s="219"/>
    </row>
    <row r="46" spans="1:7">
      <c r="A46" s="103"/>
      <c r="D46" s="113"/>
      <c r="E46" s="219"/>
      <c r="F46" s="219"/>
      <c r="G46" s="219"/>
    </row>
    <row r="47" spans="1:7">
      <c r="A47" s="103"/>
      <c r="D47" s="113"/>
      <c r="E47" s="219"/>
      <c r="F47" s="219"/>
      <c r="G47" s="219"/>
    </row>
    <row r="48" spans="1:7">
      <c r="A48" s="103"/>
      <c r="D48" s="113"/>
      <c r="E48" s="219"/>
      <c r="F48" s="219"/>
      <c r="G48" s="219"/>
    </row>
    <row r="49" spans="1:7">
      <c r="A49" s="103"/>
      <c r="D49" s="113"/>
      <c r="E49" s="219"/>
      <c r="F49" s="219"/>
      <c r="G49" s="219"/>
    </row>
    <row r="50" spans="1:7">
      <c r="A50" s="103"/>
      <c r="D50" s="113"/>
      <c r="E50" s="219"/>
      <c r="F50" s="219"/>
      <c r="G50" s="219"/>
    </row>
    <row r="51" spans="1:7">
      <c r="A51" s="103"/>
      <c r="D51" s="113"/>
      <c r="E51" s="219"/>
      <c r="F51" s="219"/>
      <c r="G51" s="219"/>
    </row>
    <row r="52" spans="1:7">
      <c r="A52" s="103"/>
      <c r="D52" s="113"/>
      <c r="E52" s="219"/>
      <c r="F52" s="219"/>
      <c r="G52" s="219"/>
    </row>
    <row r="53" spans="1:7">
      <c r="A53" s="103"/>
      <c r="D53" s="113"/>
      <c r="E53" s="219"/>
      <c r="F53" s="219"/>
      <c r="G53" s="219"/>
    </row>
    <row r="54" spans="1:7">
      <c r="A54" s="103"/>
      <c r="D54" s="113"/>
      <c r="E54" s="219"/>
      <c r="F54" s="219"/>
      <c r="G54" s="219"/>
    </row>
    <row r="55" spans="1:7">
      <c r="A55" s="103"/>
      <c r="D55" s="113"/>
      <c r="E55" s="219"/>
      <c r="F55" s="219"/>
      <c r="G55" s="219"/>
    </row>
    <row r="56" spans="1:7">
      <c r="A56" s="103"/>
      <c r="D56" s="113"/>
      <c r="E56" s="219"/>
      <c r="F56" s="219"/>
      <c r="G56" s="219"/>
    </row>
    <row r="57" spans="1:7">
      <c r="A57" s="103"/>
      <c r="D57" s="113"/>
      <c r="E57" s="219"/>
      <c r="F57" s="219"/>
      <c r="G57" s="219"/>
    </row>
    <row r="58" spans="1:7">
      <c r="A58" s="103"/>
      <c r="D58" s="113"/>
      <c r="E58" s="219"/>
      <c r="F58" s="219"/>
      <c r="G58" s="219"/>
    </row>
    <row r="59" spans="1:7">
      <c r="A59" s="103"/>
      <c r="D59" s="113"/>
      <c r="E59" s="219"/>
      <c r="F59" s="219"/>
      <c r="G59" s="219"/>
    </row>
    <row r="60" spans="1:7">
      <c r="A60" s="103"/>
      <c r="D60" s="113"/>
      <c r="E60" s="219"/>
      <c r="F60" s="219"/>
      <c r="G60" s="219"/>
    </row>
    <row r="61" spans="1:7">
      <c r="A61" s="103"/>
      <c r="D61" s="113"/>
      <c r="E61" s="219"/>
      <c r="F61" s="219"/>
      <c r="G61" s="219"/>
    </row>
    <row r="62" spans="1:7">
      <c r="A62" s="103"/>
      <c r="D62" s="113"/>
      <c r="E62" s="219"/>
      <c r="F62" s="219"/>
      <c r="G62" s="219"/>
    </row>
    <row r="63" spans="1:7">
      <c r="A63" s="103"/>
      <c r="D63" s="113"/>
      <c r="E63" s="219"/>
      <c r="F63" s="219"/>
      <c r="G63" s="219"/>
    </row>
    <row r="64" spans="1:7">
      <c r="A64" s="103"/>
      <c r="D64" s="113"/>
      <c r="E64" s="219"/>
      <c r="F64" s="219"/>
      <c r="G64" s="219"/>
    </row>
    <row r="65" spans="1:7">
      <c r="A65" s="103"/>
      <c r="D65" s="113"/>
      <c r="E65" s="219"/>
      <c r="F65" s="219"/>
      <c r="G65" s="219"/>
    </row>
    <row r="66" spans="1:7">
      <c r="A66" s="103"/>
      <c r="D66" s="113"/>
      <c r="E66" s="219"/>
      <c r="F66" s="219"/>
      <c r="G66" s="219"/>
    </row>
    <row r="67" spans="1:7">
      <c r="A67" s="103"/>
      <c r="D67" s="113"/>
      <c r="E67" s="219"/>
      <c r="F67" s="219"/>
      <c r="G67" s="219"/>
    </row>
    <row r="68" spans="1:7">
      <c r="A68" s="103"/>
      <c r="D68" s="113"/>
      <c r="E68" s="219"/>
      <c r="F68" s="219"/>
      <c r="G68" s="219"/>
    </row>
    <row r="69" spans="1:7">
      <c r="A69" s="103"/>
      <c r="D69" s="113"/>
      <c r="E69" s="219"/>
      <c r="F69" s="219"/>
      <c r="G69" s="219"/>
    </row>
    <row r="70" spans="1:7">
      <c r="A70" s="103"/>
      <c r="D70" s="113"/>
      <c r="E70" s="219"/>
      <c r="F70" s="219"/>
      <c r="G70" s="219"/>
    </row>
    <row r="71" spans="1:7">
      <c r="A71" s="103"/>
      <c r="D71" s="113"/>
      <c r="E71" s="219"/>
      <c r="F71" s="219"/>
      <c r="G71" s="219"/>
    </row>
    <row r="72" spans="1:7">
      <c r="A72" s="103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  <c r="D473" s="113"/>
      <c r="E473" s="219"/>
      <c r="F473" s="219"/>
      <c r="G473" s="219"/>
    </row>
    <row r="474" spans="1:7">
      <c r="A474" s="103"/>
      <c r="D474" s="113"/>
      <c r="E474" s="219"/>
      <c r="F474" s="219"/>
      <c r="G474" s="219"/>
    </row>
    <row r="475" spans="1:7">
      <c r="A475" s="103"/>
      <c r="D475" s="113"/>
      <c r="E475" s="219"/>
      <c r="F475" s="219"/>
      <c r="G475" s="219"/>
    </row>
    <row r="476" spans="1:7">
      <c r="A476" s="103"/>
      <c r="D476" s="113"/>
      <c r="E476" s="219"/>
      <c r="F476" s="219"/>
      <c r="G476" s="219"/>
    </row>
    <row r="477" spans="1:7">
      <c r="A477" s="103"/>
      <c r="D477" s="113"/>
      <c r="E477" s="219"/>
      <c r="F477" s="219"/>
      <c r="G477" s="219"/>
    </row>
    <row r="478" spans="1:7">
      <c r="A478" s="103"/>
      <c r="D478" s="113"/>
      <c r="E478" s="219"/>
      <c r="F478" s="219"/>
      <c r="G478" s="219"/>
    </row>
    <row r="479" spans="1:7">
      <c r="A479" s="103"/>
      <c r="D479" s="113"/>
      <c r="E479" s="219"/>
      <c r="F479" s="219"/>
      <c r="G479" s="219"/>
    </row>
    <row r="480" spans="1:7">
      <c r="A480" s="103"/>
      <c r="D480" s="113"/>
      <c r="E480" s="219"/>
      <c r="F480" s="219"/>
      <c r="G480" s="219"/>
    </row>
    <row r="481" spans="1:7">
      <c r="A481" s="103"/>
      <c r="D481" s="113"/>
      <c r="E481" s="219"/>
      <c r="F481" s="219"/>
      <c r="G481" s="219"/>
    </row>
    <row r="482" spans="1:7">
      <c r="A482" s="103"/>
      <c r="D482" s="113"/>
      <c r="E482" s="219"/>
      <c r="F482" s="219"/>
      <c r="G482" s="219"/>
    </row>
    <row r="483" spans="1:7">
      <c r="A483" s="103"/>
      <c r="D483" s="113"/>
      <c r="E483" s="219"/>
      <c r="F483" s="219"/>
      <c r="G483" s="219"/>
    </row>
    <row r="484" spans="1:7">
      <c r="A484" s="103"/>
      <c r="D484" s="113"/>
      <c r="E484" s="219"/>
      <c r="F484" s="219"/>
      <c r="G484" s="219"/>
    </row>
    <row r="485" spans="1:7">
      <c r="A485" s="103"/>
      <c r="D485" s="113"/>
      <c r="E485" s="219"/>
      <c r="F485" s="219"/>
      <c r="G485" s="219"/>
    </row>
    <row r="486" spans="1:7">
      <c r="A486" s="103"/>
      <c r="D486" s="113"/>
      <c r="E486" s="219"/>
      <c r="F486" s="219"/>
      <c r="G486" s="219"/>
    </row>
    <row r="487" spans="1:7">
      <c r="A487" s="103"/>
      <c r="D487" s="113"/>
      <c r="E487" s="219"/>
      <c r="F487" s="219"/>
      <c r="G487" s="219"/>
    </row>
    <row r="488" spans="1:7">
      <c r="A488" s="103"/>
      <c r="D488" s="113"/>
      <c r="E488" s="219"/>
      <c r="F488" s="219"/>
      <c r="G488" s="219"/>
    </row>
    <row r="489" spans="1:7">
      <c r="A489" s="103"/>
      <c r="D489" s="113"/>
      <c r="E489" s="219"/>
      <c r="F489" s="219"/>
      <c r="G489" s="219"/>
    </row>
    <row r="490" spans="1:7">
      <c r="A490" s="103"/>
      <c r="D490" s="113"/>
      <c r="E490" s="219"/>
      <c r="F490" s="219"/>
      <c r="G490" s="219"/>
    </row>
    <row r="491" spans="1:7">
      <c r="A491" s="103"/>
      <c r="D491" s="113"/>
      <c r="E491" s="219"/>
      <c r="F491" s="219"/>
      <c r="G491" s="219"/>
    </row>
    <row r="492" spans="1:7">
      <c r="A492" s="103"/>
      <c r="D492" s="113"/>
      <c r="E492" s="219"/>
      <c r="F492" s="219"/>
      <c r="G492" s="219"/>
    </row>
    <row r="493" spans="1:7">
      <c r="A493" s="103"/>
      <c r="D493" s="113"/>
      <c r="E493" s="219"/>
      <c r="F493" s="219"/>
      <c r="G493" s="219"/>
    </row>
    <row r="494" spans="1:7">
      <c r="A494" s="103"/>
      <c r="D494" s="113"/>
      <c r="E494" s="219"/>
      <c r="F494" s="219"/>
      <c r="G494" s="219"/>
    </row>
    <row r="495" spans="1:7">
      <c r="A495" s="103"/>
      <c r="D495" s="113"/>
      <c r="E495" s="219"/>
      <c r="F495" s="219"/>
      <c r="G495" s="219"/>
    </row>
    <row r="496" spans="1:7">
      <c r="A496" s="103"/>
      <c r="D496" s="113"/>
      <c r="E496" s="219"/>
      <c r="F496" s="219"/>
      <c r="G496" s="219"/>
    </row>
    <row r="497" spans="1:7">
      <c r="A497" s="103"/>
      <c r="D497" s="113"/>
      <c r="E497" s="219"/>
      <c r="F497" s="219"/>
      <c r="G497" s="219"/>
    </row>
    <row r="498" spans="1:7">
      <c r="A498" s="103"/>
      <c r="D498" s="113"/>
      <c r="E498" s="219"/>
      <c r="F498" s="219"/>
      <c r="G498" s="219"/>
    </row>
    <row r="499" spans="1:7">
      <c r="A499" s="103"/>
      <c r="D499" s="113"/>
      <c r="E499" s="219"/>
      <c r="F499" s="219"/>
      <c r="G499" s="219"/>
    </row>
    <row r="500" spans="1:7">
      <c r="A500" s="103"/>
      <c r="D500" s="113"/>
      <c r="E500" s="219"/>
      <c r="F500" s="219"/>
      <c r="G500" s="219"/>
    </row>
    <row r="501" spans="1:7">
      <c r="A501" s="103"/>
      <c r="D501" s="113"/>
      <c r="E501" s="219"/>
      <c r="F501" s="219"/>
      <c r="G501" s="219"/>
    </row>
    <row r="502" spans="1:7">
      <c r="A502" s="103"/>
      <c r="D502" s="113"/>
      <c r="E502" s="219"/>
      <c r="F502" s="219"/>
      <c r="G502" s="219"/>
    </row>
    <row r="503" spans="1:7">
      <c r="A503" s="103"/>
      <c r="D503" s="113"/>
      <c r="E503" s="219"/>
      <c r="F503" s="219"/>
      <c r="G503" s="219"/>
    </row>
    <row r="504" spans="1:7">
      <c r="A504" s="103"/>
      <c r="D504" s="113"/>
      <c r="E504" s="219"/>
      <c r="F504" s="219"/>
      <c r="G504" s="219"/>
    </row>
    <row r="505" spans="1:7">
      <c r="A505" s="103"/>
      <c r="D505" s="113"/>
      <c r="E505" s="219"/>
      <c r="F505" s="219"/>
      <c r="G505" s="219"/>
    </row>
    <row r="506" spans="1:7">
      <c r="A506" s="103"/>
      <c r="D506" s="113"/>
      <c r="E506" s="219"/>
      <c r="F506" s="219"/>
      <c r="G506" s="219"/>
    </row>
    <row r="507" spans="1:7">
      <c r="A507" s="103"/>
      <c r="D507" s="113"/>
      <c r="E507" s="219"/>
      <c r="F507" s="219"/>
      <c r="G507" s="219"/>
    </row>
    <row r="508" spans="1:7">
      <c r="A508" s="103"/>
      <c r="D508" s="113"/>
      <c r="E508" s="219"/>
      <c r="F508" s="219"/>
      <c r="G508" s="219"/>
    </row>
    <row r="509" spans="1:7">
      <c r="A509" s="103"/>
      <c r="D509" s="113"/>
      <c r="E509" s="219"/>
      <c r="F509" s="219"/>
      <c r="G509" s="219"/>
    </row>
    <row r="510" spans="1:7">
      <c r="A510" s="103"/>
      <c r="D510" s="113"/>
      <c r="E510" s="219"/>
      <c r="F510" s="219"/>
      <c r="G510" s="219"/>
    </row>
    <row r="511" spans="1:7">
      <c r="A511" s="103"/>
      <c r="D511" s="113"/>
      <c r="E511" s="219"/>
      <c r="F511" s="219"/>
      <c r="G511" s="219"/>
    </row>
    <row r="512" spans="1:7">
      <c r="A512" s="103"/>
      <c r="D512" s="113"/>
      <c r="E512" s="219"/>
      <c r="F512" s="219"/>
      <c r="G512" s="219"/>
    </row>
    <row r="513" spans="1:7">
      <c r="A513" s="103"/>
      <c r="D513" s="113"/>
      <c r="E513" s="219"/>
      <c r="F513" s="219"/>
      <c r="G513" s="219"/>
    </row>
    <row r="514" spans="1:7">
      <c r="A514" s="103"/>
      <c r="D514" s="113"/>
      <c r="E514" s="219"/>
      <c r="F514" s="219"/>
      <c r="G514" s="219"/>
    </row>
    <row r="515" spans="1:7">
      <c r="A515" s="103"/>
      <c r="D515" s="113"/>
      <c r="E515" s="219"/>
      <c r="F515" s="219"/>
      <c r="G515" s="219"/>
    </row>
    <row r="516" spans="1:7">
      <c r="A516" s="103"/>
      <c r="D516" s="113"/>
      <c r="E516" s="219"/>
      <c r="F516" s="219"/>
      <c r="G516" s="219"/>
    </row>
    <row r="517" spans="1:7">
      <c r="A517" s="103"/>
      <c r="D517" s="113"/>
      <c r="E517" s="219"/>
      <c r="F517" s="219"/>
      <c r="G517" s="219"/>
    </row>
    <row r="518" spans="1:7">
      <c r="A518" s="103"/>
      <c r="D518" s="113"/>
      <c r="E518" s="219"/>
      <c r="F518" s="219"/>
      <c r="G518" s="219"/>
    </row>
    <row r="519" spans="1:7">
      <c r="A519" s="103"/>
      <c r="D519" s="113"/>
      <c r="E519" s="219"/>
      <c r="F519" s="219"/>
      <c r="G519" s="219"/>
    </row>
    <row r="520" spans="1:7">
      <c r="A520" s="103"/>
      <c r="D520" s="113"/>
      <c r="E520" s="219"/>
      <c r="F520" s="219"/>
      <c r="G520" s="219"/>
    </row>
    <row r="521" spans="1:7">
      <c r="A521" s="103"/>
      <c r="D521" s="113"/>
      <c r="E521" s="219"/>
      <c r="F521" s="219"/>
      <c r="G521" s="219"/>
    </row>
    <row r="522" spans="1:7">
      <c r="A522" s="103"/>
      <c r="D522" s="113"/>
      <c r="E522" s="219"/>
      <c r="F522" s="219"/>
      <c r="G522" s="219"/>
    </row>
    <row r="523" spans="1:7">
      <c r="A523" s="103"/>
      <c r="D523" s="113"/>
      <c r="E523" s="219"/>
      <c r="F523" s="219"/>
      <c r="G523" s="219"/>
    </row>
    <row r="524" spans="1:7">
      <c r="A524" s="103"/>
      <c r="D524" s="113"/>
      <c r="E524" s="219"/>
      <c r="F524" s="219"/>
      <c r="G524" s="219"/>
    </row>
    <row r="525" spans="1:7">
      <c r="A525" s="103"/>
      <c r="D525" s="113"/>
      <c r="E525" s="219"/>
      <c r="F525" s="219"/>
      <c r="G525" s="219"/>
    </row>
    <row r="526" spans="1:7">
      <c r="A526" s="103"/>
      <c r="D526" s="113"/>
      <c r="E526" s="219"/>
      <c r="F526" s="219"/>
      <c r="G526" s="219"/>
    </row>
    <row r="527" spans="1:7">
      <c r="A527" s="103"/>
      <c r="D527" s="113"/>
      <c r="E527" s="219"/>
      <c r="F527" s="219"/>
      <c r="G527" s="219"/>
    </row>
    <row r="528" spans="1:7">
      <c r="A528" s="103"/>
      <c r="D528" s="113"/>
      <c r="E528" s="219"/>
      <c r="F528" s="219"/>
      <c r="G528" s="219"/>
    </row>
    <row r="529" spans="1:7">
      <c r="A529" s="103"/>
      <c r="D529" s="113"/>
      <c r="E529" s="219"/>
      <c r="F529" s="219"/>
      <c r="G529" s="219"/>
    </row>
    <row r="530" spans="1:7">
      <c r="A530" s="103"/>
      <c r="D530" s="113"/>
      <c r="E530" s="219"/>
      <c r="F530" s="219"/>
      <c r="G530" s="219"/>
    </row>
    <row r="531" spans="1:7">
      <c r="A531" s="103"/>
      <c r="D531" s="113"/>
      <c r="E531" s="219"/>
      <c r="F531" s="219"/>
      <c r="G531" s="219"/>
    </row>
    <row r="532" spans="1:7">
      <c r="A532" s="103"/>
      <c r="D532" s="113"/>
      <c r="E532" s="219"/>
      <c r="F532" s="219"/>
      <c r="G532" s="219"/>
    </row>
    <row r="533" spans="1:7">
      <c r="A533" s="103"/>
      <c r="D533" s="113"/>
      <c r="E533" s="219"/>
      <c r="F533" s="219"/>
      <c r="G533" s="219"/>
    </row>
    <row r="534" spans="1:7">
      <c r="A534" s="103"/>
      <c r="D534" s="113"/>
      <c r="E534" s="219"/>
      <c r="F534" s="219"/>
      <c r="G534" s="219"/>
    </row>
    <row r="535" spans="1:7">
      <c r="A535" s="103"/>
      <c r="D535" s="113"/>
      <c r="E535" s="219"/>
      <c r="F535" s="219"/>
      <c r="G535" s="219"/>
    </row>
    <row r="536" spans="1:7">
      <c r="A536" s="103"/>
      <c r="D536" s="113"/>
      <c r="E536" s="219"/>
      <c r="F536" s="219"/>
      <c r="G536" s="219"/>
    </row>
    <row r="537" spans="1:7">
      <c r="A537" s="103"/>
      <c r="D537" s="113"/>
      <c r="E537" s="219"/>
      <c r="F537" s="219"/>
      <c r="G537" s="219"/>
    </row>
    <row r="538" spans="1:7">
      <c r="A538" s="103"/>
      <c r="D538" s="113"/>
      <c r="E538" s="219"/>
      <c r="F538" s="219"/>
      <c r="G538" s="219"/>
    </row>
    <row r="539" spans="1:7">
      <c r="A539" s="103"/>
      <c r="D539" s="113"/>
      <c r="E539" s="219"/>
      <c r="F539" s="219"/>
      <c r="G539" s="219"/>
    </row>
    <row r="540" spans="1:7">
      <c r="A540" s="103"/>
      <c r="D540" s="113"/>
      <c r="E540" s="219"/>
      <c r="F540" s="219"/>
      <c r="G540" s="219"/>
    </row>
    <row r="541" spans="1:7">
      <c r="A541" s="103"/>
      <c r="D541" s="113"/>
      <c r="E541" s="219"/>
      <c r="F541" s="219"/>
      <c r="G541" s="219"/>
    </row>
    <row r="542" spans="1:7">
      <c r="A542" s="103"/>
      <c r="D542" s="113"/>
      <c r="E542" s="219"/>
      <c r="F542" s="219"/>
      <c r="G542" s="219"/>
    </row>
    <row r="543" spans="1:7">
      <c r="A543" s="103"/>
      <c r="D543" s="113"/>
      <c r="E543" s="219"/>
      <c r="F543" s="219"/>
      <c r="G543" s="219"/>
    </row>
    <row r="544" spans="1:7">
      <c r="A544" s="103"/>
      <c r="D544" s="113"/>
      <c r="E544" s="219"/>
      <c r="F544" s="219"/>
      <c r="G544" s="219"/>
    </row>
    <row r="545" spans="1:7">
      <c r="A545" s="103"/>
      <c r="D545" s="113"/>
      <c r="E545" s="219"/>
      <c r="F545" s="219"/>
      <c r="G545" s="219"/>
    </row>
    <row r="546" spans="1:7">
      <c r="A546" s="103"/>
      <c r="D546" s="113"/>
      <c r="E546" s="219"/>
      <c r="F546" s="219"/>
      <c r="G546" s="219"/>
    </row>
    <row r="547" spans="1:7">
      <c r="A547" s="103"/>
      <c r="D547" s="113"/>
      <c r="E547" s="219"/>
      <c r="F547" s="219"/>
      <c r="G547" s="219"/>
    </row>
    <row r="548" spans="1:7">
      <c r="A548" s="103"/>
      <c r="D548" s="113"/>
      <c r="E548" s="219"/>
      <c r="F548" s="219"/>
      <c r="G548" s="219"/>
    </row>
    <row r="549" spans="1:7">
      <c r="A549" s="103"/>
      <c r="D549" s="113"/>
      <c r="E549" s="219"/>
      <c r="F549" s="219"/>
      <c r="G549" s="219"/>
    </row>
    <row r="550" spans="1:7">
      <c r="A550" s="103"/>
      <c r="D550" s="113"/>
      <c r="E550" s="219"/>
      <c r="F550" s="219"/>
      <c r="G550" s="219"/>
    </row>
    <row r="551" spans="1:7">
      <c r="A551" s="103"/>
      <c r="D551" s="113"/>
      <c r="E551" s="219"/>
      <c r="F551" s="219"/>
      <c r="G551" s="219"/>
    </row>
    <row r="552" spans="1:7">
      <c r="A552" s="103"/>
      <c r="D552" s="113"/>
      <c r="E552" s="219"/>
      <c r="F552" s="219"/>
      <c r="G552" s="219"/>
    </row>
    <row r="553" spans="1:7">
      <c r="A553" s="103"/>
      <c r="D553" s="113"/>
      <c r="E553" s="219"/>
      <c r="F553" s="219"/>
      <c r="G553" s="219"/>
    </row>
    <row r="554" spans="1:7">
      <c r="A554" s="103"/>
      <c r="D554" s="113"/>
      <c r="E554" s="219"/>
      <c r="F554" s="219"/>
      <c r="G554" s="219"/>
    </row>
    <row r="555" spans="1:7">
      <c r="A555" s="103"/>
      <c r="D555" s="113"/>
      <c r="E555" s="219"/>
      <c r="F555" s="219"/>
      <c r="G555" s="219"/>
    </row>
    <row r="556" spans="1:7">
      <c r="A556" s="103"/>
      <c r="D556" s="113"/>
      <c r="E556" s="219"/>
      <c r="F556" s="219"/>
      <c r="G556" s="219"/>
    </row>
    <row r="557" spans="1:7">
      <c r="A557" s="103"/>
      <c r="D557" s="113"/>
      <c r="E557" s="219"/>
      <c r="F557" s="219"/>
      <c r="G557" s="219"/>
    </row>
    <row r="558" spans="1:7">
      <c r="A558" s="103"/>
      <c r="D558" s="113"/>
      <c r="E558" s="219"/>
      <c r="F558" s="219"/>
      <c r="G558" s="219"/>
    </row>
    <row r="559" spans="1:7">
      <c r="A559" s="103"/>
      <c r="D559" s="113"/>
      <c r="E559" s="219"/>
      <c r="F559" s="219"/>
      <c r="G559" s="219"/>
    </row>
    <row r="560" spans="1:7">
      <c r="A560" s="103"/>
      <c r="D560" s="113"/>
      <c r="E560" s="219"/>
      <c r="F560" s="219"/>
      <c r="G560" s="219"/>
    </row>
    <row r="561" spans="1:7">
      <c r="A561" s="103"/>
      <c r="D561" s="113"/>
      <c r="E561" s="219"/>
      <c r="F561" s="219"/>
      <c r="G561" s="219"/>
    </row>
    <row r="562" spans="1:7">
      <c r="A562" s="103"/>
      <c r="D562" s="113"/>
      <c r="E562" s="219"/>
      <c r="F562" s="219"/>
      <c r="G562" s="219"/>
    </row>
    <row r="563" spans="1:7">
      <c r="A563" s="103"/>
      <c r="D563" s="113"/>
      <c r="E563" s="219"/>
      <c r="F563" s="219"/>
      <c r="G563" s="219"/>
    </row>
    <row r="564" spans="1:7">
      <c r="A564" s="103"/>
      <c r="D564" s="113"/>
      <c r="E564" s="219"/>
      <c r="F564" s="219"/>
      <c r="G564" s="219"/>
    </row>
    <row r="565" spans="1:7">
      <c r="A565" s="103"/>
      <c r="D565" s="113"/>
      <c r="E565" s="219"/>
      <c r="F565" s="219"/>
      <c r="G565" s="219"/>
    </row>
    <row r="566" spans="1:7">
      <c r="A566" s="103"/>
      <c r="D566" s="113"/>
      <c r="E566" s="219"/>
      <c r="F566" s="219"/>
      <c r="G566" s="219"/>
    </row>
    <row r="567" spans="1:7">
      <c r="A567" s="103"/>
      <c r="D567" s="113"/>
      <c r="E567" s="219"/>
      <c r="F567" s="219"/>
      <c r="G567" s="219"/>
    </row>
    <row r="568" spans="1:7">
      <c r="A568" s="103"/>
      <c r="D568" s="113"/>
      <c r="E568" s="219"/>
      <c r="F568" s="219"/>
      <c r="G568" s="219"/>
    </row>
    <row r="569" spans="1:7">
      <c r="A569" s="103"/>
      <c r="D569" s="113"/>
      <c r="E569" s="219"/>
      <c r="F569" s="219"/>
      <c r="G569" s="219"/>
    </row>
    <row r="570" spans="1:7">
      <c r="A570" s="103"/>
      <c r="D570" s="113"/>
      <c r="E570" s="219"/>
      <c r="F570" s="219"/>
      <c r="G570" s="219"/>
    </row>
    <row r="571" spans="1:7">
      <c r="A571" s="103"/>
      <c r="D571" s="113"/>
      <c r="E571" s="219"/>
      <c r="F571" s="219"/>
      <c r="G571" s="219"/>
    </row>
    <row r="572" spans="1:7">
      <c r="A572" s="103"/>
      <c r="D572" s="113"/>
      <c r="E572" s="219"/>
      <c r="F572" s="219"/>
      <c r="G572" s="219"/>
    </row>
    <row r="573" spans="1:7">
      <c r="A573" s="103"/>
      <c r="D573" s="113"/>
      <c r="E573" s="219"/>
      <c r="F573" s="219"/>
      <c r="G573" s="219"/>
    </row>
    <row r="574" spans="1:7">
      <c r="A574" s="103"/>
      <c r="D574" s="113"/>
      <c r="E574" s="219"/>
      <c r="F574" s="219"/>
      <c r="G574" s="219"/>
    </row>
    <row r="575" spans="1:7">
      <c r="A575" s="103"/>
      <c r="D575" s="113"/>
      <c r="E575" s="219"/>
      <c r="F575" s="219"/>
      <c r="G575" s="219"/>
    </row>
    <row r="576" spans="1:7">
      <c r="A576" s="103"/>
      <c r="D576" s="113"/>
      <c r="E576" s="219"/>
      <c r="F576" s="219"/>
      <c r="G576" s="219"/>
    </row>
    <row r="577" spans="1:7">
      <c r="A577" s="103"/>
      <c r="D577" s="113"/>
      <c r="E577" s="219"/>
      <c r="F577" s="219"/>
      <c r="G577" s="219"/>
    </row>
    <row r="578" spans="1:7">
      <c r="A578" s="103"/>
      <c r="D578" s="113"/>
      <c r="E578" s="219"/>
      <c r="F578" s="219"/>
      <c r="G578" s="219"/>
    </row>
    <row r="579" spans="1:7">
      <c r="A579" s="103"/>
      <c r="D579" s="113"/>
      <c r="E579" s="219"/>
      <c r="F579" s="219"/>
      <c r="G579" s="219"/>
    </row>
    <row r="580" spans="1:7">
      <c r="A580" s="103"/>
      <c r="D580" s="113"/>
      <c r="E580" s="219"/>
      <c r="F580" s="219"/>
      <c r="G580" s="219"/>
    </row>
    <row r="581" spans="1:7">
      <c r="A581" s="103"/>
      <c r="D581" s="113"/>
      <c r="E581" s="219"/>
      <c r="F581" s="219"/>
      <c r="G581" s="219"/>
    </row>
    <row r="582" spans="1:7">
      <c r="A582" s="103"/>
      <c r="D582" s="113"/>
      <c r="E582" s="219"/>
      <c r="F582" s="219"/>
      <c r="G582" s="219"/>
    </row>
    <row r="583" spans="1:7">
      <c r="A583" s="103"/>
      <c r="D583" s="113"/>
      <c r="E583" s="219"/>
      <c r="F583" s="219"/>
      <c r="G583" s="219"/>
    </row>
    <row r="584" spans="1:7">
      <c r="A584" s="103"/>
      <c r="D584" s="113"/>
      <c r="E584" s="219"/>
      <c r="F584" s="219"/>
      <c r="G584" s="219"/>
    </row>
    <row r="585" spans="1:7">
      <c r="A585" s="103"/>
      <c r="D585" s="113"/>
      <c r="E585" s="219"/>
      <c r="F585" s="219"/>
      <c r="G585" s="219"/>
    </row>
    <row r="586" spans="1:7">
      <c r="A586" s="103"/>
      <c r="D586" s="113"/>
      <c r="E586" s="219"/>
      <c r="F586" s="219"/>
      <c r="G586" s="219"/>
    </row>
    <row r="587" spans="1:7">
      <c r="A587" s="103"/>
      <c r="D587" s="113"/>
      <c r="E587" s="219"/>
      <c r="F587" s="219"/>
      <c r="G587" s="219"/>
    </row>
    <row r="588" spans="1:7">
      <c r="A588" s="103"/>
      <c r="D588" s="113"/>
      <c r="E588" s="219"/>
      <c r="F588" s="219"/>
      <c r="G588" s="219"/>
    </row>
    <row r="589" spans="1:7">
      <c r="A589" s="103"/>
      <c r="D589" s="113"/>
      <c r="E589" s="219"/>
      <c r="F589" s="219"/>
      <c r="G589" s="219"/>
    </row>
    <row r="590" spans="1:7">
      <c r="A590" s="103"/>
      <c r="D590" s="113"/>
      <c r="E590" s="219"/>
      <c r="F590" s="219"/>
      <c r="G590" s="219"/>
    </row>
    <row r="591" spans="1:7">
      <c r="A591" s="103"/>
      <c r="D591" s="113"/>
      <c r="E591" s="219"/>
      <c r="F591" s="219"/>
      <c r="G591" s="219"/>
    </row>
    <row r="592" spans="1:7">
      <c r="A592" s="103"/>
      <c r="D592" s="113"/>
      <c r="E592" s="219"/>
      <c r="F592" s="219"/>
      <c r="G592" s="219"/>
    </row>
    <row r="593" spans="1:7">
      <c r="A593" s="103"/>
      <c r="D593" s="113"/>
      <c r="E593" s="219"/>
      <c r="F593" s="219"/>
      <c r="G593" s="219"/>
    </row>
    <row r="594" spans="1:7">
      <c r="A594" s="103"/>
      <c r="D594" s="113"/>
      <c r="E594" s="219"/>
      <c r="F594" s="219"/>
      <c r="G594" s="219"/>
    </row>
    <row r="595" spans="1:7">
      <c r="A595" s="103"/>
      <c r="D595" s="113"/>
      <c r="E595" s="219"/>
      <c r="F595" s="219"/>
      <c r="G595" s="219"/>
    </row>
    <row r="596" spans="1:7">
      <c r="A596" s="103"/>
      <c r="D596" s="113"/>
      <c r="E596" s="219"/>
      <c r="F596" s="219"/>
      <c r="G596" s="219"/>
    </row>
    <row r="597" spans="1:7">
      <c r="A597" s="103"/>
      <c r="D597" s="113"/>
      <c r="E597" s="219"/>
      <c r="F597" s="219"/>
      <c r="G597" s="219"/>
    </row>
    <row r="598" spans="1:7">
      <c r="A598" s="103"/>
      <c r="D598" s="113"/>
      <c r="E598" s="219"/>
      <c r="F598" s="219"/>
      <c r="G598" s="219"/>
    </row>
    <row r="599" spans="1:7">
      <c r="A599" s="103"/>
      <c r="D599" s="113"/>
      <c r="E599" s="219"/>
      <c r="F599" s="219"/>
      <c r="G599" s="219"/>
    </row>
    <row r="600" spans="1:7">
      <c r="A600" s="103"/>
      <c r="D600" s="113"/>
      <c r="E600" s="219"/>
      <c r="F600" s="219"/>
      <c r="G600" s="219"/>
    </row>
    <row r="601" spans="1:7">
      <c r="A601" s="103"/>
      <c r="D601" s="113"/>
      <c r="E601" s="219"/>
      <c r="F601" s="219"/>
      <c r="G601" s="219"/>
    </row>
    <row r="602" spans="1:7">
      <c r="A602" s="103"/>
      <c r="D602" s="113"/>
      <c r="E602" s="219"/>
      <c r="F602" s="219"/>
      <c r="G602" s="219"/>
    </row>
    <row r="603" spans="1:7">
      <c r="A603" s="103"/>
      <c r="D603" s="113"/>
      <c r="E603" s="219"/>
      <c r="F603" s="219"/>
      <c r="G603" s="219"/>
    </row>
    <row r="604" spans="1:7">
      <c r="A604" s="103"/>
      <c r="D604" s="113"/>
      <c r="E604" s="219"/>
      <c r="F604" s="219"/>
      <c r="G604" s="219"/>
    </row>
    <row r="605" spans="1:7">
      <c r="A605" s="103"/>
      <c r="D605" s="113"/>
      <c r="E605" s="219"/>
      <c r="F605" s="219"/>
      <c r="G605" s="219"/>
    </row>
    <row r="606" spans="1:7">
      <c r="A606" s="103"/>
      <c r="D606" s="113"/>
      <c r="E606" s="219"/>
      <c r="F606" s="219"/>
      <c r="G606" s="219"/>
    </row>
    <row r="607" spans="1:7">
      <c r="A607" s="103"/>
      <c r="D607" s="113"/>
      <c r="E607" s="219"/>
      <c r="F607" s="219"/>
      <c r="G607" s="219"/>
    </row>
    <row r="608" spans="1:7">
      <c r="A608" s="103"/>
      <c r="D608" s="113"/>
      <c r="E608" s="219"/>
      <c r="F608" s="219"/>
      <c r="G608" s="219"/>
    </row>
    <row r="609" spans="1:7">
      <c r="A609" s="103"/>
      <c r="D609" s="113"/>
      <c r="E609" s="219"/>
      <c r="F609" s="219"/>
      <c r="G609" s="219"/>
    </row>
    <row r="610" spans="1:7">
      <c r="A610" s="103"/>
      <c r="D610" s="113"/>
      <c r="E610" s="219"/>
      <c r="F610" s="219"/>
      <c r="G610" s="219"/>
    </row>
    <row r="611" spans="1:7">
      <c r="A611" s="103"/>
      <c r="D611" s="113"/>
      <c r="E611" s="219"/>
      <c r="F611" s="219"/>
      <c r="G611" s="219"/>
    </row>
    <row r="612" spans="1:7">
      <c r="A612" s="103"/>
      <c r="D612" s="113"/>
      <c r="E612" s="219"/>
      <c r="F612" s="219"/>
      <c r="G612" s="219"/>
    </row>
    <row r="613" spans="1:7">
      <c r="A613" s="103"/>
      <c r="D613" s="113"/>
      <c r="E613" s="219"/>
      <c r="F613" s="219"/>
      <c r="G613" s="219"/>
    </row>
    <row r="614" spans="1:7">
      <c r="A614" s="103"/>
      <c r="D614" s="113"/>
      <c r="E614" s="219"/>
      <c r="F614" s="219"/>
      <c r="G614" s="219"/>
    </row>
    <row r="615" spans="1:7">
      <c r="A615" s="103"/>
      <c r="D615" s="113"/>
      <c r="E615" s="219"/>
      <c r="F615" s="219"/>
      <c r="G615" s="219"/>
    </row>
    <row r="616" spans="1:7">
      <c r="A616" s="103"/>
    </row>
    <row r="617" spans="1:7">
      <c r="A617" s="103"/>
    </row>
    <row r="618" spans="1:7">
      <c r="A618" s="103"/>
    </row>
    <row r="619" spans="1:7">
      <c r="A619" s="103"/>
    </row>
    <row r="620" spans="1:7">
      <c r="A620" s="103"/>
    </row>
    <row r="621" spans="1:7">
      <c r="A621" s="103"/>
    </row>
    <row r="622" spans="1:7">
      <c r="A622" s="103"/>
    </row>
    <row r="623" spans="1:7">
      <c r="A623" s="103"/>
    </row>
    <row r="624" spans="1:7">
      <c r="A624" s="103"/>
    </row>
    <row r="625" spans="1:1">
      <c r="A625" s="103"/>
    </row>
  </sheetData>
  <sheetProtection formatCells="0" formatColumns="0" formatRows="0" insertColumns="0" insertRows="0" insertHyperlinks="0" deleteColumns="0" deleteRows="0" sort="0" autoFilter="0" pivotTables="0"/>
  <mergeCells count="6">
    <mergeCell ref="A1:G1"/>
    <mergeCell ref="A25:G25"/>
    <mergeCell ref="A26:G26"/>
    <mergeCell ref="A24:G24"/>
    <mergeCell ref="A29:G29"/>
    <mergeCell ref="A40:B40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6"/>
  <sheetViews>
    <sheetView showGridLines="0" zoomScale="115" zoomScaleNormal="115" workbookViewId="0">
      <pane ySplit="12" topLeftCell="A13" activePane="bottomLeft" state="frozen"/>
      <selection sqref="A1:G1"/>
      <selection pane="bottomLeft" activeCell="C24" sqref="C24"/>
    </sheetView>
  </sheetViews>
  <sheetFormatPr defaultColWidth="9.109375" defaultRowHeight="10.199999999999999"/>
  <cols>
    <col min="1" max="1" width="10.44140625" style="7" customWidth="1"/>
    <col min="2" max="2" width="12.6640625" style="241" customWidth="1"/>
    <col min="3" max="3" width="110.1093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9.109375" style="7"/>
    <col min="9" max="9" width="1.21875" style="7" hidden="1" customWidth="1"/>
    <col min="10" max="10" width="2" style="7" hidden="1" customWidth="1"/>
    <col min="11" max="16384" width="9.1093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253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45"/>
      <c r="B13" s="254"/>
      <c r="C13" s="146" t="s">
        <v>91</v>
      </c>
      <c r="D13" s="146"/>
      <c r="E13" s="216"/>
      <c r="F13" s="216"/>
      <c r="G13" s="216">
        <f>SUM(G14:G19)</f>
        <v>0</v>
      </c>
    </row>
    <row r="14" spans="1:10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J21*0.001</f>
        <v>0.62750000000000006</v>
      </c>
      <c r="F14" s="218">
        <v>0</v>
      </c>
      <c r="G14" s="226">
        <f t="shared" ref="G14:G19" si="0">E14*F14</f>
        <v>0</v>
      </c>
    </row>
    <row r="15" spans="1:10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53.5</v>
      </c>
      <c r="F15" s="218">
        <v>0</v>
      </c>
      <c r="G15" s="226">
        <f t="shared" si="0"/>
        <v>0</v>
      </c>
      <c r="I15" s="7">
        <f>VLOOKUP($C15,Pomocne_BP!$A$1:$E$4923,5,FALSE)</f>
        <v>0</v>
      </c>
      <c r="J15" s="7">
        <f>I15*E15</f>
        <v>0</v>
      </c>
    </row>
    <row r="16" spans="1:10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0.62750000000000006</v>
      </c>
      <c r="F16" s="218">
        <v>0</v>
      </c>
      <c r="G16" s="226">
        <f t="shared" si="0"/>
        <v>0</v>
      </c>
    </row>
    <row r="17" spans="1:10" s="106" customFormat="1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v>2.5</v>
      </c>
      <c r="F17" s="218">
        <v>0</v>
      </c>
      <c r="G17" s="226">
        <f t="shared" si="0"/>
        <v>0</v>
      </c>
      <c r="I17" s="7">
        <f>VLOOKUP($C17,Pomocne_BP!$A$1:$E$4923,5,FALSE)</f>
        <v>175</v>
      </c>
      <c r="J17" s="7">
        <f>I17*E17</f>
        <v>437.5</v>
      </c>
    </row>
    <row r="18" spans="1:10" s="106" customFormat="1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2</v>
      </c>
      <c r="F18" s="218">
        <v>0</v>
      </c>
      <c r="G18" s="226">
        <f t="shared" si="0"/>
        <v>0</v>
      </c>
      <c r="I18" s="7">
        <f>VLOOKUP($C18,Pomocne_BP!$A$1:$E$4923,5,FALSE)</f>
        <v>10</v>
      </c>
      <c r="J18" s="7">
        <f>I18*E18</f>
        <v>20</v>
      </c>
    </row>
    <row r="19" spans="1:10" s="106" customFormat="1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2.5</v>
      </c>
      <c r="F19" s="218">
        <v>0</v>
      </c>
      <c r="G19" s="226">
        <f t="shared" si="0"/>
        <v>0</v>
      </c>
      <c r="I19" s="7">
        <f>VLOOKUP($C19,Pomocne_BP!$A$1:$E$4923,5,FALSE)</f>
        <v>68</v>
      </c>
      <c r="J19" s="7">
        <f>I19*E19</f>
        <v>170</v>
      </c>
    </row>
    <row r="20" spans="1:10" s="106" customFormat="1">
      <c r="A20" s="102"/>
      <c r="B20" s="256"/>
      <c r="C20" s="185"/>
      <c r="D20" s="234"/>
      <c r="E20" s="230"/>
      <c r="F20" s="230"/>
      <c r="G20" s="230"/>
    </row>
    <row r="21" spans="1:10">
      <c r="A21" s="145"/>
      <c r="B21" s="254"/>
      <c r="C21" s="146" t="s">
        <v>95</v>
      </c>
      <c r="D21" s="146"/>
      <c r="E21" s="216"/>
      <c r="F21" s="216"/>
      <c r="G21" s="216">
        <f>SUM(G22:G35)</f>
        <v>0</v>
      </c>
      <c r="J21" s="151">
        <f>SUM(J14:J19)</f>
        <v>627.5</v>
      </c>
    </row>
    <row r="22" spans="1:10">
      <c r="A22" s="191">
        <v>7</v>
      </c>
      <c r="B22" s="242" t="str">
        <f>VLOOKUP($C22,Pomocne_NS!$A$1:$D$4855,2,FALSE)</f>
        <v>NV01</v>
      </c>
      <c r="C22" s="190" t="s">
        <v>177</v>
      </c>
      <c r="D22" s="234" t="str">
        <f>VLOOKUP($C22,Pomocne_NS!$A$1:$D$4855,3,FALSE)</f>
        <v>kpl</v>
      </c>
      <c r="E22" s="226">
        <v>1</v>
      </c>
      <c r="F22" s="218">
        <v>0</v>
      </c>
      <c r="G22" s="226">
        <f t="shared" ref="G22:G35" si="1">E22*F22</f>
        <v>0</v>
      </c>
    </row>
    <row r="23" spans="1:10">
      <c r="A23" s="191">
        <v>8</v>
      </c>
      <c r="B23" s="242" t="str">
        <f>VLOOKUP($C23,Pomocne_NS!$A$1:$D$4855,2,FALSE)</f>
        <v>NV02</v>
      </c>
      <c r="C23" s="190" t="s">
        <v>178</v>
      </c>
      <c r="D23" s="234" t="str">
        <f>VLOOKUP($C23,Pomocne_NS!$A$1:$D$4855,3,FALSE)</f>
        <v>kpl</v>
      </c>
      <c r="E23" s="226">
        <v>1</v>
      </c>
      <c r="F23" s="218">
        <v>0</v>
      </c>
      <c r="G23" s="226">
        <f t="shared" si="1"/>
        <v>0</v>
      </c>
    </row>
    <row r="24" spans="1:10" s="106" customFormat="1">
      <c r="A24" s="191">
        <v>9</v>
      </c>
      <c r="B24" s="242" t="str">
        <f>VLOOKUP($C24,Pomocne_NS!$A$1:$D$4855,2,FALSE)</f>
        <v>NV03</v>
      </c>
      <c r="C24" s="188" t="s">
        <v>337</v>
      </c>
      <c r="D24" s="234" t="str">
        <f>VLOOKUP($C24,Pomocne_NS!$A$1:$D$4855,3,FALSE)</f>
        <v>m2</v>
      </c>
      <c r="E24" s="226">
        <f>E15</f>
        <v>53.5</v>
      </c>
      <c r="F24" s="218">
        <v>0</v>
      </c>
      <c r="G24" s="226">
        <f t="shared" si="1"/>
        <v>0</v>
      </c>
    </row>
    <row r="25" spans="1:10" s="106" customFormat="1">
      <c r="A25" s="191">
        <v>10</v>
      </c>
      <c r="B25" s="242" t="str">
        <f>VLOOKUP($C25,Pomocne_NS!$A$1:$D$4855,2,FALSE)</f>
        <v>NV04</v>
      </c>
      <c r="C25" s="190" t="s">
        <v>324</v>
      </c>
      <c r="D25" s="234" t="str">
        <f>VLOOKUP($C25,Pomocne_NS!$A$1:$D$4855,3,FALSE)</f>
        <v>m2</v>
      </c>
      <c r="E25" s="226">
        <f>E24*0.07</f>
        <v>3.7450000000000006</v>
      </c>
      <c r="F25" s="218">
        <v>0</v>
      </c>
      <c r="G25" s="226">
        <f t="shared" si="1"/>
        <v>0</v>
      </c>
    </row>
    <row r="26" spans="1:10" s="106" customFormat="1">
      <c r="A26" s="191">
        <v>11</v>
      </c>
      <c r="B26" s="242" t="str">
        <f>VLOOKUP($C26,Pomocne_NS!$A$1:$D$4855,2,FALSE)</f>
        <v>NV05</v>
      </c>
      <c r="C26" s="190" t="s">
        <v>331</v>
      </c>
      <c r="D26" s="234" t="str">
        <f>VLOOKUP($C26,Pomocne_NS!$A$1:$D$4855,3,FALSE)</f>
        <v>m2</v>
      </c>
      <c r="E26" s="226">
        <f>E24*0.1</f>
        <v>5.3500000000000005</v>
      </c>
      <c r="F26" s="218">
        <v>0</v>
      </c>
      <c r="G26" s="226">
        <f t="shared" si="1"/>
        <v>0</v>
      </c>
    </row>
    <row r="27" spans="1:10" s="106" customFormat="1">
      <c r="A27" s="191">
        <v>12</v>
      </c>
      <c r="B27" s="242" t="str">
        <f>VLOOKUP($C27,Pomocne_NS!$A$1:$D$4855,2,FALSE)</f>
        <v>NV08</v>
      </c>
      <c r="C27" s="188" t="s">
        <v>332</v>
      </c>
      <c r="D27" s="234" t="str">
        <f>VLOOKUP($C27,Pomocne_NS!$A$1:$D$4855,3,FALSE)</f>
        <v>m2</v>
      </c>
      <c r="E27" s="226">
        <f>E24</f>
        <v>53.5</v>
      </c>
      <c r="F27" s="218">
        <v>0</v>
      </c>
      <c r="G27" s="226">
        <f>E27*F27</f>
        <v>0</v>
      </c>
    </row>
    <row r="28" spans="1:10" s="106" customFormat="1">
      <c r="A28" s="191">
        <v>13</v>
      </c>
      <c r="B28" s="242" t="str">
        <f>VLOOKUP($C28,Pomocne_NS!$A$1:$D$4855,2,FALSE)</f>
        <v>NV09</v>
      </c>
      <c r="C28" s="190" t="s">
        <v>429</v>
      </c>
      <c r="D28" s="234" t="str">
        <f>VLOOKUP($C28,Pomocne_NS!$A$1:$D$4855,3,FALSE)</f>
        <v>m2</v>
      </c>
      <c r="E28" s="226">
        <f>E27*0.5</f>
        <v>26.75</v>
      </c>
      <c r="F28" s="218">
        <v>0</v>
      </c>
      <c r="G28" s="226">
        <f t="shared" si="1"/>
        <v>0</v>
      </c>
    </row>
    <row r="29" spans="1:10" s="106" customFormat="1">
      <c r="A29" s="191">
        <v>14</v>
      </c>
      <c r="B29" s="242" t="str">
        <f>VLOOKUP($C29,Pomocne_NS!$A$1:$D$4855,2,FALSE)</f>
        <v>NV10</v>
      </c>
      <c r="C29" s="188" t="s">
        <v>247</v>
      </c>
      <c r="D29" s="234" t="str">
        <f>VLOOKUP($C29,Pomocne_NS!$A$1:$D$4855,3,FALSE)</f>
        <v>m2</v>
      </c>
      <c r="E29" s="226">
        <v>286</v>
      </c>
      <c r="F29" s="218">
        <v>0</v>
      </c>
      <c r="G29" s="226">
        <f t="shared" si="1"/>
        <v>0</v>
      </c>
    </row>
    <row r="30" spans="1:10" s="106" customFormat="1">
      <c r="A30" s="191">
        <v>15</v>
      </c>
      <c r="B30" s="242" t="str">
        <f>VLOOKUP($C30,Pomocne_NS!$A$1:$D$4855,2,FALSE)</f>
        <v>NP13</v>
      </c>
      <c r="C30" s="190" t="s">
        <v>428</v>
      </c>
      <c r="D30" s="234" t="str">
        <f>VLOOKUP($C30,Pomocne_NS!$A$1:$D$4855,3,FALSE)</f>
        <v>m2</v>
      </c>
      <c r="E30" s="226">
        <v>18</v>
      </c>
      <c r="F30" s="218">
        <v>0</v>
      </c>
      <c r="G30" s="226">
        <f t="shared" si="1"/>
        <v>0</v>
      </c>
    </row>
    <row r="31" spans="1:10" s="106" customFormat="1">
      <c r="A31" s="191">
        <v>16</v>
      </c>
      <c r="B31" s="242" t="str">
        <f>VLOOKUP($C31,Pomocne_NS!$A$1:$D$4855,2,FALSE)</f>
        <v>NP01</v>
      </c>
      <c r="C31" s="190" t="s">
        <v>608</v>
      </c>
      <c r="D31" s="234" t="str">
        <f>VLOOKUP($C31,Pomocne_NS!$A$1:$D$4855,3,FALSE)</f>
        <v>m2</v>
      </c>
      <c r="E31" s="226">
        <f>E17</f>
        <v>2.5</v>
      </c>
      <c r="F31" s="218">
        <v>0</v>
      </c>
      <c r="G31" s="226">
        <f t="shared" si="1"/>
        <v>0</v>
      </c>
    </row>
    <row r="32" spans="1:10" s="106" customFormat="1">
      <c r="A32" s="191">
        <v>17</v>
      </c>
      <c r="B32" s="242" t="str">
        <f>VLOOKUP($C32,Pomocne_NS!$A$1:$D$4855,2,FALSE)</f>
        <v>NP02</v>
      </c>
      <c r="C32" s="190" t="s">
        <v>163</v>
      </c>
      <c r="D32" s="234" t="str">
        <f>VLOOKUP($C32,Pomocne_NS!$A$1:$D$4855,3,FALSE)</f>
        <v>bm</v>
      </c>
      <c r="E32" s="226">
        <v>2</v>
      </c>
      <c r="F32" s="218">
        <v>0</v>
      </c>
      <c r="G32" s="226">
        <f t="shared" si="1"/>
        <v>0</v>
      </c>
    </row>
    <row r="33" spans="1:7" s="106" customFormat="1">
      <c r="A33" s="191">
        <v>18</v>
      </c>
      <c r="B33" s="242" t="str">
        <f>VLOOKUP($C33,Pomocne_NS!$A$1:$D$4855,2,FALSE)</f>
        <v>NP05</v>
      </c>
      <c r="C33" s="190" t="s">
        <v>221</v>
      </c>
      <c r="D33" s="234" t="str">
        <f>VLOOKUP($C33,Pomocne_NS!$A$1:$D$4855,3,FALSE)</f>
        <v>m2</v>
      </c>
      <c r="E33" s="226">
        <f>E31</f>
        <v>2.5</v>
      </c>
      <c r="F33" s="218">
        <v>0</v>
      </c>
      <c r="G33" s="226">
        <f t="shared" si="1"/>
        <v>0</v>
      </c>
    </row>
    <row r="34" spans="1:7" s="106" customFormat="1">
      <c r="A34" s="191">
        <v>19</v>
      </c>
      <c r="B34" s="242" t="str">
        <f>VLOOKUP($C34,Pomocne_NS!$A$1:$D$4855,2,FALSE)</f>
        <v>NP10</v>
      </c>
      <c r="C34" s="190" t="s">
        <v>580</v>
      </c>
      <c r="D34" s="234" t="str">
        <f>VLOOKUP($C34,Pomocne_NS!$A$1:$D$4855,3,FALSE)</f>
        <v>bm</v>
      </c>
      <c r="E34" s="226">
        <f>E18</f>
        <v>2</v>
      </c>
      <c r="F34" s="218">
        <v>0</v>
      </c>
      <c r="G34" s="226">
        <f>E34*F34</f>
        <v>0</v>
      </c>
    </row>
    <row r="35" spans="1:7" s="106" customFormat="1">
      <c r="A35" s="191">
        <v>20</v>
      </c>
      <c r="B35" s="242" t="str">
        <f>VLOOKUP($C35,Pomocne_NS!$A$1:$D$4855,2,FALSE)</f>
        <v>NP09</v>
      </c>
      <c r="C35" s="190" t="s">
        <v>220</v>
      </c>
      <c r="D35" s="234" t="str">
        <f>VLOOKUP($C35,Pomocne_NS!$A$1:$D$4855,3,FALSE)</f>
        <v>m2</v>
      </c>
      <c r="E35" s="226">
        <f>E19</f>
        <v>2.5</v>
      </c>
      <c r="F35" s="218">
        <v>0</v>
      </c>
      <c r="G35" s="226">
        <f t="shared" si="1"/>
        <v>0</v>
      </c>
    </row>
    <row r="36" spans="1:7">
      <c r="A36" s="103"/>
      <c r="D36" s="113"/>
      <c r="E36" s="219"/>
      <c r="F36" s="219"/>
      <c r="G36" s="219"/>
    </row>
    <row r="37" spans="1:7">
      <c r="A37" s="103"/>
      <c r="C37" s="183" t="s">
        <v>99</v>
      </c>
      <c r="D37" s="113"/>
      <c r="E37" s="219"/>
      <c r="F37" s="219"/>
      <c r="G37" s="220">
        <f>G13+G21</f>
        <v>0</v>
      </c>
    </row>
    <row r="38" spans="1:7">
      <c r="A38" s="103"/>
      <c r="D38" s="113"/>
      <c r="E38" s="219"/>
      <c r="F38" s="219"/>
      <c r="G38" s="219"/>
    </row>
    <row r="39" spans="1:7">
      <c r="A39" s="299" t="s">
        <v>106</v>
      </c>
      <c r="B39" s="299"/>
      <c r="C39" s="299"/>
      <c r="D39" s="299"/>
      <c r="E39" s="299"/>
      <c r="F39" s="299"/>
      <c r="G39" s="299"/>
    </row>
    <row r="40" spans="1:7">
      <c r="A40" s="300" t="s">
        <v>128</v>
      </c>
      <c r="B40" s="300"/>
      <c r="C40" s="300"/>
      <c r="D40" s="300"/>
      <c r="E40" s="300"/>
      <c r="F40" s="300"/>
      <c r="G40" s="300"/>
    </row>
    <row r="41" spans="1:7">
      <c r="A41" s="300" t="s">
        <v>107</v>
      </c>
      <c r="B41" s="300"/>
      <c r="C41" s="300"/>
      <c r="D41" s="300"/>
      <c r="E41" s="300"/>
      <c r="F41" s="300"/>
      <c r="G41" s="300"/>
    </row>
    <row r="42" spans="1:7">
      <c r="A42" s="103"/>
      <c r="D42" s="113"/>
      <c r="E42" s="219"/>
      <c r="F42" s="219"/>
      <c r="G42" s="219"/>
    </row>
    <row r="43" spans="1:7">
      <c r="A43" s="113" t="s">
        <v>124</v>
      </c>
      <c r="D43" s="113"/>
      <c r="E43" s="219"/>
      <c r="F43" s="219"/>
      <c r="G43" s="219"/>
    </row>
    <row r="44" spans="1:7">
      <c r="A44" s="113" t="s">
        <v>125</v>
      </c>
      <c r="D44" s="113"/>
      <c r="E44" s="219"/>
      <c r="F44" s="219"/>
      <c r="G44" s="219"/>
    </row>
    <row r="45" spans="1:7">
      <c r="D45" s="113"/>
      <c r="E45" s="219"/>
      <c r="F45" s="219"/>
      <c r="G45" s="219"/>
    </row>
    <row r="46" spans="1:7">
      <c r="D46" s="113"/>
      <c r="E46" s="219"/>
      <c r="F46" s="219"/>
      <c r="G46" s="219"/>
    </row>
    <row r="47" spans="1:7">
      <c r="D47" s="113"/>
      <c r="E47" s="219"/>
      <c r="F47" s="219"/>
      <c r="G47" s="219"/>
    </row>
    <row r="48" spans="1:7">
      <c r="D48" s="113"/>
      <c r="E48" s="219"/>
      <c r="F48" s="219"/>
      <c r="G48" s="219"/>
    </row>
    <row r="49" spans="1:7">
      <c r="A49" s="197" t="s">
        <v>850</v>
      </c>
      <c r="B49" s="243"/>
      <c r="D49" s="113"/>
      <c r="E49" s="219"/>
      <c r="F49" s="219"/>
      <c r="G49" s="219"/>
    </row>
    <row r="50" spans="1:7">
      <c r="A50" s="197" t="s">
        <v>851</v>
      </c>
      <c r="B50" s="243"/>
      <c r="C50" s="118"/>
      <c r="D50" s="113"/>
      <c r="E50" s="219"/>
      <c r="F50" s="219"/>
      <c r="G50" s="219"/>
    </row>
    <row r="51" spans="1:7">
      <c r="A51" s="197" t="s">
        <v>852</v>
      </c>
      <c r="B51" s="243"/>
      <c r="D51" s="113"/>
      <c r="E51" s="219"/>
      <c r="F51" s="219"/>
      <c r="G51" s="219"/>
    </row>
    <row r="52" spans="1:7">
      <c r="A52" s="197" t="s">
        <v>853</v>
      </c>
      <c r="B52" s="243"/>
      <c r="D52" s="113"/>
      <c r="E52" s="219"/>
      <c r="F52" s="219"/>
      <c r="G52" s="219"/>
    </row>
    <row r="53" spans="1:7">
      <c r="A53" s="197" t="s">
        <v>854</v>
      </c>
      <c r="B53" s="243"/>
      <c r="D53" s="113"/>
      <c r="E53" s="219"/>
      <c r="F53" s="219"/>
      <c r="G53" s="219"/>
    </row>
    <row r="54" spans="1:7">
      <c r="A54" s="197" t="s">
        <v>855</v>
      </c>
      <c r="B54" s="243"/>
      <c r="D54" s="113"/>
      <c r="E54" s="219"/>
      <c r="F54" s="219"/>
      <c r="G54" s="219"/>
    </row>
    <row r="55" spans="1:7">
      <c r="A55" s="301" t="s">
        <v>896</v>
      </c>
      <c r="B55" s="301"/>
      <c r="D55" s="113"/>
      <c r="E55" s="219"/>
      <c r="F55" s="219"/>
      <c r="G55" s="219"/>
    </row>
    <row r="56" spans="1:7">
      <c r="A56" s="103"/>
      <c r="D56" s="113"/>
      <c r="E56" s="219"/>
      <c r="F56" s="219"/>
      <c r="G56" s="219"/>
    </row>
    <row r="57" spans="1:7">
      <c r="A57" s="103"/>
      <c r="D57" s="113"/>
      <c r="E57" s="219"/>
      <c r="F57" s="219"/>
      <c r="G57" s="219"/>
    </row>
    <row r="58" spans="1:7">
      <c r="A58" s="103"/>
      <c r="D58" s="113"/>
      <c r="E58" s="219"/>
      <c r="F58" s="219"/>
      <c r="G58" s="219"/>
    </row>
    <row r="59" spans="1:7">
      <c r="A59" s="103"/>
      <c r="D59" s="113"/>
      <c r="E59" s="219"/>
      <c r="F59" s="219"/>
      <c r="G59" s="219"/>
    </row>
    <row r="60" spans="1:7">
      <c r="A60" s="103"/>
      <c r="D60" s="113"/>
      <c r="E60" s="219"/>
      <c r="F60" s="219"/>
      <c r="G60" s="219"/>
    </row>
    <row r="61" spans="1:7">
      <c r="A61" s="103"/>
      <c r="D61" s="113"/>
      <c r="E61" s="219"/>
      <c r="F61" s="219"/>
      <c r="G61" s="219"/>
    </row>
    <row r="62" spans="1:7">
      <c r="A62" s="103"/>
      <c r="D62" s="113"/>
      <c r="E62" s="219"/>
      <c r="F62" s="219"/>
      <c r="G62" s="219"/>
    </row>
    <row r="63" spans="1:7">
      <c r="A63" s="103"/>
      <c r="D63" s="113"/>
      <c r="E63" s="219"/>
      <c r="F63" s="219"/>
      <c r="G63" s="219"/>
    </row>
    <row r="64" spans="1:7">
      <c r="A64" s="103"/>
      <c r="D64" s="113"/>
      <c r="E64" s="219"/>
      <c r="F64" s="219"/>
      <c r="G64" s="219"/>
    </row>
    <row r="65" spans="1:7">
      <c r="A65" s="103"/>
      <c r="D65" s="113"/>
      <c r="E65" s="219"/>
      <c r="F65" s="219"/>
      <c r="G65" s="219"/>
    </row>
    <row r="66" spans="1:7">
      <c r="A66" s="103"/>
      <c r="D66" s="113"/>
      <c r="E66" s="219"/>
      <c r="F66" s="219"/>
      <c r="G66" s="219"/>
    </row>
    <row r="67" spans="1:7">
      <c r="A67" s="103"/>
      <c r="D67" s="113"/>
      <c r="E67" s="219"/>
      <c r="F67" s="219"/>
      <c r="G67" s="219"/>
    </row>
    <row r="68" spans="1:7">
      <c r="A68" s="103"/>
      <c r="D68" s="113"/>
      <c r="E68" s="219"/>
      <c r="F68" s="219"/>
      <c r="G68" s="219"/>
    </row>
    <row r="69" spans="1:7">
      <c r="A69" s="103"/>
      <c r="D69" s="113"/>
      <c r="E69" s="219"/>
      <c r="F69" s="219"/>
      <c r="G69" s="219"/>
    </row>
    <row r="70" spans="1:7">
      <c r="A70" s="103"/>
      <c r="D70" s="113"/>
      <c r="E70" s="219"/>
      <c r="F70" s="219"/>
      <c r="G70" s="219"/>
    </row>
    <row r="71" spans="1:7">
      <c r="A71" s="103"/>
      <c r="D71" s="113"/>
      <c r="E71" s="219"/>
      <c r="F71" s="219"/>
      <c r="G71" s="219"/>
    </row>
    <row r="72" spans="1:7">
      <c r="A72" s="103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</row>
    <row r="458" spans="1:7">
      <c r="A458" s="103"/>
    </row>
    <row r="459" spans="1:7">
      <c r="A459" s="103"/>
    </row>
    <row r="460" spans="1:7">
      <c r="A460" s="103"/>
    </row>
    <row r="461" spans="1:7">
      <c r="A461" s="103"/>
    </row>
    <row r="462" spans="1:7">
      <c r="A462" s="103"/>
    </row>
    <row r="463" spans="1:7">
      <c r="A463" s="103"/>
    </row>
    <row r="464" spans="1:7">
      <c r="A464" s="103"/>
    </row>
    <row r="465" spans="1:1">
      <c r="A465" s="103"/>
    </row>
    <row r="466" spans="1:1">
      <c r="A466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41:G41"/>
    <mergeCell ref="A1:G1"/>
    <mergeCell ref="A39:G39"/>
    <mergeCell ref="A40:G40"/>
    <mergeCell ref="A55:B55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6"/>
  <sheetViews>
    <sheetView showGridLines="0" zoomScale="115" zoomScaleNormal="115" workbookViewId="0">
      <pane ySplit="12" topLeftCell="A19" activePane="bottomLeft" state="frozen"/>
      <selection sqref="A1:G1"/>
      <selection pane="bottomLeft" activeCell="C29" sqref="C29"/>
    </sheetView>
  </sheetViews>
  <sheetFormatPr defaultColWidth="9.109375" defaultRowHeight="10.199999999999999"/>
  <cols>
    <col min="1" max="1" width="10.44140625" style="7" customWidth="1"/>
    <col min="2" max="2" width="12.6640625" style="241" customWidth="1"/>
    <col min="3" max="3" width="110.1093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9.109375" style="7"/>
    <col min="9" max="10" width="0" style="7" hidden="1" customWidth="1"/>
    <col min="11" max="16384" width="9.1093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254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SUM(G14:G19)</f>
        <v>0</v>
      </c>
    </row>
    <row r="14" spans="1:10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J21*0.001</f>
        <v>0.62750000000000006</v>
      </c>
      <c r="F14" s="218">
        <v>0</v>
      </c>
      <c r="G14" s="226">
        <f t="shared" ref="G14:G19" si="0">E14*F14</f>
        <v>0</v>
      </c>
    </row>
    <row r="15" spans="1:10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53.5</v>
      </c>
      <c r="F15" s="218">
        <v>0</v>
      </c>
      <c r="G15" s="226">
        <f t="shared" si="0"/>
        <v>0</v>
      </c>
      <c r="I15" s="7">
        <f>VLOOKUP($C15,Pomocne_BP!$A$1:$E$4923,5,FALSE)</f>
        <v>0</v>
      </c>
      <c r="J15" s="7">
        <f>I15*E15</f>
        <v>0</v>
      </c>
    </row>
    <row r="16" spans="1:10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0.62750000000000006</v>
      </c>
      <c r="F16" s="218">
        <v>0</v>
      </c>
      <c r="G16" s="226">
        <f t="shared" si="0"/>
        <v>0</v>
      </c>
    </row>
    <row r="17" spans="1:10" s="106" customFormat="1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v>2.5</v>
      </c>
      <c r="F17" s="218">
        <v>0</v>
      </c>
      <c r="G17" s="226">
        <f t="shared" si="0"/>
        <v>0</v>
      </c>
      <c r="I17" s="7">
        <f>VLOOKUP($C17,Pomocne_BP!$A$1:$E$4923,5,FALSE)</f>
        <v>175</v>
      </c>
      <c r="J17" s="7">
        <f>I17*E17</f>
        <v>437.5</v>
      </c>
    </row>
    <row r="18" spans="1:10" s="106" customFormat="1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2</v>
      </c>
      <c r="F18" s="218">
        <v>0</v>
      </c>
      <c r="G18" s="226">
        <f t="shared" si="0"/>
        <v>0</v>
      </c>
      <c r="I18" s="7">
        <f>VLOOKUP($C18,Pomocne_BP!$A$1:$E$4923,5,FALSE)</f>
        <v>10</v>
      </c>
      <c r="J18" s="7">
        <f>I18*E18</f>
        <v>20</v>
      </c>
    </row>
    <row r="19" spans="1:10" s="106" customFormat="1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2.5</v>
      </c>
      <c r="F19" s="218">
        <v>0</v>
      </c>
      <c r="G19" s="226">
        <f t="shared" si="0"/>
        <v>0</v>
      </c>
      <c r="I19" s="7">
        <f>VLOOKUP($C19,Pomocne_BP!$A$1:$E$4923,5,FALSE)</f>
        <v>68</v>
      </c>
      <c r="J19" s="7">
        <f>I19*E19</f>
        <v>170</v>
      </c>
    </row>
    <row r="20" spans="1:10" s="106" customFormat="1">
      <c r="A20" s="102"/>
      <c r="B20" s="256"/>
      <c r="C20" s="185"/>
      <c r="D20" s="234"/>
      <c r="E20" s="230"/>
      <c r="F20" s="230"/>
      <c r="G20" s="230"/>
    </row>
    <row r="21" spans="1:10">
      <c r="A21" s="100"/>
      <c r="B21" s="239"/>
      <c r="C21" s="146" t="s">
        <v>95</v>
      </c>
      <c r="D21" s="109"/>
      <c r="E21" s="224"/>
      <c r="F21" s="224"/>
      <c r="G21" s="216">
        <f>SUM(G22:G35)</f>
        <v>0</v>
      </c>
      <c r="J21" s="151">
        <f>SUM(J14:J19)</f>
        <v>627.5</v>
      </c>
    </row>
    <row r="22" spans="1:10" s="106" customFormat="1">
      <c r="A22" s="191">
        <v>7</v>
      </c>
      <c r="B22" s="242" t="str">
        <f>VLOOKUP($C22,Pomocne_NS!$A$1:$D$4855,2,FALSE)</f>
        <v>NV01</v>
      </c>
      <c r="C22" s="190" t="s">
        <v>177</v>
      </c>
      <c r="D22" s="234" t="str">
        <f>VLOOKUP($C22,Pomocne_NS!$A$1:$D$4855,3,FALSE)</f>
        <v>kpl</v>
      </c>
      <c r="E22" s="226">
        <v>1</v>
      </c>
      <c r="F22" s="218">
        <v>0</v>
      </c>
      <c r="G22" s="226">
        <f t="shared" ref="G22:G35" si="1">E22*F22</f>
        <v>0</v>
      </c>
    </row>
    <row r="23" spans="1:10" s="106" customFormat="1">
      <c r="A23" s="191">
        <v>8</v>
      </c>
      <c r="B23" s="242" t="str">
        <f>VLOOKUP($C23,Pomocne_NS!$A$1:$D$4855,2,FALSE)</f>
        <v>NV02</v>
      </c>
      <c r="C23" s="190" t="s">
        <v>178</v>
      </c>
      <c r="D23" s="234" t="str">
        <f>VLOOKUP($C23,Pomocne_NS!$A$1:$D$4855,3,FALSE)</f>
        <v>kpl</v>
      </c>
      <c r="E23" s="226">
        <v>1</v>
      </c>
      <c r="F23" s="218">
        <v>0</v>
      </c>
      <c r="G23" s="226">
        <f t="shared" si="1"/>
        <v>0</v>
      </c>
    </row>
    <row r="24" spans="1:10" s="106" customFormat="1">
      <c r="A24" s="191">
        <v>9</v>
      </c>
      <c r="B24" s="242" t="str">
        <f>VLOOKUP($C24,Pomocne_NS!$A$1:$D$4855,2,FALSE)</f>
        <v>NV03</v>
      </c>
      <c r="C24" s="188" t="s">
        <v>337</v>
      </c>
      <c r="D24" s="234" t="str">
        <f>VLOOKUP($C24,Pomocne_NS!$A$1:$D$4855,3,FALSE)</f>
        <v>m2</v>
      </c>
      <c r="E24" s="226">
        <f>E15</f>
        <v>53.5</v>
      </c>
      <c r="F24" s="218">
        <v>0</v>
      </c>
      <c r="G24" s="226">
        <f t="shared" si="1"/>
        <v>0</v>
      </c>
    </row>
    <row r="25" spans="1:10" s="106" customFormat="1">
      <c r="A25" s="191">
        <v>10</v>
      </c>
      <c r="B25" s="242" t="str">
        <f>VLOOKUP($C25,Pomocne_NS!$A$1:$D$4855,2,FALSE)</f>
        <v>NV04</v>
      </c>
      <c r="C25" s="190" t="s">
        <v>324</v>
      </c>
      <c r="D25" s="234" t="str">
        <f>VLOOKUP($C25,Pomocne_NS!$A$1:$D$4855,3,FALSE)</f>
        <v>m2</v>
      </c>
      <c r="E25" s="226">
        <f>E24*0.07</f>
        <v>3.7450000000000006</v>
      </c>
      <c r="F25" s="218">
        <v>0</v>
      </c>
      <c r="G25" s="226">
        <f t="shared" si="1"/>
        <v>0</v>
      </c>
    </row>
    <row r="26" spans="1:10" s="106" customFormat="1">
      <c r="A26" s="191">
        <v>11</v>
      </c>
      <c r="B26" s="242" t="str">
        <f>VLOOKUP($C26,Pomocne_NS!$A$1:$D$4855,2,FALSE)</f>
        <v>NV05</v>
      </c>
      <c r="C26" s="190" t="s">
        <v>331</v>
      </c>
      <c r="D26" s="234" t="str">
        <f>VLOOKUP($C26,Pomocne_NS!$A$1:$D$4855,3,FALSE)</f>
        <v>m2</v>
      </c>
      <c r="E26" s="226">
        <f>E24*0.1</f>
        <v>5.3500000000000005</v>
      </c>
      <c r="F26" s="218">
        <v>0</v>
      </c>
      <c r="G26" s="226">
        <f t="shared" si="1"/>
        <v>0</v>
      </c>
    </row>
    <row r="27" spans="1:10" s="106" customFormat="1">
      <c r="A27" s="191">
        <v>12</v>
      </c>
      <c r="B27" s="242" t="str">
        <f>VLOOKUP($C27,Pomocne_NS!$A$1:$D$4855,2,FALSE)</f>
        <v>NV08</v>
      </c>
      <c r="C27" s="188" t="s">
        <v>332</v>
      </c>
      <c r="D27" s="234" t="str">
        <f>VLOOKUP($C27,Pomocne_NS!$A$1:$D$4855,3,FALSE)</f>
        <v>m2</v>
      </c>
      <c r="E27" s="226">
        <f>E24</f>
        <v>53.5</v>
      </c>
      <c r="F27" s="218">
        <v>0</v>
      </c>
      <c r="G27" s="226">
        <f>E27*F27</f>
        <v>0</v>
      </c>
    </row>
    <row r="28" spans="1:10" s="106" customFormat="1">
      <c r="A28" s="191">
        <v>13</v>
      </c>
      <c r="B28" s="242" t="str">
        <f>VLOOKUP($C28,Pomocne_NS!$A$1:$D$4855,2,FALSE)</f>
        <v>NV09</v>
      </c>
      <c r="C28" s="190" t="s">
        <v>429</v>
      </c>
      <c r="D28" s="234" t="str">
        <f>VLOOKUP($C28,Pomocne_NS!$A$1:$D$4855,3,FALSE)</f>
        <v>m2</v>
      </c>
      <c r="E28" s="226">
        <f>E27*0.5</f>
        <v>26.75</v>
      </c>
      <c r="F28" s="218">
        <v>0</v>
      </c>
      <c r="G28" s="226">
        <f t="shared" si="1"/>
        <v>0</v>
      </c>
    </row>
    <row r="29" spans="1:10" s="106" customFormat="1">
      <c r="A29" s="191">
        <v>14</v>
      </c>
      <c r="B29" s="242" t="str">
        <f>VLOOKUP($C29,Pomocne_NS!$A$1:$D$4855,2,FALSE)</f>
        <v>NV10</v>
      </c>
      <c r="C29" s="188" t="s">
        <v>247</v>
      </c>
      <c r="D29" s="234" t="str">
        <f>VLOOKUP($C29,Pomocne_NS!$A$1:$D$4855,3,FALSE)</f>
        <v>m2</v>
      </c>
      <c r="E29" s="226">
        <v>286</v>
      </c>
      <c r="F29" s="218">
        <v>0</v>
      </c>
      <c r="G29" s="226">
        <f t="shared" si="1"/>
        <v>0</v>
      </c>
    </row>
    <row r="30" spans="1:10" s="106" customFormat="1">
      <c r="A30" s="191">
        <v>15</v>
      </c>
      <c r="B30" s="242" t="str">
        <f>VLOOKUP($C30,Pomocne_NS!$A$1:$D$4855,2,FALSE)</f>
        <v>NP13</v>
      </c>
      <c r="C30" s="190" t="s">
        <v>428</v>
      </c>
      <c r="D30" s="234" t="str">
        <f>VLOOKUP($C30,Pomocne_NS!$A$1:$D$4855,3,FALSE)</f>
        <v>m2</v>
      </c>
      <c r="E30" s="226">
        <v>18</v>
      </c>
      <c r="F30" s="218">
        <v>0</v>
      </c>
      <c r="G30" s="226">
        <f>E30*F30</f>
        <v>0</v>
      </c>
    </row>
    <row r="31" spans="1:10" s="106" customFormat="1">
      <c r="A31" s="191">
        <v>16</v>
      </c>
      <c r="B31" s="242" t="str">
        <f>VLOOKUP($C31,Pomocne_NS!$A$1:$D$4855,2,FALSE)</f>
        <v>NP01</v>
      </c>
      <c r="C31" s="190" t="s">
        <v>608</v>
      </c>
      <c r="D31" s="234" t="str">
        <f>VLOOKUP($C31,Pomocne_NS!$A$1:$D$4855,3,FALSE)</f>
        <v>m2</v>
      </c>
      <c r="E31" s="226">
        <f>E17</f>
        <v>2.5</v>
      </c>
      <c r="F31" s="218">
        <v>0</v>
      </c>
      <c r="G31" s="226">
        <f t="shared" si="1"/>
        <v>0</v>
      </c>
    </row>
    <row r="32" spans="1:10" s="106" customFormat="1">
      <c r="A32" s="191">
        <v>17</v>
      </c>
      <c r="B32" s="242" t="str">
        <f>VLOOKUP($C32,Pomocne_NS!$A$1:$D$4855,2,FALSE)</f>
        <v>NP02</v>
      </c>
      <c r="C32" s="190" t="s">
        <v>163</v>
      </c>
      <c r="D32" s="234" t="str">
        <f>VLOOKUP($C32,Pomocne_NS!$A$1:$D$4855,3,FALSE)</f>
        <v>bm</v>
      </c>
      <c r="E32" s="226">
        <v>2</v>
      </c>
      <c r="F32" s="218">
        <v>0</v>
      </c>
      <c r="G32" s="226">
        <f t="shared" si="1"/>
        <v>0</v>
      </c>
    </row>
    <row r="33" spans="1:7" s="106" customFormat="1">
      <c r="A33" s="191">
        <v>18</v>
      </c>
      <c r="B33" s="242" t="str">
        <f>VLOOKUP($C33,Pomocne_NS!$A$1:$D$4855,2,FALSE)</f>
        <v>NP05</v>
      </c>
      <c r="C33" s="190" t="s">
        <v>221</v>
      </c>
      <c r="D33" s="234" t="str">
        <f>VLOOKUP($C33,Pomocne_NS!$A$1:$D$4855,3,FALSE)</f>
        <v>m2</v>
      </c>
      <c r="E33" s="226">
        <f>E31</f>
        <v>2.5</v>
      </c>
      <c r="F33" s="218">
        <v>0</v>
      </c>
      <c r="G33" s="226">
        <f t="shared" si="1"/>
        <v>0</v>
      </c>
    </row>
    <row r="34" spans="1:7" s="106" customFormat="1">
      <c r="A34" s="191">
        <v>19</v>
      </c>
      <c r="B34" s="242" t="str">
        <f>VLOOKUP($C34,Pomocne_NS!$A$1:$D$4855,2,FALSE)</f>
        <v>NP10</v>
      </c>
      <c r="C34" s="190" t="s">
        <v>580</v>
      </c>
      <c r="D34" s="234" t="str">
        <f>VLOOKUP($C34,Pomocne_NS!$A$1:$D$4855,3,FALSE)</f>
        <v>bm</v>
      </c>
      <c r="E34" s="226">
        <f>E18</f>
        <v>2</v>
      </c>
      <c r="F34" s="218">
        <v>0</v>
      </c>
      <c r="G34" s="226">
        <f>E34*F34</f>
        <v>0</v>
      </c>
    </row>
    <row r="35" spans="1:7" s="106" customFormat="1">
      <c r="A35" s="191">
        <v>20</v>
      </c>
      <c r="B35" s="242" t="str">
        <f>VLOOKUP($C35,Pomocne_NS!$A$1:$D$4855,2,FALSE)</f>
        <v>NP09</v>
      </c>
      <c r="C35" s="190" t="s">
        <v>220</v>
      </c>
      <c r="D35" s="234" t="str">
        <f>VLOOKUP($C35,Pomocne_NS!$A$1:$D$4855,3,FALSE)</f>
        <v>m2</v>
      </c>
      <c r="E35" s="226">
        <f>E19</f>
        <v>2.5</v>
      </c>
      <c r="F35" s="218">
        <v>0</v>
      </c>
      <c r="G35" s="226">
        <f t="shared" si="1"/>
        <v>0</v>
      </c>
    </row>
    <row r="36" spans="1:7">
      <c r="A36" s="103"/>
      <c r="D36" s="113"/>
      <c r="E36" s="219"/>
      <c r="F36" s="219"/>
      <c r="G36" s="219"/>
    </row>
    <row r="37" spans="1:7">
      <c r="A37" s="103"/>
      <c r="C37" s="183" t="s">
        <v>99</v>
      </c>
      <c r="D37" s="113"/>
      <c r="E37" s="219"/>
      <c r="F37" s="219"/>
      <c r="G37" s="220">
        <f>G13+G21</f>
        <v>0</v>
      </c>
    </row>
    <row r="38" spans="1:7">
      <c r="A38" s="103"/>
      <c r="D38" s="113"/>
      <c r="E38" s="219"/>
      <c r="F38" s="219"/>
      <c r="G38" s="219"/>
    </row>
    <row r="39" spans="1:7">
      <c r="A39" s="299" t="s">
        <v>106</v>
      </c>
      <c r="B39" s="299"/>
      <c r="C39" s="299"/>
      <c r="D39" s="299"/>
      <c r="E39" s="299"/>
      <c r="F39" s="299"/>
      <c r="G39" s="299"/>
    </row>
    <row r="40" spans="1:7">
      <c r="A40" s="300" t="s">
        <v>128</v>
      </c>
      <c r="B40" s="300"/>
      <c r="C40" s="300"/>
      <c r="D40" s="300"/>
      <c r="E40" s="300"/>
      <c r="F40" s="300"/>
      <c r="G40" s="300"/>
    </row>
    <row r="41" spans="1:7">
      <c r="A41" s="300" t="s">
        <v>107</v>
      </c>
      <c r="B41" s="300"/>
      <c r="C41" s="300"/>
      <c r="D41" s="300"/>
      <c r="E41" s="300"/>
      <c r="F41" s="300"/>
      <c r="G41" s="300"/>
    </row>
    <row r="42" spans="1:7">
      <c r="A42" s="103"/>
      <c r="D42" s="113"/>
      <c r="E42" s="219"/>
      <c r="F42" s="219"/>
      <c r="G42" s="219"/>
    </row>
    <row r="43" spans="1:7">
      <c r="A43" s="113" t="s">
        <v>124</v>
      </c>
      <c r="D43" s="113"/>
      <c r="E43" s="219"/>
      <c r="F43" s="219"/>
      <c r="G43" s="219"/>
    </row>
    <row r="44" spans="1:7">
      <c r="A44" s="113" t="s">
        <v>125</v>
      </c>
      <c r="D44" s="113"/>
      <c r="E44" s="219"/>
      <c r="F44" s="219"/>
      <c r="G44" s="219"/>
    </row>
    <row r="45" spans="1:7">
      <c r="D45" s="113"/>
      <c r="E45" s="219"/>
      <c r="F45" s="219"/>
      <c r="G45" s="219"/>
    </row>
    <row r="46" spans="1:7">
      <c r="D46" s="113"/>
      <c r="E46" s="219"/>
      <c r="F46" s="219"/>
      <c r="G46" s="219"/>
    </row>
    <row r="47" spans="1:7">
      <c r="D47" s="113"/>
      <c r="E47" s="219"/>
      <c r="F47" s="219"/>
      <c r="G47" s="219"/>
    </row>
    <row r="48" spans="1:7">
      <c r="D48" s="113"/>
      <c r="E48" s="219"/>
      <c r="F48" s="219"/>
      <c r="G48" s="219"/>
    </row>
    <row r="49" spans="1:7">
      <c r="A49" s="197" t="s">
        <v>850</v>
      </c>
      <c r="B49" s="243"/>
      <c r="D49" s="113"/>
      <c r="E49" s="219"/>
      <c r="F49" s="219"/>
      <c r="G49" s="219"/>
    </row>
    <row r="50" spans="1:7">
      <c r="A50" s="197" t="s">
        <v>851</v>
      </c>
      <c r="B50" s="243"/>
      <c r="C50" s="118"/>
      <c r="D50" s="113"/>
      <c r="E50" s="219"/>
      <c r="F50" s="219"/>
      <c r="G50" s="219"/>
    </row>
    <row r="51" spans="1:7">
      <c r="A51" s="197" t="s">
        <v>852</v>
      </c>
      <c r="B51" s="243"/>
      <c r="D51" s="113"/>
      <c r="E51" s="219"/>
      <c r="F51" s="219"/>
      <c r="G51" s="219"/>
    </row>
    <row r="52" spans="1:7">
      <c r="A52" s="197" t="s">
        <v>853</v>
      </c>
      <c r="B52" s="243"/>
      <c r="D52" s="113"/>
      <c r="E52" s="219"/>
      <c r="F52" s="219"/>
      <c r="G52" s="219"/>
    </row>
    <row r="53" spans="1:7">
      <c r="A53" s="197" t="s">
        <v>854</v>
      </c>
      <c r="B53" s="243"/>
      <c r="D53" s="113"/>
      <c r="E53" s="219"/>
      <c r="F53" s="219"/>
      <c r="G53" s="219"/>
    </row>
    <row r="54" spans="1:7">
      <c r="A54" s="197" t="s">
        <v>855</v>
      </c>
      <c r="B54" s="243"/>
      <c r="D54" s="113"/>
      <c r="E54" s="219"/>
      <c r="F54" s="219"/>
      <c r="G54" s="219"/>
    </row>
    <row r="55" spans="1:7">
      <c r="A55" s="301" t="s">
        <v>896</v>
      </c>
      <c r="B55" s="301"/>
      <c r="D55" s="113"/>
      <c r="E55" s="219"/>
      <c r="F55" s="219"/>
      <c r="G55" s="219"/>
    </row>
    <row r="56" spans="1:7">
      <c r="A56" s="103"/>
      <c r="D56" s="113"/>
      <c r="E56" s="219"/>
      <c r="F56" s="219"/>
      <c r="G56" s="219"/>
    </row>
    <row r="57" spans="1:7">
      <c r="A57" s="103"/>
      <c r="D57" s="113"/>
      <c r="E57" s="219"/>
      <c r="F57" s="219"/>
      <c r="G57" s="219"/>
    </row>
    <row r="58" spans="1:7">
      <c r="A58" s="103"/>
      <c r="D58" s="113"/>
      <c r="E58" s="219"/>
      <c r="F58" s="219"/>
      <c r="G58" s="219"/>
    </row>
    <row r="59" spans="1:7">
      <c r="A59" s="103"/>
      <c r="D59" s="113"/>
      <c r="E59" s="219"/>
      <c r="F59" s="219"/>
      <c r="G59" s="219"/>
    </row>
    <row r="60" spans="1:7">
      <c r="A60" s="103"/>
      <c r="D60" s="113"/>
      <c r="E60" s="219"/>
      <c r="F60" s="219"/>
      <c r="G60" s="219"/>
    </row>
    <row r="61" spans="1:7">
      <c r="A61" s="103"/>
      <c r="D61" s="113"/>
      <c r="E61" s="219"/>
      <c r="F61" s="219"/>
      <c r="G61" s="219"/>
    </row>
    <row r="62" spans="1:7">
      <c r="A62" s="103"/>
      <c r="D62" s="113"/>
      <c r="E62" s="219"/>
      <c r="F62" s="219"/>
      <c r="G62" s="219"/>
    </row>
    <row r="63" spans="1:7">
      <c r="A63" s="103"/>
      <c r="D63" s="113"/>
      <c r="E63" s="219"/>
      <c r="F63" s="219"/>
      <c r="G63" s="219"/>
    </row>
    <row r="64" spans="1:7">
      <c r="A64" s="103"/>
      <c r="D64" s="113"/>
      <c r="E64" s="219"/>
      <c r="F64" s="219"/>
      <c r="G64" s="219"/>
    </row>
    <row r="65" spans="1:7">
      <c r="A65" s="103"/>
      <c r="D65" s="113"/>
      <c r="E65" s="219"/>
      <c r="F65" s="219"/>
      <c r="G65" s="219"/>
    </row>
    <row r="66" spans="1:7">
      <c r="A66" s="103"/>
      <c r="D66" s="113"/>
      <c r="E66" s="219"/>
      <c r="F66" s="219"/>
      <c r="G66" s="219"/>
    </row>
    <row r="67" spans="1:7">
      <c r="A67" s="103"/>
      <c r="D67" s="113"/>
      <c r="E67" s="219"/>
      <c r="F67" s="219"/>
      <c r="G67" s="219"/>
    </row>
    <row r="68" spans="1:7">
      <c r="A68" s="103"/>
      <c r="D68" s="113"/>
      <c r="E68" s="219"/>
      <c r="F68" s="219"/>
      <c r="G68" s="219"/>
    </row>
    <row r="69" spans="1:7">
      <c r="A69" s="103"/>
      <c r="D69" s="113"/>
      <c r="E69" s="219"/>
      <c r="F69" s="219"/>
      <c r="G69" s="219"/>
    </row>
    <row r="70" spans="1:7">
      <c r="A70" s="103"/>
      <c r="D70" s="113"/>
      <c r="E70" s="219"/>
      <c r="F70" s="219"/>
      <c r="G70" s="219"/>
    </row>
    <row r="71" spans="1:7">
      <c r="A71" s="103"/>
      <c r="D71" s="113"/>
      <c r="E71" s="219"/>
      <c r="F71" s="219"/>
      <c r="G71" s="219"/>
    </row>
    <row r="72" spans="1:7">
      <c r="A72" s="103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</row>
    <row r="458" spans="1:7">
      <c r="A458" s="103"/>
    </row>
    <row r="459" spans="1:7">
      <c r="A459" s="103"/>
    </row>
    <row r="460" spans="1:7">
      <c r="A460" s="103"/>
    </row>
    <row r="461" spans="1:7">
      <c r="A461" s="103"/>
    </row>
    <row r="462" spans="1:7">
      <c r="A462" s="103"/>
    </row>
    <row r="463" spans="1:7">
      <c r="A463" s="103"/>
    </row>
    <row r="464" spans="1:7">
      <c r="A464" s="103"/>
    </row>
    <row r="465" spans="1:1">
      <c r="A465" s="103"/>
    </row>
    <row r="466" spans="1:1">
      <c r="A466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1:G1"/>
    <mergeCell ref="A39:G39"/>
    <mergeCell ref="A40:G40"/>
    <mergeCell ref="A41:G41"/>
    <mergeCell ref="A55:B55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showGridLines="0" zoomScaleNormal="100" workbookViewId="0">
      <pane ySplit="12" topLeftCell="A13" activePane="bottomLeft" state="frozen"/>
      <selection sqref="A1:G1"/>
      <selection pane="bottomLeft" activeCell="C19" sqref="C19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09.33203125" style="184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255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SUM(G14:G25)</f>
        <v>0</v>
      </c>
    </row>
    <row r="14" spans="1:10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J27*0.001</f>
        <v>4.8885209999999999</v>
      </c>
      <c r="F14" s="218">
        <v>0</v>
      </c>
      <c r="G14" s="226">
        <f t="shared" ref="G14:G25" si="0">E14*F14</f>
        <v>0</v>
      </c>
    </row>
    <row r="15" spans="1:10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1726.7</v>
      </c>
      <c r="F15" s="218">
        <v>0</v>
      </c>
      <c r="G15" s="226">
        <f t="shared" si="0"/>
        <v>0</v>
      </c>
      <c r="I15" s="7">
        <f>VLOOKUP($C15,Pomocne_BP!$A$1:$E$4923,5,FALSE)</f>
        <v>0</v>
      </c>
      <c r="J15" s="7">
        <f t="shared" ref="J15:J25" si="1">I15*E15</f>
        <v>0</v>
      </c>
    </row>
    <row r="16" spans="1:10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4.8885209999999999</v>
      </c>
      <c r="F16" s="218">
        <v>0</v>
      </c>
      <c r="G16" s="226">
        <f t="shared" si="0"/>
        <v>0</v>
      </c>
    </row>
    <row r="17" spans="1:10" s="106" customFormat="1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f>E15*0.01</f>
        <v>17.266999999999999</v>
      </c>
      <c r="F17" s="218">
        <v>0</v>
      </c>
      <c r="G17" s="226">
        <f t="shared" si="0"/>
        <v>0</v>
      </c>
      <c r="I17" s="7">
        <f>VLOOKUP($C17,Pomocne_BP!$A$1:$E$4923,5,FALSE)</f>
        <v>175</v>
      </c>
      <c r="J17" s="7">
        <f t="shared" si="1"/>
        <v>3021.7249999999999</v>
      </c>
    </row>
    <row r="18" spans="1:10" s="106" customFormat="1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12</v>
      </c>
      <c r="F18" s="218">
        <v>0</v>
      </c>
      <c r="G18" s="226">
        <f t="shared" si="0"/>
        <v>0</v>
      </c>
      <c r="I18" s="7">
        <f>VLOOKUP($C18,Pomocne_BP!$A$1:$E$4923,5,FALSE)</f>
        <v>10</v>
      </c>
      <c r="J18" s="7">
        <f t="shared" si="1"/>
        <v>120</v>
      </c>
    </row>
    <row r="19" spans="1:10" s="106" customFormat="1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17.266999999999999</v>
      </c>
      <c r="F19" s="218">
        <v>0</v>
      </c>
      <c r="G19" s="226">
        <f t="shared" si="0"/>
        <v>0</v>
      </c>
      <c r="I19" s="7">
        <f>VLOOKUP($C19,Pomocne_BP!$A$1:$E$4923,5,FALSE)</f>
        <v>68</v>
      </c>
      <c r="J19" s="7">
        <f t="shared" si="1"/>
        <v>1174.1559999999999</v>
      </c>
    </row>
    <row r="20" spans="1:10" s="106" customFormat="1">
      <c r="A20" s="102">
        <v>7</v>
      </c>
      <c r="B20" s="240" t="str">
        <f>VLOOKUP($C20,Pomocne_BP!$A$1:$D$4923,2,FALSE)</f>
        <v>B01</v>
      </c>
      <c r="C20" s="188" t="s">
        <v>130</v>
      </c>
      <c r="D20" s="234" t="str">
        <f>VLOOKUP($C20,Pomocne_BP!$A$1:$D$4923,3,FALSE)</f>
        <v>bm</v>
      </c>
      <c r="E20" s="226">
        <v>20</v>
      </c>
      <c r="F20" s="218">
        <v>0</v>
      </c>
      <c r="G20" s="226">
        <f t="shared" si="0"/>
        <v>0</v>
      </c>
      <c r="I20" s="7">
        <f>VLOOKUP($C20,Pomocne_BP!$A$1:$E$4923,5,FALSE)</f>
        <v>12</v>
      </c>
      <c r="J20" s="7">
        <f t="shared" si="1"/>
        <v>240</v>
      </c>
    </row>
    <row r="21" spans="1:10" s="106" customFormat="1">
      <c r="A21" s="102">
        <v>8</v>
      </c>
      <c r="B21" s="240" t="str">
        <f>VLOOKUP($C21,Pomocne_BP!$A$1:$D$4923,2,FALSE)</f>
        <v>BV04</v>
      </c>
      <c r="C21" s="188" t="s">
        <v>430</v>
      </c>
      <c r="D21" s="234" t="str">
        <f>VLOOKUP($C21,Pomocne_BP!$A$1:$D$4923,3,FALSE)</f>
        <v>h</v>
      </c>
      <c r="E21" s="226">
        <v>24</v>
      </c>
      <c r="F21" s="218">
        <v>0</v>
      </c>
      <c r="G21" s="226">
        <f t="shared" si="0"/>
        <v>0</v>
      </c>
      <c r="I21" s="7">
        <f>VLOOKUP($C21,Pomocne_BP!$A$1:$E$4923,5,FALSE)</f>
        <v>0</v>
      </c>
      <c r="J21" s="7">
        <f t="shared" si="1"/>
        <v>0</v>
      </c>
    </row>
    <row r="22" spans="1:10" s="106" customFormat="1">
      <c r="A22" s="102">
        <v>9</v>
      </c>
      <c r="B22" s="240" t="str">
        <f>VLOOKUP($C22,Pomocne_BP!$A$1:$D$4923,2,FALSE)</f>
        <v>BD09</v>
      </c>
      <c r="C22" s="188" t="s">
        <v>248</v>
      </c>
      <c r="D22" s="234" t="str">
        <f>VLOOKUP($C22,Pomocne_BP!$A$1:$D$4923,3,FALSE)</f>
        <v>h</v>
      </c>
      <c r="E22" s="226">
        <v>24</v>
      </c>
      <c r="F22" s="218">
        <v>0</v>
      </c>
      <c r="G22" s="226">
        <f t="shared" si="0"/>
        <v>0</v>
      </c>
      <c r="I22" s="7">
        <f>VLOOKUP($C22,Pomocne_BP!$A$1:$E$4923,5,FALSE)</f>
        <v>0</v>
      </c>
      <c r="J22" s="7">
        <f t="shared" si="1"/>
        <v>0</v>
      </c>
    </row>
    <row r="23" spans="1:10" s="106" customFormat="1">
      <c r="A23" s="102">
        <v>10</v>
      </c>
      <c r="B23" s="240" t="str">
        <f>VLOOKUP($C23,Pomocne_BP!$A$1:$D$4923,2,FALSE)</f>
        <v>BS07</v>
      </c>
      <c r="C23" s="188" t="s">
        <v>146</v>
      </c>
      <c r="D23" s="234" t="str">
        <f>VLOOKUP($C23,Pomocne_BP!$A$1:$D$4923,3,FALSE)</f>
        <v>m2</v>
      </c>
      <c r="E23" s="226">
        <f>(E46+E47)*0.2</f>
        <v>224.64000000000001</v>
      </c>
      <c r="F23" s="218">
        <v>0</v>
      </c>
      <c r="G23" s="226">
        <f t="shared" si="0"/>
        <v>0</v>
      </c>
      <c r="I23" s="7">
        <f>VLOOKUP($C23,Pomocne_BP!$A$1:$E$4923,5,FALSE)</f>
        <v>1</v>
      </c>
      <c r="J23" s="7">
        <f t="shared" si="1"/>
        <v>224.64000000000001</v>
      </c>
    </row>
    <row r="24" spans="1:10" s="106" customFormat="1">
      <c r="A24" s="102">
        <v>11</v>
      </c>
      <c r="B24" s="240" t="str">
        <f>VLOOKUP($C24,Pomocne_BP!$A$1:$D$4923,2,FALSE)</f>
        <v>BV05</v>
      </c>
      <c r="C24" s="188" t="s">
        <v>139</v>
      </c>
      <c r="D24" s="234" t="str">
        <f>VLOOKUP($C24,Pomocne_BP!$A$1:$D$4923,3,FALSE)</f>
        <v>ks</v>
      </c>
      <c r="E24" s="226">
        <v>20</v>
      </c>
      <c r="F24" s="218">
        <v>0</v>
      </c>
      <c r="G24" s="226">
        <f t="shared" si="0"/>
        <v>0</v>
      </c>
      <c r="I24" s="7">
        <f>VLOOKUP($C24,Pomocne_BP!$A$1:$E$4923,5,FALSE)</f>
        <v>5</v>
      </c>
      <c r="J24" s="7">
        <f t="shared" si="1"/>
        <v>100</v>
      </c>
    </row>
    <row r="25" spans="1:10" s="106" customFormat="1">
      <c r="A25" s="102">
        <v>12</v>
      </c>
      <c r="B25" s="240" t="str">
        <f>VLOOKUP($C25,Pomocne_BP!$A$1:$D$4923,2,FALSE)</f>
        <v>BS14</v>
      </c>
      <c r="C25" s="188" t="s">
        <v>335</v>
      </c>
      <c r="D25" s="234" t="str">
        <f>VLOOKUP($C25,Pomocne_BP!$A$1:$D$4923,3,FALSE)</f>
        <v>mb</v>
      </c>
      <c r="E25" s="226">
        <v>4</v>
      </c>
      <c r="F25" s="218">
        <v>0</v>
      </c>
      <c r="G25" s="226">
        <f t="shared" si="0"/>
        <v>0</v>
      </c>
      <c r="I25" s="7">
        <f>VLOOKUP($C25,Pomocne_BP!$A$1:$E$4923,5,FALSE)</f>
        <v>2</v>
      </c>
      <c r="J25" s="7">
        <f t="shared" si="1"/>
        <v>8</v>
      </c>
    </row>
    <row r="26" spans="1:10">
      <c r="A26" s="102"/>
      <c r="B26" s="256"/>
      <c r="C26" s="185"/>
      <c r="D26" s="234"/>
      <c r="E26" s="230"/>
      <c r="F26" s="230"/>
      <c r="G26" s="230"/>
    </row>
    <row r="27" spans="1:10">
      <c r="A27" s="100"/>
      <c r="B27" s="239"/>
      <c r="C27" s="146" t="s">
        <v>95</v>
      </c>
      <c r="D27" s="109"/>
      <c r="E27" s="224"/>
      <c r="F27" s="224"/>
      <c r="G27" s="216">
        <f>SUM(G28:G52)</f>
        <v>0</v>
      </c>
      <c r="J27" s="151">
        <f>SUM(J14:J25)</f>
        <v>4888.5209999999997</v>
      </c>
    </row>
    <row r="28" spans="1:10" s="106" customFormat="1">
      <c r="A28" s="189">
        <v>13</v>
      </c>
      <c r="B28" s="242" t="str">
        <f>VLOOKUP($C28,Pomocne_NS!$A$1:$D$4855,2,FALSE)</f>
        <v>NV01</v>
      </c>
      <c r="C28" s="190" t="s">
        <v>177</v>
      </c>
      <c r="D28" s="234" t="str">
        <f>VLOOKUP($C28,Pomocne_NS!$A$1:$D$4855,3,FALSE)</f>
        <v>kpl</v>
      </c>
      <c r="E28" s="226">
        <v>1</v>
      </c>
      <c r="F28" s="218">
        <v>0</v>
      </c>
      <c r="G28" s="226">
        <f>E28*F28</f>
        <v>0</v>
      </c>
    </row>
    <row r="29" spans="1:10" s="106" customFormat="1">
      <c r="A29" s="191">
        <v>14</v>
      </c>
      <c r="B29" s="242" t="str">
        <f>VLOOKUP($C29,Pomocne_NS!$A$1:$D$4855,2,FALSE)</f>
        <v>NV03</v>
      </c>
      <c r="C29" s="188" t="s">
        <v>337</v>
      </c>
      <c r="D29" s="234" t="str">
        <f>VLOOKUP($C29,Pomocne_NS!$A$1:$D$4855,3,FALSE)</f>
        <v>m2</v>
      </c>
      <c r="E29" s="226">
        <f>E15</f>
        <v>1726.7</v>
      </c>
      <c r="F29" s="218">
        <v>0</v>
      </c>
      <c r="G29" s="226">
        <f t="shared" ref="G29:G52" si="2">E29*F29</f>
        <v>0</v>
      </c>
    </row>
    <row r="30" spans="1:10" s="106" customFormat="1">
      <c r="A30" s="189">
        <v>15</v>
      </c>
      <c r="B30" s="242" t="str">
        <f>VLOOKUP($C30,Pomocne_NS!$A$1:$D$4855,2,FALSE)</f>
        <v>NV02</v>
      </c>
      <c r="C30" s="190" t="s">
        <v>178</v>
      </c>
      <c r="D30" s="234" t="str">
        <f>VLOOKUP($C30,Pomocne_NS!$A$1:$D$4855,3,FALSE)</f>
        <v>kpl</v>
      </c>
      <c r="E30" s="226">
        <v>1</v>
      </c>
      <c r="F30" s="218">
        <v>0</v>
      </c>
      <c r="G30" s="226">
        <f t="shared" si="2"/>
        <v>0</v>
      </c>
    </row>
    <row r="31" spans="1:10" s="106" customFormat="1">
      <c r="A31" s="191">
        <v>16</v>
      </c>
      <c r="B31" s="242" t="str">
        <f>VLOOKUP($C31,Pomocne_NS!$A$1:$D$4855,2,FALSE)</f>
        <v>NV11</v>
      </c>
      <c r="C31" s="190" t="s">
        <v>171</v>
      </c>
      <c r="D31" s="234" t="str">
        <f>VLOOKUP($C31,Pomocne_NS!$A$1:$D$4855,3,FALSE)</f>
        <v>kg</v>
      </c>
      <c r="E31" s="226">
        <v>105</v>
      </c>
      <c r="F31" s="218">
        <v>0</v>
      </c>
      <c r="G31" s="226">
        <f>E31*F31</f>
        <v>0</v>
      </c>
    </row>
    <row r="32" spans="1:10" s="106" customFormat="1">
      <c r="A32" s="189">
        <v>17</v>
      </c>
      <c r="B32" s="242" t="str">
        <f>VLOOKUP($C32,Pomocne_NS!$A$1:$D$4855,2,FALSE)</f>
        <v>NV04</v>
      </c>
      <c r="C32" s="190" t="s">
        <v>324</v>
      </c>
      <c r="D32" s="234" t="str">
        <f>VLOOKUP($C32,Pomocne_NS!$A$1:$D$4855,3,FALSE)</f>
        <v>m2</v>
      </c>
      <c r="E32" s="226">
        <f>E29*0.07</f>
        <v>120.86900000000001</v>
      </c>
      <c r="F32" s="218">
        <v>0</v>
      </c>
      <c r="G32" s="226">
        <f t="shared" si="2"/>
        <v>0</v>
      </c>
    </row>
    <row r="33" spans="1:7" s="106" customFormat="1" ht="20.399999999999999">
      <c r="A33" s="191">
        <v>18</v>
      </c>
      <c r="B33" s="242" t="str">
        <f>VLOOKUP($C33,Pomocne_NS!$A$1:$D$4855,2,FALSE)</f>
        <v>NV05</v>
      </c>
      <c r="C33" s="190" t="s">
        <v>331</v>
      </c>
      <c r="D33" s="234" t="str">
        <f>VLOOKUP($C33,Pomocne_NS!$A$1:$D$4855,3,FALSE)</f>
        <v>m2</v>
      </c>
      <c r="E33" s="226">
        <f>E29*0.1</f>
        <v>172.67000000000002</v>
      </c>
      <c r="F33" s="218">
        <v>0</v>
      </c>
      <c r="G33" s="226">
        <f t="shared" si="2"/>
        <v>0</v>
      </c>
    </row>
    <row r="34" spans="1:7" s="106" customFormat="1">
      <c r="A34" s="189">
        <v>19</v>
      </c>
      <c r="B34" s="242" t="str">
        <f>VLOOKUP($C34,Pomocne_NS!$A$1:$D$4855,2,FALSE)</f>
        <v>NV09</v>
      </c>
      <c r="C34" s="190" t="s">
        <v>429</v>
      </c>
      <c r="D34" s="234" t="str">
        <f>VLOOKUP($C34,Pomocne_NS!$A$1:$D$4855,3,FALSE)</f>
        <v>m2</v>
      </c>
      <c r="E34" s="226">
        <f>E29*0.15</f>
        <v>259.005</v>
      </c>
      <c r="F34" s="218">
        <v>0</v>
      </c>
      <c r="G34" s="226">
        <f t="shared" si="2"/>
        <v>0</v>
      </c>
    </row>
    <row r="35" spans="1:7" s="106" customFormat="1">
      <c r="A35" s="191">
        <v>20</v>
      </c>
      <c r="B35" s="242" t="str">
        <f>VLOOKUP($C35,Pomocne_NS!$A$1:$D$4855,2,FALSE)</f>
        <v>NV12</v>
      </c>
      <c r="C35" s="190" t="s">
        <v>173</v>
      </c>
      <c r="D35" s="234" t="str">
        <f>VLOOKUP($C35,Pomocne_NS!$A$1:$D$4855,3,FALSE)</f>
        <v>m2</v>
      </c>
      <c r="E35" s="226">
        <f>(E46+E47)*1.2</f>
        <v>1347.84</v>
      </c>
      <c r="F35" s="218">
        <v>0</v>
      </c>
      <c r="G35" s="226">
        <f t="shared" si="2"/>
        <v>0</v>
      </c>
    </row>
    <row r="36" spans="1:7" s="106" customFormat="1">
      <c r="A36" s="189">
        <v>21</v>
      </c>
      <c r="B36" s="242" t="str">
        <f>VLOOKUP($C36,Pomocne_NS!$A$1:$D$4855,2,FALSE)</f>
        <v>NV14</v>
      </c>
      <c r="C36" s="190" t="s">
        <v>215</v>
      </c>
      <c r="D36" s="234" t="str">
        <f>VLOOKUP($C36,Pomocne_NS!$A$1:$D$4855,3,FALSE)</f>
        <v>ks</v>
      </c>
      <c r="E36" s="226">
        <v>7</v>
      </c>
      <c r="F36" s="218">
        <v>0</v>
      </c>
      <c r="G36" s="226">
        <f t="shared" si="2"/>
        <v>0</v>
      </c>
    </row>
    <row r="37" spans="1:7" s="106" customFormat="1">
      <c r="A37" s="191">
        <v>22</v>
      </c>
      <c r="B37" s="242" t="str">
        <f>VLOOKUP($C37,Pomocne_NS!$A$1:$D$4855,2,FALSE)</f>
        <v>NV17</v>
      </c>
      <c r="C37" s="190" t="s">
        <v>218</v>
      </c>
      <c r="D37" s="234" t="str">
        <f>VLOOKUP($C37,Pomocne_NS!$A$1:$D$4855,3,FALSE)</f>
        <v>kpl</v>
      </c>
      <c r="E37" s="226">
        <v>1</v>
      </c>
      <c r="F37" s="218">
        <v>0</v>
      </c>
      <c r="G37" s="226">
        <f t="shared" si="2"/>
        <v>0</v>
      </c>
    </row>
    <row r="38" spans="1:7" s="106" customFormat="1">
      <c r="A38" s="189">
        <v>23</v>
      </c>
      <c r="B38" s="242" t="str">
        <f>VLOOKUP($C38,Pomocne_NS!$A$1:$D$4855,2,FALSE)</f>
        <v>NP01</v>
      </c>
      <c r="C38" s="190" t="s">
        <v>608</v>
      </c>
      <c r="D38" s="234" t="str">
        <f>VLOOKUP($C38,Pomocne_NS!$A$1:$D$4855,3,FALSE)</f>
        <v>m2</v>
      </c>
      <c r="E38" s="226">
        <f>E17</f>
        <v>17.266999999999999</v>
      </c>
      <c r="F38" s="218">
        <v>0</v>
      </c>
      <c r="G38" s="226">
        <f t="shared" si="2"/>
        <v>0</v>
      </c>
    </row>
    <row r="39" spans="1:7" s="106" customFormat="1">
      <c r="A39" s="191">
        <v>24</v>
      </c>
      <c r="B39" s="242" t="str">
        <f>VLOOKUP($C39,Pomocne_NS!$A$1:$D$4855,2,FALSE)</f>
        <v>NP02</v>
      </c>
      <c r="C39" s="190" t="s">
        <v>163</v>
      </c>
      <c r="D39" s="234" t="str">
        <f>VLOOKUP($C39,Pomocne_NS!$A$1:$D$4855,3,FALSE)</f>
        <v>bm</v>
      </c>
      <c r="E39" s="226">
        <v>7</v>
      </c>
      <c r="F39" s="218">
        <v>0</v>
      </c>
      <c r="G39" s="226">
        <f t="shared" si="2"/>
        <v>0</v>
      </c>
    </row>
    <row r="40" spans="1:7" s="106" customFormat="1">
      <c r="A40" s="189">
        <v>25</v>
      </c>
      <c r="B40" s="242" t="str">
        <f>VLOOKUP($C40,Pomocne_NS!$A$1:$D$4855,2,FALSE)</f>
        <v>NP05</v>
      </c>
      <c r="C40" s="190" t="s">
        <v>221</v>
      </c>
      <c r="D40" s="234" t="str">
        <f>VLOOKUP($C40,Pomocne_NS!$A$1:$D$4855,3,FALSE)</f>
        <v>m2</v>
      </c>
      <c r="E40" s="226">
        <f>E38</f>
        <v>17.266999999999999</v>
      </c>
      <c r="F40" s="218">
        <v>0</v>
      </c>
      <c r="G40" s="226">
        <f t="shared" si="2"/>
        <v>0</v>
      </c>
    </row>
    <row r="41" spans="1:7" s="106" customFormat="1">
      <c r="A41" s="191">
        <v>26</v>
      </c>
      <c r="B41" s="242" t="str">
        <f>VLOOKUP($C41,Pomocne_NS!$A$1:$D$4855,2,FALSE)</f>
        <v>NP10</v>
      </c>
      <c r="C41" s="190" t="s">
        <v>580</v>
      </c>
      <c r="D41" s="234" t="str">
        <f>VLOOKUP($C41,Pomocne_NS!$A$1:$D$4855,3,FALSE)</f>
        <v>bm</v>
      </c>
      <c r="E41" s="226">
        <f>E18</f>
        <v>12</v>
      </c>
      <c r="F41" s="218">
        <v>0</v>
      </c>
      <c r="G41" s="226">
        <f t="shared" si="2"/>
        <v>0</v>
      </c>
    </row>
    <row r="42" spans="1:7" s="106" customFormat="1">
      <c r="A42" s="189">
        <v>27</v>
      </c>
      <c r="B42" s="242" t="str">
        <f>VLOOKUP($C42,Pomocne_NS!$A$1:$D$4855,2,FALSE)</f>
        <v>NP09</v>
      </c>
      <c r="C42" s="190" t="s">
        <v>220</v>
      </c>
      <c r="D42" s="234" t="str">
        <f>VLOOKUP($C42,Pomocne_NS!$A$1:$D$4855,3,FALSE)</f>
        <v>m2</v>
      </c>
      <c r="E42" s="226">
        <f>E19</f>
        <v>17.266999999999999</v>
      </c>
      <c r="F42" s="218">
        <v>0</v>
      </c>
      <c r="G42" s="226">
        <f t="shared" si="2"/>
        <v>0</v>
      </c>
    </row>
    <row r="43" spans="1:7" s="106" customFormat="1">
      <c r="A43" s="191">
        <v>28</v>
      </c>
      <c r="B43" s="242" t="str">
        <f>VLOOKUP($C43,Pomocne_NS!$A$1:$D$4855,2,FALSE)</f>
        <v>NS18</v>
      </c>
      <c r="C43" s="190" t="s">
        <v>183</v>
      </c>
      <c r="D43" s="234" t="str">
        <f>VLOOKUP($C43,Pomocne_NS!$A$1:$D$4855,3,FALSE)</f>
        <v>m2</v>
      </c>
      <c r="E43" s="226">
        <f>(E46+E47)*0.01</f>
        <v>11.232000000000001</v>
      </c>
      <c r="F43" s="218">
        <v>0</v>
      </c>
      <c r="G43" s="226">
        <f>E43*F43</f>
        <v>0</v>
      </c>
    </row>
    <row r="44" spans="1:7" s="106" customFormat="1">
      <c r="A44" s="189">
        <v>29</v>
      </c>
      <c r="B44" s="242" t="str">
        <f>VLOOKUP($C44,Pomocne_NS!$A$1:$D$4855,2,FALSE)</f>
        <v>NS02</v>
      </c>
      <c r="C44" s="190" t="s">
        <v>166</v>
      </c>
      <c r="D44" s="234" t="str">
        <f>VLOOKUP($C44,Pomocne_NS!$A$1:$D$4855,3,FALSE)</f>
        <v>ks</v>
      </c>
      <c r="E44" s="226">
        <v>10</v>
      </c>
      <c r="F44" s="218">
        <v>0</v>
      </c>
      <c r="G44" s="226">
        <f t="shared" si="2"/>
        <v>0</v>
      </c>
    </row>
    <row r="45" spans="1:7" s="106" customFormat="1">
      <c r="A45" s="191">
        <v>30</v>
      </c>
      <c r="B45" s="242" t="str">
        <f>VLOOKUP($C45,Pomocne_NS!$A$1:$D$4855,2,FALSE)</f>
        <v>NS03</v>
      </c>
      <c r="C45" s="190" t="s">
        <v>169</v>
      </c>
      <c r="D45" s="234" t="str">
        <f>VLOOKUP($C45,Pomocne_NS!$A$1:$D$4855,3,FALSE)</f>
        <v>ks</v>
      </c>
      <c r="E45" s="226">
        <v>10</v>
      </c>
      <c r="F45" s="218">
        <v>0</v>
      </c>
      <c r="G45" s="226">
        <f>E45*F45</f>
        <v>0</v>
      </c>
    </row>
    <row r="46" spans="1:7" s="106" customFormat="1" ht="20.399999999999999">
      <c r="A46" s="189">
        <v>31</v>
      </c>
      <c r="B46" s="242" t="str">
        <f>VLOOKUP($C46,Pomocne_NS!$A$1:$D$4855,2,FALSE)</f>
        <v>NS06</v>
      </c>
      <c r="C46" s="190" t="s">
        <v>333</v>
      </c>
      <c r="D46" s="234" t="str">
        <f>VLOOKUP($C46,Pomocne_NS!$A$1:$D$4855,3,FALSE)</f>
        <v>m2</v>
      </c>
      <c r="E46" s="226">
        <v>705.6</v>
      </c>
      <c r="F46" s="218">
        <v>0</v>
      </c>
      <c r="G46" s="226">
        <f t="shared" si="2"/>
        <v>0</v>
      </c>
    </row>
    <row r="47" spans="1:7" s="106" customFormat="1" ht="20.399999999999999">
      <c r="A47" s="191">
        <v>32</v>
      </c>
      <c r="B47" s="242" t="str">
        <f>VLOOKUP($C47,Pomocne_NS!$A$1:$D$4855,2,FALSE)</f>
        <v>NS07</v>
      </c>
      <c r="C47" s="190" t="s">
        <v>334</v>
      </c>
      <c r="D47" s="234" t="str">
        <f>VLOOKUP($C47,Pomocne_NS!$A$1:$D$4855,3,FALSE)</f>
        <v>m2</v>
      </c>
      <c r="E47" s="226">
        <v>417.6</v>
      </c>
      <c r="F47" s="218">
        <v>0</v>
      </c>
      <c r="G47" s="226">
        <f t="shared" si="2"/>
        <v>0</v>
      </c>
    </row>
    <row r="48" spans="1:7" s="106" customFormat="1">
      <c r="A48" s="189">
        <v>33</v>
      </c>
      <c r="B48" s="242" t="str">
        <f>VLOOKUP($C48,Pomocne_NS!$A$1:$D$4855,2,FALSE)</f>
        <v>NS19</v>
      </c>
      <c r="C48" s="190" t="s">
        <v>881</v>
      </c>
      <c r="D48" s="234" t="str">
        <f>VLOOKUP($C48,Pomocne_NS!$A$1:$D$4855,3,FALSE)</f>
        <v>ks</v>
      </c>
      <c r="E48" s="226">
        <v>13</v>
      </c>
      <c r="F48" s="218">
        <v>0</v>
      </c>
      <c r="G48" s="226">
        <f t="shared" si="2"/>
        <v>0</v>
      </c>
    </row>
    <row r="49" spans="1:7" s="106" customFormat="1">
      <c r="A49" s="191">
        <v>34</v>
      </c>
      <c r="B49" s="242" t="str">
        <f>VLOOKUP($C49,Pomocne_NS!$A$1:$D$4855,2,FALSE)</f>
        <v>ND01</v>
      </c>
      <c r="C49" s="190" t="s">
        <v>164</v>
      </c>
      <c r="D49" s="234" t="str">
        <f>VLOOKUP($C49,Pomocne_NS!$A$1:$D$4855,3,FALSE)</f>
        <v>m2</v>
      </c>
      <c r="E49" s="226">
        <v>4.3550000000000004</v>
      </c>
      <c r="F49" s="218">
        <v>0</v>
      </c>
      <c r="G49" s="226">
        <f t="shared" si="2"/>
        <v>0</v>
      </c>
    </row>
    <row r="50" spans="1:7" s="106" customFormat="1">
      <c r="A50" s="189">
        <v>35</v>
      </c>
      <c r="B50" s="242" t="str">
        <f>VLOOKUP($C50,Pomocne_NS!$A$1:$D$4855,2,FALSE)</f>
        <v>NS26</v>
      </c>
      <c r="C50" s="188" t="s">
        <v>336</v>
      </c>
      <c r="D50" s="234" t="str">
        <f>VLOOKUP($C50,Pomocne_NS!$A$1:$D$4855,3,FALSE)</f>
        <v>m2</v>
      </c>
      <c r="E50" s="226">
        <v>1.6</v>
      </c>
      <c r="F50" s="218">
        <v>0</v>
      </c>
      <c r="G50" s="226">
        <f t="shared" si="2"/>
        <v>0</v>
      </c>
    </row>
    <row r="51" spans="1:7" s="106" customFormat="1">
      <c r="A51" s="191">
        <v>36</v>
      </c>
      <c r="B51" s="242" t="str">
        <f>VLOOKUP($C51,Pomocne_NS!$A$1:$D$4855,2,FALSE)</f>
        <v>NV21</v>
      </c>
      <c r="C51" s="190" t="s">
        <v>846</v>
      </c>
      <c r="D51" s="234" t="str">
        <f>VLOOKUP($C51,Pomocne_NS!$A$1:$D$4855,3,FALSE)</f>
        <v>kpl</v>
      </c>
      <c r="E51" s="226">
        <v>1</v>
      </c>
      <c r="F51" s="218">
        <v>0</v>
      </c>
      <c r="G51" s="226">
        <f>E51*F51</f>
        <v>0</v>
      </c>
    </row>
    <row r="52" spans="1:7" s="106" customFormat="1">
      <c r="A52" s="189">
        <v>37</v>
      </c>
      <c r="B52" s="242" t="str">
        <f>VLOOKUP($C52,Pomocne_NS!$A$1:$D$4855,2,FALSE)</f>
        <v>NV18</v>
      </c>
      <c r="C52" s="190" t="s">
        <v>581</v>
      </c>
      <c r="D52" s="234" t="str">
        <f>VLOOKUP($C52,Pomocne_NS!$A$1:$D$4855,3,FALSE)</f>
        <v>bm</v>
      </c>
      <c r="E52" s="226">
        <v>30</v>
      </c>
      <c r="F52" s="218">
        <v>0</v>
      </c>
      <c r="G52" s="226">
        <f t="shared" si="2"/>
        <v>0</v>
      </c>
    </row>
    <row r="53" spans="1:7">
      <c r="A53" s="103"/>
      <c r="D53" s="113"/>
      <c r="E53" s="219"/>
      <c r="F53" s="219"/>
      <c r="G53" s="230"/>
    </row>
    <row r="54" spans="1:7">
      <c r="A54" s="103"/>
      <c r="C54" s="183" t="s">
        <v>99</v>
      </c>
      <c r="D54" s="113"/>
      <c r="E54" s="219"/>
      <c r="F54" s="219"/>
      <c r="G54" s="220">
        <f>G13+G27</f>
        <v>0</v>
      </c>
    </row>
    <row r="55" spans="1:7">
      <c r="A55" s="103"/>
      <c r="D55" s="113"/>
      <c r="E55" s="219"/>
      <c r="F55" s="219"/>
      <c r="G55" s="219"/>
    </row>
    <row r="56" spans="1:7">
      <c r="A56" s="299" t="s">
        <v>106</v>
      </c>
      <c r="B56" s="299"/>
      <c r="C56" s="299"/>
      <c r="D56" s="299"/>
      <c r="E56" s="299"/>
      <c r="F56" s="299"/>
      <c r="G56" s="299"/>
    </row>
    <row r="57" spans="1:7">
      <c r="A57" s="300" t="s">
        <v>128</v>
      </c>
      <c r="B57" s="300"/>
      <c r="C57" s="300"/>
      <c r="D57" s="300"/>
      <c r="E57" s="300"/>
      <c r="F57" s="300"/>
      <c r="G57" s="300"/>
    </row>
    <row r="58" spans="1:7">
      <c r="A58" s="300" t="s">
        <v>107</v>
      </c>
      <c r="B58" s="300"/>
      <c r="C58" s="300"/>
      <c r="D58" s="300"/>
      <c r="E58" s="300"/>
      <c r="F58" s="300"/>
      <c r="G58" s="300"/>
    </row>
    <row r="59" spans="1:7">
      <c r="A59" s="103"/>
      <c r="D59" s="113"/>
      <c r="E59" s="219"/>
      <c r="F59" s="219"/>
      <c r="G59" s="219"/>
    </row>
    <row r="60" spans="1:7">
      <c r="A60" s="113" t="s">
        <v>124</v>
      </c>
      <c r="D60" s="113"/>
      <c r="E60" s="219"/>
      <c r="F60" s="219"/>
      <c r="G60" s="219"/>
    </row>
    <row r="61" spans="1:7">
      <c r="A61" s="113" t="s">
        <v>125</v>
      </c>
      <c r="D61" s="113"/>
      <c r="E61" s="219"/>
      <c r="F61" s="219"/>
      <c r="G61" s="219"/>
    </row>
    <row r="62" spans="1:7">
      <c r="D62" s="113"/>
      <c r="E62" s="219"/>
      <c r="F62" s="219"/>
      <c r="G62" s="219"/>
    </row>
    <row r="63" spans="1:7">
      <c r="D63" s="113"/>
      <c r="E63" s="219"/>
      <c r="F63" s="219"/>
      <c r="G63" s="219"/>
    </row>
    <row r="64" spans="1:7">
      <c r="D64" s="113"/>
      <c r="E64" s="219"/>
      <c r="F64" s="219"/>
      <c r="G64" s="219"/>
    </row>
    <row r="65" spans="1:7">
      <c r="C65" s="185"/>
      <c r="D65" s="113"/>
      <c r="E65" s="219"/>
      <c r="F65" s="219"/>
      <c r="G65" s="219"/>
    </row>
    <row r="66" spans="1:7">
      <c r="A66" s="197" t="s">
        <v>850</v>
      </c>
      <c r="B66" s="243"/>
      <c r="C66" s="185"/>
      <c r="D66" s="113"/>
      <c r="E66" s="219"/>
      <c r="F66" s="219"/>
      <c r="G66" s="219"/>
    </row>
    <row r="67" spans="1:7">
      <c r="A67" s="197" t="s">
        <v>851</v>
      </c>
      <c r="B67" s="243"/>
      <c r="C67" s="185"/>
      <c r="D67" s="113"/>
      <c r="E67" s="219"/>
      <c r="F67" s="219"/>
      <c r="G67" s="219"/>
    </row>
    <row r="68" spans="1:7">
      <c r="A68" s="197" t="s">
        <v>852</v>
      </c>
      <c r="B68" s="243"/>
      <c r="C68" s="185"/>
      <c r="D68" s="113"/>
      <c r="E68" s="219"/>
      <c r="F68" s="219"/>
      <c r="G68" s="219"/>
    </row>
    <row r="69" spans="1:7">
      <c r="A69" s="197" t="s">
        <v>853</v>
      </c>
      <c r="B69" s="243"/>
      <c r="C69" s="185"/>
      <c r="D69" s="113"/>
      <c r="E69" s="219"/>
      <c r="F69" s="219"/>
      <c r="G69" s="219"/>
    </row>
    <row r="70" spans="1:7">
      <c r="A70" s="197" t="s">
        <v>854</v>
      </c>
      <c r="B70" s="243"/>
      <c r="C70" s="185"/>
      <c r="D70" s="113"/>
      <c r="E70" s="219"/>
      <c r="F70" s="219"/>
      <c r="G70" s="219"/>
    </row>
    <row r="71" spans="1:7">
      <c r="A71" s="197" t="s">
        <v>855</v>
      </c>
      <c r="B71" s="243"/>
      <c r="C71" s="185"/>
      <c r="D71" s="113"/>
      <c r="E71" s="219"/>
      <c r="F71" s="219"/>
      <c r="G71" s="219"/>
    </row>
    <row r="72" spans="1:7">
      <c r="A72" s="301" t="s">
        <v>896</v>
      </c>
      <c r="B72" s="301"/>
      <c r="C72" s="185"/>
      <c r="D72" s="113"/>
      <c r="E72" s="219"/>
      <c r="F72" s="219"/>
      <c r="G72" s="219"/>
    </row>
    <row r="73" spans="1:7">
      <c r="A73" s="103"/>
      <c r="C73" s="185"/>
      <c r="D73" s="113"/>
      <c r="E73" s="219"/>
      <c r="F73" s="219"/>
      <c r="G73" s="219"/>
    </row>
    <row r="74" spans="1:7">
      <c r="A74" s="103"/>
      <c r="C74" s="185"/>
      <c r="D74" s="113"/>
      <c r="E74" s="219"/>
      <c r="F74" s="219"/>
      <c r="G74" s="219"/>
    </row>
    <row r="75" spans="1:7">
      <c r="A75" s="103"/>
      <c r="C75" s="185"/>
      <c r="D75" s="113"/>
      <c r="E75" s="219"/>
      <c r="F75" s="219"/>
      <c r="G75" s="219"/>
    </row>
    <row r="76" spans="1:7">
      <c r="A76" s="103"/>
      <c r="C76" s="185"/>
      <c r="D76" s="113"/>
      <c r="E76" s="219"/>
      <c r="F76" s="219"/>
      <c r="G76" s="219"/>
    </row>
    <row r="77" spans="1:7">
      <c r="A77" s="103"/>
      <c r="C77" s="185"/>
      <c r="D77" s="113"/>
      <c r="E77" s="219"/>
      <c r="F77" s="219"/>
      <c r="G77" s="219"/>
    </row>
    <row r="78" spans="1:7">
      <c r="A78" s="103"/>
      <c r="C78" s="185"/>
      <c r="D78" s="113"/>
      <c r="E78" s="219"/>
      <c r="F78" s="219"/>
      <c r="G78" s="219"/>
    </row>
    <row r="79" spans="1:7">
      <c r="A79" s="103"/>
      <c r="C79" s="182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</row>
    <row r="454" spans="1:7">
      <c r="A454" s="103"/>
    </row>
    <row r="455" spans="1:7">
      <c r="A455" s="103"/>
    </row>
    <row r="456" spans="1:7">
      <c r="A456" s="103"/>
    </row>
    <row r="457" spans="1:7">
      <c r="A457" s="103"/>
    </row>
    <row r="458" spans="1:7">
      <c r="A458" s="103"/>
    </row>
    <row r="459" spans="1:7">
      <c r="A459" s="103"/>
    </row>
    <row r="460" spans="1:7">
      <c r="A460" s="103"/>
    </row>
    <row r="461" spans="1:7">
      <c r="A461" s="103"/>
    </row>
    <row r="462" spans="1:7">
      <c r="A462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58:G58"/>
    <mergeCell ref="A1:G1"/>
    <mergeCell ref="A56:G56"/>
    <mergeCell ref="A57:G57"/>
    <mergeCell ref="A72:B72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2"/>
  <sheetViews>
    <sheetView showGridLines="0" zoomScaleNormal="100" workbookViewId="0">
      <pane ySplit="12" topLeftCell="A25" activePane="bottomLeft" state="frozen"/>
      <selection activeCell="C60" sqref="C60"/>
      <selection pane="bottomLeft" activeCell="D2" sqref="D1:D65536"/>
    </sheetView>
  </sheetViews>
  <sheetFormatPr defaultColWidth="9.109375"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9.109375" style="7"/>
    <col min="9" max="10" width="0" style="7" hidden="1" customWidth="1"/>
    <col min="11" max="16384" width="9.1093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256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SUM(G14:G25)</f>
        <v>0</v>
      </c>
    </row>
    <row r="14" spans="1:10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J27*0.001</f>
        <v>11.155599999999998</v>
      </c>
      <c r="F14" s="218">
        <v>0</v>
      </c>
      <c r="G14" s="226">
        <f t="shared" ref="G14:G24" si="0">E14*F14</f>
        <v>0</v>
      </c>
    </row>
    <row r="15" spans="1:10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310</v>
      </c>
      <c r="F15" s="218">
        <v>0</v>
      </c>
      <c r="G15" s="226">
        <f t="shared" si="0"/>
        <v>0</v>
      </c>
      <c r="I15" s="7">
        <f>VLOOKUP($C15,Pomocne_BP!$A$1:$E$4923,5,FALSE)</f>
        <v>0</v>
      </c>
      <c r="J15" s="7">
        <f t="shared" ref="J15:J25" si="1">I15*E15</f>
        <v>0</v>
      </c>
    </row>
    <row r="16" spans="1:10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11.155599999999998</v>
      </c>
      <c r="F16" s="218">
        <v>0</v>
      </c>
      <c r="G16" s="226">
        <f t="shared" si="0"/>
        <v>0</v>
      </c>
    </row>
    <row r="17" spans="1:10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f>E15*0.12</f>
        <v>37.199999999999996</v>
      </c>
      <c r="F17" s="218">
        <v>0</v>
      </c>
      <c r="G17" s="226">
        <f t="shared" si="0"/>
        <v>0</v>
      </c>
      <c r="I17" s="7">
        <f>VLOOKUP($C17,Pomocne_BP!$A$1:$E$4923,5,FALSE)</f>
        <v>175</v>
      </c>
      <c r="J17" s="7">
        <f t="shared" si="1"/>
        <v>6509.9999999999991</v>
      </c>
    </row>
    <row r="18" spans="1:10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2</v>
      </c>
      <c r="F18" s="218">
        <v>0</v>
      </c>
      <c r="G18" s="226">
        <f t="shared" si="0"/>
        <v>0</v>
      </c>
      <c r="I18" s="7">
        <f>VLOOKUP($C18,Pomocne_BP!$A$1:$E$4923,5,FALSE)</f>
        <v>10</v>
      </c>
      <c r="J18" s="7">
        <f t="shared" si="1"/>
        <v>20</v>
      </c>
    </row>
    <row r="19" spans="1:10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37.199999999999996</v>
      </c>
      <c r="F19" s="218">
        <v>0</v>
      </c>
      <c r="G19" s="226">
        <f t="shared" si="0"/>
        <v>0</v>
      </c>
      <c r="I19" s="7">
        <f>VLOOKUP($C19,Pomocne_BP!$A$1:$E$4923,5,FALSE)</f>
        <v>68</v>
      </c>
      <c r="J19" s="7">
        <f t="shared" si="1"/>
        <v>2529.6</v>
      </c>
    </row>
    <row r="20" spans="1:10">
      <c r="A20" s="102">
        <v>7</v>
      </c>
      <c r="B20" s="240" t="str">
        <f>VLOOKUP($C20,Pomocne_BP!$A$1:$D$4923,2,FALSE)</f>
        <v>B01</v>
      </c>
      <c r="C20" s="188" t="s">
        <v>130</v>
      </c>
      <c r="D20" s="234" t="str">
        <f>VLOOKUP($C20,Pomocne_BP!$A$1:$D$4923,3,FALSE)</f>
        <v>bm</v>
      </c>
      <c r="E20" s="226">
        <v>8</v>
      </c>
      <c r="F20" s="218">
        <v>0</v>
      </c>
      <c r="G20" s="226">
        <f t="shared" si="0"/>
        <v>0</v>
      </c>
      <c r="I20" s="7">
        <f>VLOOKUP($C20,Pomocne_BP!$A$1:$E$4923,5,FALSE)</f>
        <v>12</v>
      </c>
      <c r="J20" s="7">
        <f t="shared" si="1"/>
        <v>96</v>
      </c>
    </row>
    <row r="21" spans="1:10">
      <c r="A21" s="102">
        <v>8</v>
      </c>
      <c r="B21" s="240" t="str">
        <f>VLOOKUP($C21,Pomocne_BP!$A$1:$D$4923,2,FALSE)</f>
        <v>BV04</v>
      </c>
      <c r="C21" s="188" t="s">
        <v>430</v>
      </c>
      <c r="D21" s="234" t="str">
        <f>VLOOKUP($C21,Pomocne_BP!$A$1:$D$4923,3,FALSE)</f>
        <v>h</v>
      </c>
      <c r="E21" s="226">
        <v>16</v>
      </c>
      <c r="F21" s="218">
        <v>0</v>
      </c>
      <c r="G21" s="226">
        <f t="shared" si="0"/>
        <v>0</v>
      </c>
      <c r="I21" s="7">
        <f>VLOOKUP($C21,Pomocne_BP!$A$1:$E$4923,5,FALSE)</f>
        <v>0</v>
      </c>
      <c r="J21" s="7">
        <f t="shared" si="1"/>
        <v>0</v>
      </c>
    </row>
    <row r="22" spans="1:10">
      <c r="A22" s="102">
        <v>9</v>
      </c>
      <c r="B22" s="240" t="str">
        <f>VLOOKUP($C22,Pomocne_BP!$A$1:$D$4923,2,FALSE)</f>
        <v>BD09</v>
      </c>
      <c r="C22" s="188" t="s">
        <v>248</v>
      </c>
      <c r="D22" s="234" t="str">
        <f>VLOOKUP($C22,Pomocne_BP!$A$1:$D$4923,3,FALSE)</f>
        <v>h</v>
      </c>
      <c r="E22" s="226">
        <v>24</v>
      </c>
      <c r="F22" s="218">
        <v>0</v>
      </c>
      <c r="G22" s="226">
        <f t="shared" si="0"/>
        <v>0</v>
      </c>
      <c r="I22" s="7">
        <f>VLOOKUP($C22,Pomocne_BP!$A$1:$E$4923,5,FALSE)</f>
        <v>0</v>
      </c>
      <c r="J22" s="7">
        <f t="shared" si="1"/>
        <v>0</v>
      </c>
    </row>
    <row r="23" spans="1:10">
      <c r="A23" s="102">
        <v>10</v>
      </c>
      <c r="B23" s="240" t="str">
        <f>VLOOKUP($C23,Pomocne_BP!$A$1:$D$4923,2,FALSE)</f>
        <v>BV07</v>
      </c>
      <c r="C23" s="188" t="s">
        <v>141</v>
      </c>
      <c r="D23" s="234" t="str">
        <f>VLOOKUP($C23,Pomocne_BP!$A$1:$D$4923,3,FALSE)</f>
        <v>h</v>
      </c>
      <c r="E23" s="226">
        <v>16</v>
      </c>
      <c r="F23" s="218">
        <v>0</v>
      </c>
      <c r="G23" s="226">
        <f t="shared" si="0"/>
        <v>0</v>
      </c>
      <c r="I23" s="7">
        <f>VLOOKUP($C23,Pomocne_BP!$A$1:$E$4923,5,FALSE)</f>
        <v>0</v>
      </c>
      <c r="J23" s="7">
        <f t="shared" si="1"/>
        <v>0</v>
      </c>
    </row>
    <row r="24" spans="1:10">
      <c r="A24" s="102">
        <v>11</v>
      </c>
      <c r="B24" s="240" t="str">
        <f>VLOOKUP($C24,Pomocne_BP!$A$1:$D$4923,2,FALSE)</f>
        <v>B10</v>
      </c>
      <c r="C24" s="188" t="s">
        <v>540</v>
      </c>
      <c r="D24" s="234" t="str">
        <f>VLOOKUP($C24,Pomocne_BP!$A$1:$D$4923,3,FALSE)</f>
        <v>kpl</v>
      </c>
      <c r="E24" s="226">
        <v>1</v>
      </c>
      <c r="F24" s="218">
        <v>0</v>
      </c>
      <c r="G24" s="226">
        <f t="shared" si="0"/>
        <v>0</v>
      </c>
      <c r="I24" s="7">
        <f>VLOOKUP($C24,Pomocne_BP!$A$1:$E$4923,5,FALSE)</f>
        <v>2000</v>
      </c>
      <c r="J24" s="7">
        <f t="shared" si="1"/>
        <v>2000</v>
      </c>
    </row>
    <row r="25" spans="1:10">
      <c r="A25" s="102">
        <v>12</v>
      </c>
      <c r="B25" s="240" t="str">
        <f>VLOOKUP($C25,Pomocne_BP!$A$1:$D$4923,2,FALSE)</f>
        <v>BS15</v>
      </c>
      <c r="C25" s="188" t="s">
        <v>582</v>
      </c>
      <c r="D25" s="234" t="str">
        <f>VLOOKUP($C25,Pomocne_BP!$A$1:$D$4923,3,FALSE)</f>
        <v>m2</v>
      </c>
      <c r="E25" s="226">
        <v>13.12</v>
      </c>
      <c r="F25" s="218">
        <v>0</v>
      </c>
      <c r="G25" s="226">
        <f>E25*F25</f>
        <v>0</v>
      </c>
      <c r="I25" s="7">
        <f>VLOOKUP($C25,Pomocne_BP!$A$1:$E$4923,5,FALSE)</f>
        <v>0</v>
      </c>
      <c r="J25" s="7">
        <f t="shared" si="1"/>
        <v>0</v>
      </c>
    </row>
    <row r="26" spans="1:10">
      <c r="A26" s="103"/>
      <c r="D26" s="113"/>
      <c r="E26" s="219"/>
      <c r="F26" s="219"/>
      <c r="G26" s="219"/>
    </row>
    <row r="27" spans="1:10">
      <c r="A27" s="100"/>
      <c r="B27" s="239"/>
      <c r="C27" s="146" t="s">
        <v>95</v>
      </c>
      <c r="D27" s="109"/>
      <c r="E27" s="224"/>
      <c r="F27" s="224"/>
      <c r="G27" s="216">
        <f>SUM(G28:G47)</f>
        <v>0</v>
      </c>
      <c r="J27" s="151">
        <f>SUM(J14:J25)</f>
        <v>11155.599999999999</v>
      </c>
    </row>
    <row r="28" spans="1:10">
      <c r="A28" s="191">
        <v>13</v>
      </c>
      <c r="B28" s="242" t="str">
        <f>VLOOKUP($C28,Pomocne_NS!$A$1:$D$4855,2,FALSE)</f>
        <v>NV01</v>
      </c>
      <c r="C28" s="190" t="s">
        <v>177</v>
      </c>
      <c r="D28" s="234" t="str">
        <f>VLOOKUP($C28,Pomocne_NS!$A$1:$D$4855,3,FALSE)</f>
        <v>kpl</v>
      </c>
      <c r="E28" s="226">
        <v>1</v>
      </c>
      <c r="F28" s="218">
        <v>0</v>
      </c>
      <c r="G28" s="226">
        <f t="shared" ref="G28:G46" si="2">E28*F28</f>
        <v>0</v>
      </c>
    </row>
    <row r="29" spans="1:10">
      <c r="A29" s="191">
        <v>14</v>
      </c>
      <c r="B29" s="242" t="str">
        <f>VLOOKUP($C29,Pomocne_NS!$A$1:$D$4855,2,FALSE)</f>
        <v>NV02</v>
      </c>
      <c r="C29" s="190" t="s">
        <v>178</v>
      </c>
      <c r="D29" s="234" t="str">
        <f>VLOOKUP($C29,Pomocne_NS!$A$1:$D$4855,3,FALSE)</f>
        <v>kpl</v>
      </c>
      <c r="E29" s="226">
        <v>1</v>
      </c>
      <c r="F29" s="218">
        <v>0</v>
      </c>
      <c r="G29" s="226">
        <f t="shared" si="2"/>
        <v>0</v>
      </c>
    </row>
    <row r="30" spans="1:10">
      <c r="A30" s="191">
        <v>15</v>
      </c>
      <c r="B30" s="242" t="str">
        <f>VLOOKUP($C30,Pomocne_NS!$A$1:$D$4855,2,FALSE)</f>
        <v>NV03</v>
      </c>
      <c r="C30" s="188" t="s">
        <v>337</v>
      </c>
      <c r="D30" s="234" t="str">
        <f>VLOOKUP($C30,Pomocne_NS!$A$1:$D$4855,3,FALSE)</f>
        <v>m2</v>
      </c>
      <c r="E30" s="226">
        <f>E15</f>
        <v>310</v>
      </c>
      <c r="F30" s="218">
        <v>0</v>
      </c>
      <c r="G30" s="226">
        <f t="shared" si="2"/>
        <v>0</v>
      </c>
    </row>
    <row r="31" spans="1:10">
      <c r="A31" s="191">
        <v>16</v>
      </c>
      <c r="B31" s="242" t="str">
        <f>VLOOKUP($C31,Pomocne_NS!$A$1:$D$4855,2,FALSE)</f>
        <v>NV11</v>
      </c>
      <c r="C31" s="190" t="s">
        <v>171</v>
      </c>
      <c r="D31" s="234" t="str">
        <f>VLOOKUP($C31,Pomocne_NS!$A$1:$D$4855,3,FALSE)</f>
        <v>kg</v>
      </c>
      <c r="E31" s="226">
        <v>56</v>
      </c>
      <c r="F31" s="218">
        <v>0</v>
      </c>
      <c r="G31" s="226">
        <f t="shared" si="2"/>
        <v>0</v>
      </c>
    </row>
    <row r="32" spans="1:10">
      <c r="A32" s="191">
        <v>17</v>
      </c>
      <c r="B32" s="242" t="str">
        <f>VLOOKUP($C32,Pomocne_NS!$A$1:$D$4855,2,FALSE)</f>
        <v>NV14</v>
      </c>
      <c r="C32" s="190" t="s">
        <v>215</v>
      </c>
      <c r="D32" s="234" t="str">
        <f>VLOOKUP($C32,Pomocne_NS!$A$1:$D$4855,3,FALSE)</f>
        <v>ks</v>
      </c>
      <c r="E32" s="226">
        <v>1</v>
      </c>
      <c r="F32" s="218">
        <v>0</v>
      </c>
      <c r="G32" s="226">
        <f t="shared" si="2"/>
        <v>0</v>
      </c>
    </row>
    <row r="33" spans="1:7">
      <c r="A33" s="191">
        <v>18</v>
      </c>
      <c r="B33" s="242" t="str">
        <f>VLOOKUP($C33,Pomocne_NS!$A$1:$D$4855,2,FALSE)</f>
        <v>NV04</v>
      </c>
      <c r="C33" s="190" t="s">
        <v>324</v>
      </c>
      <c r="D33" s="234" t="str">
        <f>VLOOKUP($C33,Pomocne_NS!$A$1:$D$4855,3,FALSE)</f>
        <v>m2</v>
      </c>
      <c r="E33" s="226">
        <f>E30*0.07</f>
        <v>21.700000000000003</v>
      </c>
      <c r="F33" s="218">
        <v>0</v>
      </c>
      <c r="G33" s="226">
        <f t="shared" si="2"/>
        <v>0</v>
      </c>
    </row>
    <row r="34" spans="1:7">
      <c r="A34" s="191">
        <v>19</v>
      </c>
      <c r="B34" s="242" t="str">
        <f>VLOOKUP($C34,Pomocne_NS!$A$1:$D$4855,2,FALSE)</f>
        <v>NV05</v>
      </c>
      <c r="C34" s="190" t="s">
        <v>331</v>
      </c>
      <c r="D34" s="234" t="str">
        <f>VLOOKUP($C34,Pomocne_NS!$A$1:$D$4855,3,FALSE)</f>
        <v>m2</v>
      </c>
      <c r="E34" s="226">
        <f>E30*0.1</f>
        <v>31</v>
      </c>
      <c r="F34" s="218">
        <v>0</v>
      </c>
      <c r="G34" s="226">
        <f t="shared" si="2"/>
        <v>0</v>
      </c>
    </row>
    <row r="35" spans="1:7">
      <c r="A35" s="191">
        <v>20</v>
      </c>
      <c r="B35" s="242" t="str">
        <f>VLOOKUP($C35,Pomocne_NS!$A$1:$D$4855,2,FALSE)</f>
        <v>NV09</v>
      </c>
      <c r="C35" s="190" t="s">
        <v>429</v>
      </c>
      <c r="D35" s="234" t="str">
        <f>VLOOKUP($C35,Pomocne_NS!$A$1:$D$4855,3,FALSE)</f>
        <v>m2</v>
      </c>
      <c r="E35" s="226">
        <f>E30*0.4</f>
        <v>124</v>
      </c>
      <c r="F35" s="218">
        <v>0</v>
      </c>
      <c r="G35" s="226">
        <f t="shared" si="2"/>
        <v>0</v>
      </c>
    </row>
    <row r="36" spans="1:7">
      <c r="A36" s="191">
        <v>21</v>
      </c>
      <c r="B36" s="242" t="str">
        <f>VLOOKUP($C36,Pomocne_NS!$A$1:$D$4855,2,FALSE)</f>
        <v>NV12</v>
      </c>
      <c r="C36" s="190" t="s">
        <v>173</v>
      </c>
      <c r="D36" s="234" t="str">
        <f>VLOOKUP($C36,Pomocne_NS!$A$1:$D$4855,3,FALSE)</f>
        <v>m2</v>
      </c>
      <c r="E36" s="226">
        <f>(E45+E46)*1.2</f>
        <v>76.44</v>
      </c>
      <c r="F36" s="218">
        <v>0</v>
      </c>
      <c r="G36" s="226">
        <f t="shared" si="2"/>
        <v>0</v>
      </c>
    </row>
    <row r="37" spans="1:7">
      <c r="A37" s="191">
        <v>22</v>
      </c>
      <c r="B37" s="242" t="str">
        <f>VLOOKUP($C37,Pomocne_NS!$A$1:$D$4855,2,FALSE)</f>
        <v>NV13</v>
      </c>
      <c r="C37" s="190" t="s">
        <v>175</v>
      </c>
      <c r="D37" s="234" t="str">
        <f>VLOOKUP($C37,Pomocne_NS!$A$1:$D$4855,3,FALSE)</f>
        <v>kpl</v>
      </c>
      <c r="E37" s="226">
        <v>1</v>
      </c>
      <c r="F37" s="218">
        <v>0</v>
      </c>
      <c r="G37" s="226">
        <f t="shared" si="2"/>
        <v>0</v>
      </c>
    </row>
    <row r="38" spans="1:7">
      <c r="A38" s="191">
        <v>23</v>
      </c>
      <c r="B38" s="242" t="str">
        <f>VLOOKUP($C38,Pomocne_NS!$A$1:$D$4855,2,FALSE)</f>
        <v>NS19</v>
      </c>
      <c r="C38" s="190" t="s">
        <v>881</v>
      </c>
      <c r="D38" s="234" t="str">
        <f>VLOOKUP($C38,Pomocne_NS!$A$1:$D$4855,3,FALSE)</f>
        <v>ks</v>
      </c>
      <c r="E38" s="226">
        <v>4</v>
      </c>
      <c r="F38" s="218">
        <v>0</v>
      </c>
      <c r="G38" s="226">
        <f t="shared" si="2"/>
        <v>0</v>
      </c>
    </row>
    <row r="39" spans="1:7">
      <c r="A39" s="191">
        <v>24</v>
      </c>
      <c r="B39" s="242" t="str">
        <f>VLOOKUP($C39,Pomocne_NS!$A$1:$D$4855,2,FALSE)</f>
        <v>NP01</v>
      </c>
      <c r="C39" s="190" t="s">
        <v>608</v>
      </c>
      <c r="D39" s="234" t="str">
        <f>VLOOKUP($C39,Pomocne_NS!$A$1:$D$4855,3,FALSE)</f>
        <v>m2</v>
      </c>
      <c r="E39" s="226">
        <f>E17</f>
        <v>37.199999999999996</v>
      </c>
      <c r="F39" s="218">
        <v>0</v>
      </c>
      <c r="G39" s="226">
        <f t="shared" si="2"/>
        <v>0</v>
      </c>
    </row>
    <row r="40" spans="1:7">
      <c r="A40" s="191">
        <v>25</v>
      </c>
      <c r="B40" s="242" t="str">
        <f>VLOOKUP($C40,Pomocne_NS!$A$1:$D$4855,2,FALSE)</f>
        <v>NP02</v>
      </c>
      <c r="C40" s="190" t="s">
        <v>163</v>
      </c>
      <c r="D40" s="234" t="str">
        <f>VLOOKUP($C40,Pomocne_NS!$A$1:$D$4855,3,FALSE)</f>
        <v>bm</v>
      </c>
      <c r="E40" s="226">
        <v>5</v>
      </c>
      <c r="F40" s="218">
        <v>0</v>
      </c>
      <c r="G40" s="226">
        <f>E40*F40</f>
        <v>0</v>
      </c>
    </row>
    <row r="41" spans="1:7">
      <c r="A41" s="191">
        <v>26</v>
      </c>
      <c r="B41" s="242" t="str">
        <f>VLOOKUP($C41,Pomocne_NS!$A$1:$D$4855,2,FALSE)</f>
        <v>NP05</v>
      </c>
      <c r="C41" s="190" t="s">
        <v>221</v>
      </c>
      <c r="D41" s="234" t="str">
        <f>VLOOKUP($C41,Pomocne_NS!$A$1:$D$4855,3,FALSE)</f>
        <v>m2</v>
      </c>
      <c r="E41" s="226">
        <f>E39</f>
        <v>37.199999999999996</v>
      </c>
      <c r="F41" s="218">
        <v>0</v>
      </c>
      <c r="G41" s="226">
        <f>E41*F41</f>
        <v>0</v>
      </c>
    </row>
    <row r="42" spans="1:7">
      <c r="A42" s="191">
        <v>27</v>
      </c>
      <c r="B42" s="242" t="str">
        <f>VLOOKUP($C42,Pomocne_NS!$A$1:$D$4855,2,FALSE)</f>
        <v>NP10</v>
      </c>
      <c r="C42" s="190" t="s">
        <v>580</v>
      </c>
      <c r="D42" s="234" t="str">
        <f>VLOOKUP($C42,Pomocne_NS!$A$1:$D$4855,3,FALSE)</f>
        <v>bm</v>
      </c>
      <c r="E42" s="226">
        <f>E18+4.85</f>
        <v>6.85</v>
      </c>
      <c r="F42" s="218">
        <v>0</v>
      </c>
      <c r="G42" s="226">
        <f>E42*F42</f>
        <v>0</v>
      </c>
    </row>
    <row r="43" spans="1:7">
      <c r="A43" s="191">
        <v>28</v>
      </c>
      <c r="B43" s="242" t="str">
        <f>VLOOKUP($C43,Pomocne_NS!$A$1:$D$4855,2,FALSE)</f>
        <v>NP09</v>
      </c>
      <c r="C43" s="190" t="s">
        <v>220</v>
      </c>
      <c r="D43" s="234" t="str">
        <f>VLOOKUP($C43,Pomocne_NS!$A$1:$D$4855,3,FALSE)</f>
        <v>m2</v>
      </c>
      <c r="E43" s="226">
        <f>E19</f>
        <v>37.199999999999996</v>
      </c>
      <c r="F43" s="218">
        <v>0</v>
      </c>
      <c r="G43" s="226">
        <f>E43*F43</f>
        <v>0</v>
      </c>
    </row>
    <row r="44" spans="1:7">
      <c r="A44" s="191">
        <v>29</v>
      </c>
      <c r="B44" s="242" t="str">
        <f>VLOOKUP($C44,Pomocne_NS!$A$1:$D$4855,2,FALSE)</f>
        <v>NS01</v>
      </c>
      <c r="C44" s="190" t="s">
        <v>165</v>
      </c>
      <c r="D44" s="234" t="str">
        <f>VLOOKUP($C44,Pomocne_NS!$A$1:$D$4855,3,FALSE)</f>
        <v>m2</v>
      </c>
      <c r="E44" s="226">
        <v>7.5</v>
      </c>
      <c r="F44" s="218">
        <v>0</v>
      </c>
      <c r="G44" s="226">
        <f t="shared" si="2"/>
        <v>0</v>
      </c>
    </row>
    <row r="45" spans="1:7" ht="20.399999999999999">
      <c r="A45" s="191">
        <v>30</v>
      </c>
      <c r="B45" s="242" t="str">
        <f>VLOOKUP($C45,Pomocne_NS!$A$1:$D$4855,2,FALSE)</f>
        <v>NS06</v>
      </c>
      <c r="C45" s="190" t="s">
        <v>333</v>
      </c>
      <c r="D45" s="234" t="str">
        <f>VLOOKUP($C45,Pomocne_NS!$A$1:$D$4855,3,FALSE)</f>
        <v>m2</v>
      </c>
      <c r="E45" s="226">
        <v>54</v>
      </c>
      <c r="F45" s="218">
        <v>0</v>
      </c>
      <c r="G45" s="226">
        <f t="shared" si="2"/>
        <v>0</v>
      </c>
    </row>
    <row r="46" spans="1:7" ht="20.399999999999999">
      <c r="A46" s="191">
        <v>31</v>
      </c>
      <c r="B46" s="242" t="str">
        <f>VLOOKUP($C46,Pomocne_NS!$A$1:$D$4855,2,FALSE)</f>
        <v>NS07</v>
      </c>
      <c r="C46" s="190" t="s">
        <v>334</v>
      </c>
      <c r="D46" s="234" t="str">
        <f>VLOOKUP($C46,Pomocne_NS!$A$1:$D$4855,3,FALSE)</f>
        <v>m2</v>
      </c>
      <c r="E46" s="226">
        <v>9.6999999999999993</v>
      </c>
      <c r="F46" s="218">
        <v>0</v>
      </c>
      <c r="G46" s="226">
        <f t="shared" si="2"/>
        <v>0</v>
      </c>
    </row>
    <row r="47" spans="1:7">
      <c r="A47" s="191">
        <v>32</v>
      </c>
      <c r="B47" s="242" t="str">
        <f>VLOOKUP($C47,Pomocne_NS!$A$1:$D$4855,2,FALSE)</f>
        <v>NV18</v>
      </c>
      <c r="C47" s="190" t="s">
        <v>581</v>
      </c>
      <c r="D47" s="234" t="str">
        <f>VLOOKUP($C47,Pomocne_NS!$A$1:$D$4855,3,FALSE)</f>
        <v>bm</v>
      </c>
      <c r="E47" s="226">
        <v>12</v>
      </c>
      <c r="F47" s="218">
        <v>0</v>
      </c>
      <c r="G47" s="226">
        <f>E47*F47</f>
        <v>0</v>
      </c>
    </row>
    <row r="48" spans="1:7">
      <c r="A48" s="103"/>
      <c r="D48" s="113"/>
      <c r="E48" s="219"/>
      <c r="F48" s="219"/>
      <c r="G48" s="219"/>
    </row>
    <row r="49" spans="1:7">
      <c r="A49" s="103"/>
      <c r="C49" s="183" t="s">
        <v>99</v>
      </c>
      <c r="D49" s="113"/>
      <c r="E49" s="219"/>
      <c r="F49" s="219"/>
      <c r="G49" s="220">
        <f>G13+G27</f>
        <v>0</v>
      </c>
    </row>
    <row r="50" spans="1:7">
      <c r="A50" s="103"/>
      <c r="D50" s="113"/>
      <c r="E50" s="219"/>
      <c r="F50" s="219"/>
      <c r="G50" s="219"/>
    </row>
    <row r="51" spans="1:7">
      <c r="A51" s="299" t="s">
        <v>106</v>
      </c>
      <c r="B51" s="299"/>
      <c r="C51" s="299"/>
      <c r="D51" s="299"/>
      <c r="E51" s="299"/>
      <c r="F51" s="299"/>
      <c r="G51" s="299"/>
    </row>
    <row r="52" spans="1:7">
      <c r="A52" s="300" t="s">
        <v>128</v>
      </c>
      <c r="B52" s="300"/>
      <c r="C52" s="300"/>
      <c r="D52" s="300"/>
      <c r="E52" s="300"/>
      <c r="F52" s="300"/>
      <c r="G52" s="300"/>
    </row>
    <row r="53" spans="1:7">
      <c r="A53" s="300" t="s">
        <v>107</v>
      </c>
      <c r="B53" s="300"/>
      <c r="C53" s="300"/>
      <c r="D53" s="300"/>
      <c r="E53" s="300"/>
      <c r="F53" s="300"/>
      <c r="G53" s="300"/>
    </row>
    <row r="54" spans="1:7">
      <c r="A54" s="103"/>
      <c r="D54" s="113"/>
      <c r="E54" s="219"/>
      <c r="F54" s="219"/>
      <c r="G54" s="219"/>
    </row>
    <row r="55" spans="1:7">
      <c r="A55" s="113" t="s">
        <v>124</v>
      </c>
      <c r="D55" s="113"/>
      <c r="E55" s="219"/>
      <c r="F55" s="219"/>
      <c r="G55" s="219"/>
    </row>
    <row r="56" spans="1:7">
      <c r="A56" s="113" t="s">
        <v>125</v>
      </c>
      <c r="D56" s="113"/>
      <c r="E56" s="219"/>
      <c r="F56" s="219"/>
      <c r="G56" s="219"/>
    </row>
    <row r="57" spans="1:7">
      <c r="D57" s="113"/>
      <c r="E57" s="219"/>
      <c r="F57" s="219"/>
      <c r="G57" s="219"/>
    </row>
    <row r="58" spans="1:7">
      <c r="D58" s="113"/>
      <c r="E58" s="219"/>
      <c r="F58" s="219"/>
      <c r="G58" s="219"/>
    </row>
    <row r="59" spans="1:7">
      <c r="C59" s="182"/>
      <c r="D59" s="113"/>
      <c r="E59" s="219"/>
      <c r="F59" s="219"/>
      <c r="G59" s="219"/>
    </row>
    <row r="60" spans="1:7">
      <c r="D60" s="113"/>
      <c r="E60" s="219"/>
      <c r="F60" s="219"/>
      <c r="G60" s="219"/>
    </row>
    <row r="61" spans="1:7">
      <c r="A61" s="197" t="s">
        <v>850</v>
      </c>
      <c r="B61" s="243"/>
      <c r="C61" s="118"/>
      <c r="D61" s="113"/>
      <c r="E61" s="219"/>
      <c r="F61" s="219"/>
      <c r="G61" s="219"/>
    </row>
    <row r="62" spans="1:7">
      <c r="A62" s="197" t="s">
        <v>851</v>
      </c>
      <c r="B62" s="243"/>
      <c r="D62" s="113"/>
      <c r="E62" s="219"/>
      <c r="F62" s="219"/>
      <c r="G62" s="219"/>
    </row>
    <row r="63" spans="1:7">
      <c r="A63" s="197" t="s">
        <v>852</v>
      </c>
      <c r="B63" s="243"/>
      <c r="D63" s="113"/>
      <c r="E63" s="219"/>
      <c r="F63" s="219"/>
      <c r="G63" s="219"/>
    </row>
    <row r="64" spans="1:7">
      <c r="A64" s="197" t="s">
        <v>853</v>
      </c>
      <c r="B64" s="243"/>
      <c r="D64" s="113"/>
      <c r="E64" s="219"/>
      <c r="F64" s="219"/>
      <c r="G64" s="219"/>
    </row>
    <row r="65" spans="1:7">
      <c r="A65" s="197" t="s">
        <v>854</v>
      </c>
      <c r="B65" s="243"/>
      <c r="D65" s="113"/>
      <c r="E65" s="219"/>
      <c r="F65" s="219"/>
      <c r="G65" s="219"/>
    </row>
    <row r="66" spans="1:7">
      <c r="A66" s="197" t="s">
        <v>855</v>
      </c>
      <c r="B66" s="243"/>
      <c r="D66" s="113"/>
      <c r="E66" s="219"/>
      <c r="F66" s="219"/>
      <c r="G66" s="219"/>
    </row>
    <row r="67" spans="1:7">
      <c r="A67" s="301" t="s">
        <v>896</v>
      </c>
      <c r="B67" s="301"/>
      <c r="D67" s="113"/>
      <c r="E67" s="219"/>
      <c r="F67" s="219"/>
      <c r="G67" s="219"/>
    </row>
    <row r="68" spans="1:7">
      <c r="A68" s="103"/>
      <c r="D68" s="113"/>
      <c r="E68" s="219"/>
      <c r="F68" s="219"/>
      <c r="G68" s="219"/>
    </row>
    <row r="69" spans="1:7">
      <c r="A69" s="103"/>
      <c r="D69" s="113"/>
      <c r="E69" s="219"/>
      <c r="F69" s="219"/>
      <c r="G69" s="219"/>
    </row>
    <row r="70" spans="1:7">
      <c r="A70" s="103"/>
      <c r="D70" s="113"/>
      <c r="E70" s="219"/>
      <c r="F70" s="219"/>
      <c r="G70" s="219"/>
    </row>
    <row r="71" spans="1:7">
      <c r="A71" s="103"/>
      <c r="D71" s="113"/>
      <c r="E71" s="219"/>
      <c r="F71" s="219"/>
      <c r="G71" s="219"/>
    </row>
    <row r="72" spans="1:7">
      <c r="A72" s="103"/>
      <c r="D72" s="113"/>
      <c r="E72" s="219"/>
      <c r="F72" s="219"/>
      <c r="G72" s="219"/>
    </row>
    <row r="73" spans="1:7">
      <c r="A73" s="103"/>
      <c r="D73" s="113"/>
      <c r="E73" s="219"/>
      <c r="F73" s="219"/>
      <c r="G73" s="219"/>
    </row>
    <row r="74" spans="1:7">
      <c r="A74" s="103"/>
      <c r="D74" s="113"/>
      <c r="E74" s="219"/>
      <c r="F74" s="219"/>
      <c r="G74" s="219"/>
    </row>
    <row r="75" spans="1:7">
      <c r="A75" s="103"/>
      <c r="D75" s="113"/>
      <c r="E75" s="219"/>
      <c r="F75" s="219"/>
      <c r="G75" s="219"/>
    </row>
    <row r="76" spans="1:7">
      <c r="A76" s="103"/>
      <c r="D76" s="113"/>
      <c r="E76" s="219"/>
      <c r="F76" s="219"/>
      <c r="G76" s="219"/>
    </row>
    <row r="77" spans="1:7">
      <c r="A77" s="103"/>
      <c r="D77" s="113"/>
      <c r="E77" s="219"/>
      <c r="F77" s="219"/>
      <c r="G77" s="219"/>
    </row>
    <row r="78" spans="1:7">
      <c r="A78" s="103"/>
      <c r="D78" s="113"/>
      <c r="E78" s="219"/>
      <c r="F78" s="219"/>
      <c r="G78" s="219"/>
    </row>
    <row r="79" spans="1:7">
      <c r="A79" s="103"/>
      <c r="D79" s="113"/>
      <c r="E79" s="219"/>
      <c r="F79" s="219"/>
      <c r="G79" s="219"/>
    </row>
    <row r="80" spans="1:7">
      <c r="A80" s="103"/>
      <c r="D80" s="113"/>
      <c r="E80" s="219"/>
      <c r="F80" s="219"/>
      <c r="G80" s="219"/>
    </row>
    <row r="81" spans="1:7">
      <c r="A81" s="103"/>
      <c r="D81" s="113"/>
      <c r="E81" s="219"/>
      <c r="F81" s="219"/>
      <c r="G81" s="219"/>
    </row>
    <row r="82" spans="1:7">
      <c r="A82" s="103"/>
      <c r="D82" s="113"/>
      <c r="E82" s="219"/>
      <c r="F82" s="219"/>
      <c r="G82" s="219"/>
    </row>
    <row r="83" spans="1:7">
      <c r="A83" s="103"/>
      <c r="D83" s="113"/>
      <c r="E83" s="219"/>
      <c r="F83" s="219"/>
      <c r="G83" s="219"/>
    </row>
    <row r="84" spans="1:7">
      <c r="A84" s="103"/>
      <c r="D84" s="113"/>
      <c r="E84" s="219"/>
      <c r="F84" s="219"/>
      <c r="G84" s="219"/>
    </row>
    <row r="85" spans="1:7">
      <c r="A85" s="103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</row>
    <row r="464" spans="1:7">
      <c r="A464" s="103"/>
    </row>
    <row r="465" spans="1:1">
      <c r="A465" s="103"/>
    </row>
    <row r="466" spans="1:1">
      <c r="A466" s="103"/>
    </row>
    <row r="467" spans="1:1">
      <c r="A467" s="103"/>
    </row>
    <row r="468" spans="1:1">
      <c r="A468" s="103"/>
    </row>
    <row r="469" spans="1:1">
      <c r="A469" s="103"/>
    </row>
    <row r="470" spans="1:1">
      <c r="A470" s="103"/>
    </row>
    <row r="471" spans="1:1">
      <c r="A471" s="103"/>
    </row>
    <row r="472" spans="1:1">
      <c r="A472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53:G53"/>
    <mergeCell ref="A1:G1"/>
    <mergeCell ref="A51:G51"/>
    <mergeCell ref="A52:G52"/>
    <mergeCell ref="A67:B67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0"/>
  <sheetViews>
    <sheetView showGridLines="0" workbookViewId="0">
      <pane ySplit="12" topLeftCell="A43" activePane="bottomLeft" state="frozen"/>
      <selection activeCell="C30" sqref="C30"/>
      <selection pane="bottomLeft" activeCell="D2" sqref="D1:D65536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261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SUM(G14:G25)</f>
        <v>0</v>
      </c>
    </row>
    <row r="14" spans="1:10" s="106" customFormat="1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J27*0.001</f>
        <v>5.9393199999999995</v>
      </c>
      <c r="F14" s="218">
        <v>0</v>
      </c>
      <c r="G14" s="226">
        <f t="shared" ref="G14:G22" si="0">E14*F14</f>
        <v>0</v>
      </c>
      <c r="J14" s="7"/>
    </row>
    <row r="15" spans="1:10" s="106" customFormat="1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88.8</v>
      </c>
      <c r="F15" s="218">
        <v>0</v>
      </c>
      <c r="G15" s="226">
        <f t="shared" si="0"/>
        <v>0</v>
      </c>
      <c r="I15" s="106">
        <f>VLOOKUP($C15,Pomocne_BP!$A$1:$E$4923,5,FALSE)</f>
        <v>0</v>
      </c>
      <c r="J15" s="7">
        <f t="shared" ref="J15:J25" si="1">I15*E15</f>
        <v>0</v>
      </c>
    </row>
    <row r="16" spans="1:10" s="106" customFormat="1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5.9393199999999995</v>
      </c>
      <c r="F16" s="218">
        <v>0</v>
      </c>
      <c r="G16" s="226">
        <f t="shared" si="0"/>
        <v>0</v>
      </c>
      <c r="J16" s="7"/>
    </row>
    <row r="17" spans="1:10" s="106" customFormat="1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f>E15*0.05</f>
        <v>4.4400000000000004</v>
      </c>
      <c r="F17" s="218">
        <v>0</v>
      </c>
      <c r="G17" s="226">
        <f t="shared" si="0"/>
        <v>0</v>
      </c>
      <c r="I17" s="106">
        <f>VLOOKUP($C17,Pomocne_BP!$A$1:$E$4923,5,FALSE)</f>
        <v>175</v>
      </c>
      <c r="J17" s="7">
        <f t="shared" si="1"/>
        <v>777.00000000000011</v>
      </c>
    </row>
    <row r="18" spans="1:10" s="106" customFormat="1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1</v>
      </c>
      <c r="F18" s="218">
        <v>0</v>
      </c>
      <c r="G18" s="226">
        <f t="shared" si="0"/>
        <v>0</v>
      </c>
      <c r="I18" s="106">
        <f>VLOOKUP($C18,Pomocne_BP!$A$1:$E$4923,5,FALSE)</f>
        <v>10</v>
      </c>
      <c r="J18" s="7">
        <f t="shared" si="1"/>
        <v>10</v>
      </c>
    </row>
    <row r="19" spans="1:10" s="106" customFormat="1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4.4400000000000004</v>
      </c>
      <c r="F19" s="218">
        <v>0</v>
      </c>
      <c r="G19" s="226">
        <f t="shared" si="0"/>
        <v>0</v>
      </c>
      <c r="I19" s="106">
        <f>VLOOKUP($C19,Pomocne_BP!$A$1:$E$4923,5,FALSE)</f>
        <v>68</v>
      </c>
      <c r="J19" s="7">
        <f t="shared" si="1"/>
        <v>301.92</v>
      </c>
    </row>
    <row r="20" spans="1:10" s="106" customFormat="1">
      <c r="A20" s="102">
        <v>7</v>
      </c>
      <c r="B20" s="240" t="str">
        <f>VLOOKUP($C20,Pomocne_BP!$A$1:$D$4923,2,FALSE)</f>
        <v>B01</v>
      </c>
      <c r="C20" s="188" t="s">
        <v>130</v>
      </c>
      <c r="D20" s="234" t="str">
        <f>VLOOKUP($C20,Pomocne_BP!$A$1:$D$4923,3,FALSE)</f>
        <v>bm</v>
      </c>
      <c r="E20" s="226">
        <v>8</v>
      </c>
      <c r="F20" s="218">
        <v>0</v>
      </c>
      <c r="G20" s="226">
        <f t="shared" si="0"/>
        <v>0</v>
      </c>
      <c r="I20" s="106">
        <f>VLOOKUP($C20,Pomocne_BP!$A$1:$E$4923,5,FALSE)</f>
        <v>12</v>
      </c>
      <c r="J20" s="7">
        <f t="shared" si="1"/>
        <v>96</v>
      </c>
    </row>
    <row r="21" spans="1:10" s="106" customFormat="1">
      <c r="A21" s="102">
        <v>8</v>
      </c>
      <c r="B21" s="240" t="str">
        <f>VLOOKUP($C21,Pomocne_BP!$A$1:$D$4923,2,FALSE)</f>
        <v>BV04</v>
      </c>
      <c r="C21" s="188" t="s">
        <v>430</v>
      </c>
      <c r="D21" s="234" t="str">
        <f>VLOOKUP($C21,Pomocne_BP!$A$1:$D$4923,3,FALSE)</f>
        <v>h</v>
      </c>
      <c r="E21" s="226">
        <v>12</v>
      </c>
      <c r="F21" s="218">
        <v>0</v>
      </c>
      <c r="G21" s="226">
        <f t="shared" si="0"/>
        <v>0</v>
      </c>
      <c r="I21" s="106">
        <f>VLOOKUP($C21,Pomocne_BP!$A$1:$E$4923,5,FALSE)</f>
        <v>0</v>
      </c>
      <c r="J21" s="7">
        <f t="shared" si="1"/>
        <v>0</v>
      </c>
    </row>
    <row r="22" spans="1:10" s="106" customFormat="1">
      <c r="A22" s="102">
        <v>9</v>
      </c>
      <c r="B22" s="240" t="str">
        <f>VLOOKUP($C22,Pomocne_BP!$A$1:$D$4923,2,FALSE)</f>
        <v>BD09</v>
      </c>
      <c r="C22" s="188" t="s">
        <v>248</v>
      </c>
      <c r="D22" s="234" t="str">
        <f>VLOOKUP($C22,Pomocne_BP!$A$1:$D$4923,3,FALSE)</f>
        <v>h</v>
      </c>
      <c r="E22" s="226">
        <v>8</v>
      </c>
      <c r="F22" s="218">
        <v>0</v>
      </c>
      <c r="G22" s="226">
        <f t="shared" si="0"/>
        <v>0</v>
      </c>
      <c r="I22" s="106">
        <f>VLOOKUP($C22,Pomocne_BP!$A$1:$E$4923,5,FALSE)</f>
        <v>0</v>
      </c>
      <c r="J22" s="7">
        <f t="shared" si="1"/>
        <v>0</v>
      </c>
    </row>
    <row r="23" spans="1:10" s="106" customFormat="1">
      <c r="A23" s="102">
        <v>10</v>
      </c>
      <c r="B23" s="240" t="str">
        <f>VLOOKUP($C23,Pomocne_BP!$A$1:$D$4923,2,FALSE)</f>
        <v>BV05</v>
      </c>
      <c r="C23" s="188" t="s">
        <v>139</v>
      </c>
      <c r="D23" s="234" t="str">
        <f>VLOOKUP($C23,Pomocne_BP!$A$1:$D$4923,3,FALSE)</f>
        <v>ks</v>
      </c>
      <c r="E23" s="226">
        <v>16</v>
      </c>
      <c r="F23" s="218">
        <v>0</v>
      </c>
      <c r="G23" s="226">
        <f>E23*F23</f>
        <v>0</v>
      </c>
      <c r="I23" s="106">
        <f>VLOOKUP($C23,Pomocne_BP!$A$1:$E$4923,5,FALSE)</f>
        <v>5</v>
      </c>
      <c r="J23" s="7">
        <f t="shared" si="1"/>
        <v>80</v>
      </c>
    </row>
    <row r="24" spans="1:10" s="106" customFormat="1">
      <c r="A24" s="102">
        <v>11</v>
      </c>
      <c r="B24" s="240" t="str">
        <f>VLOOKUP($C24,Pomocne_BP!$A$1:$D$4923,2,FALSE)</f>
        <v>BS02</v>
      </c>
      <c r="C24" s="188" t="s">
        <v>548</v>
      </c>
      <c r="D24" s="234" t="str">
        <f>VLOOKUP($C24,Pomocne_BP!$A$1:$D$4923,3,FALSE)</f>
        <v>m2</v>
      </c>
      <c r="E24" s="226">
        <v>9</v>
      </c>
      <c r="F24" s="218">
        <v>0</v>
      </c>
      <c r="G24" s="226">
        <f>E24*F24</f>
        <v>0</v>
      </c>
      <c r="I24" s="106">
        <f>VLOOKUP($C24,Pomocne_BP!$A$1:$E$4923,5,FALSE)</f>
        <v>30</v>
      </c>
      <c r="J24" s="7">
        <f t="shared" si="1"/>
        <v>270</v>
      </c>
    </row>
    <row r="25" spans="1:10" s="106" customFormat="1">
      <c r="A25" s="102">
        <v>12</v>
      </c>
      <c r="B25" s="240" t="str">
        <f>VLOOKUP($C25,Pomocne_BP!$A$1:$D$4923,2,FALSE)</f>
        <v>BS04</v>
      </c>
      <c r="C25" s="188" t="s">
        <v>550</v>
      </c>
      <c r="D25" s="234" t="str">
        <f>VLOOKUP($C25,Pomocne_BP!$A$1:$D$4923,3,FALSE)</f>
        <v>m2</v>
      </c>
      <c r="E25" s="226">
        <v>80.08</v>
      </c>
      <c r="F25" s="218">
        <v>0</v>
      </c>
      <c r="G25" s="226">
        <f>E25*F25</f>
        <v>0</v>
      </c>
      <c r="I25" s="106">
        <f>VLOOKUP($C25,Pomocne_BP!$A$1:$E$4923,5,FALSE)</f>
        <v>55</v>
      </c>
      <c r="J25" s="7">
        <f t="shared" si="1"/>
        <v>4404.3999999999996</v>
      </c>
    </row>
    <row r="26" spans="1:10">
      <c r="A26" s="103"/>
      <c r="D26" s="113"/>
      <c r="E26" s="219"/>
      <c r="F26" s="219"/>
      <c r="G26" s="219"/>
    </row>
    <row r="27" spans="1:10">
      <c r="A27" s="100"/>
      <c r="B27" s="239"/>
      <c r="C27" s="146" t="s">
        <v>95</v>
      </c>
      <c r="D27" s="109"/>
      <c r="E27" s="224"/>
      <c r="F27" s="224"/>
      <c r="G27" s="216">
        <f>SUM(G28:G65)</f>
        <v>0</v>
      </c>
      <c r="J27" s="151">
        <f>SUM(J14:J25)</f>
        <v>5939.32</v>
      </c>
    </row>
    <row r="28" spans="1:10" s="106" customFormat="1">
      <c r="A28" s="189">
        <v>13</v>
      </c>
      <c r="B28" s="242" t="str">
        <f>VLOOKUP($C28,Pomocne_NS!$A$1:$D$4855,2,FALSE)</f>
        <v>NV01</v>
      </c>
      <c r="C28" s="190" t="s">
        <v>177</v>
      </c>
      <c r="D28" s="234" t="str">
        <f>VLOOKUP($C28,Pomocne_NS!$A$1:$D$4855,3,FALSE)</f>
        <v>kpl</v>
      </c>
      <c r="E28" s="226">
        <v>1</v>
      </c>
      <c r="F28" s="218">
        <v>0</v>
      </c>
      <c r="G28" s="226">
        <f>E28*F28</f>
        <v>0</v>
      </c>
    </row>
    <row r="29" spans="1:10" s="106" customFormat="1">
      <c r="A29" s="189">
        <v>14</v>
      </c>
      <c r="B29" s="242" t="str">
        <f>VLOOKUP($C29,Pomocne_NS!$A$1:$D$4855,2,FALSE)</f>
        <v>NV02</v>
      </c>
      <c r="C29" s="190" t="s">
        <v>178</v>
      </c>
      <c r="D29" s="234" t="str">
        <f>VLOOKUP($C29,Pomocne_NS!$A$1:$D$4855,3,FALSE)</f>
        <v>kpl</v>
      </c>
      <c r="E29" s="226">
        <v>1</v>
      </c>
      <c r="F29" s="218">
        <v>0</v>
      </c>
      <c r="G29" s="226">
        <f>E29*F29</f>
        <v>0</v>
      </c>
    </row>
    <row r="30" spans="1:10" s="106" customFormat="1">
      <c r="A30" s="189">
        <v>15</v>
      </c>
      <c r="B30" s="242" t="str">
        <f>VLOOKUP($C30,Pomocne_NS!$A$1:$D$4855,2,FALSE)</f>
        <v>NV03</v>
      </c>
      <c r="C30" s="188" t="s">
        <v>337</v>
      </c>
      <c r="D30" s="234" t="str">
        <f>VLOOKUP($C30,Pomocne_NS!$A$1:$D$4855,3,FALSE)</f>
        <v>m2</v>
      </c>
      <c r="E30" s="226">
        <f>E15</f>
        <v>88.8</v>
      </c>
      <c r="F30" s="218">
        <v>0</v>
      </c>
      <c r="G30" s="226">
        <f t="shared" ref="G30:G52" si="2">E30*F30</f>
        <v>0</v>
      </c>
    </row>
    <row r="31" spans="1:10" s="106" customFormat="1">
      <c r="A31" s="189">
        <v>16</v>
      </c>
      <c r="B31" s="242" t="str">
        <f>VLOOKUP($C31,Pomocne_NS!$A$1:$D$4855,2,FALSE)</f>
        <v>NV11</v>
      </c>
      <c r="C31" s="190" t="s">
        <v>171</v>
      </c>
      <c r="D31" s="234" t="str">
        <f>VLOOKUP($C31,Pomocne_NS!$A$1:$D$4855,3,FALSE)</f>
        <v>kg</v>
      </c>
      <c r="E31" s="226">
        <v>91</v>
      </c>
      <c r="F31" s="218">
        <v>0</v>
      </c>
      <c r="G31" s="226">
        <f t="shared" si="2"/>
        <v>0</v>
      </c>
    </row>
    <row r="32" spans="1:10" s="106" customFormat="1">
      <c r="A32" s="189">
        <v>17</v>
      </c>
      <c r="B32" s="242" t="str">
        <f>VLOOKUP($C32,Pomocne_NS!$A$1:$D$4855,2,FALSE)</f>
        <v>NV06</v>
      </c>
      <c r="C32" s="190" t="s">
        <v>880</v>
      </c>
      <c r="D32" s="234" t="str">
        <f>VLOOKUP($C32,Pomocne_NS!$A$1:$D$4855,3,FALSE)</f>
        <v>ks</v>
      </c>
      <c r="E32" s="226">
        <v>1</v>
      </c>
      <c r="F32" s="218">
        <v>0</v>
      </c>
      <c r="G32" s="226">
        <f t="shared" si="2"/>
        <v>0</v>
      </c>
    </row>
    <row r="33" spans="1:7" s="106" customFormat="1">
      <c r="A33" s="189">
        <v>18</v>
      </c>
      <c r="B33" s="242" t="str">
        <f>VLOOKUP($C33,Pomocne_NS!$A$1:$D$4855,2,FALSE)</f>
        <v>NV09</v>
      </c>
      <c r="C33" s="190" t="s">
        <v>429</v>
      </c>
      <c r="D33" s="234" t="str">
        <f>VLOOKUP($C33,Pomocne_NS!$A$1:$D$4855,3,FALSE)</f>
        <v>m2</v>
      </c>
      <c r="E33" s="226">
        <f>E30*0.2</f>
        <v>17.760000000000002</v>
      </c>
      <c r="F33" s="218">
        <v>0</v>
      </c>
      <c r="G33" s="226">
        <f t="shared" si="2"/>
        <v>0</v>
      </c>
    </row>
    <row r="34" spans="1:7" s="106" customFormat="1">
      <c r="A34" s="189">
        <v>19</v>
      </c>
      <c r="B34" s="242" t="str">
        <f>VLOOKUP($C34,Pomocne_NS!$A$1:$D$4855,2,FALSE)</f>
        <v>NV14</v>
      </c>
      <c r="C34" s="190" t="s">
        <v>215</v>
      </c>
      <c r="D34" s="234" t="str">
        <f>VLOOKUP($C34,Pomocne_NS!$A$1:$D$4855,3,FALSE)</f>
        <v>ks</v>
      </c>
      <c r="E34" s="226">
        <v>1</v>
      </c>
      <c r="F34" s="218">
        <v>0</v>
      </c>
      <c r="G34" s="226">
        <f t="shared" si="2"/>
        <v>0</v>
      </c>
    </row>
    <row r="35" spans="1:7" s="106" customFormat="1">
      <c r="A35" s="189">
        <v>20</v>
      </c>
      <c r="B35" s="242" t="str">
        <f>VLOOKUP($C35,Pomocne_NS!$A$1:$D$4855,2,FALSE)</f>
        <v>NP01</v>
      </c>
      <c r="C35" s="190" t="s">
        <v>608</v>
      </c>
      <c r="D35" s="234" t="str">
        <f>VLOOKUP($C35,Pomocne_NS!$A$1:$D$4855,3,FALSE)</f>
        <v>m2</v>
      </c>
      <c r="E35" s="226">
        <f>E17</f>
        <v>4.4400000000000004</v>
      </c>
      <c r="F35" s="218">
        <v>0</v>
      </c>
      <c r="G35" s="226">
        <f t="shared" si="2"/>
        <v>0</v>
      </c>
    </row>
    <row r="36" spans="1:7" s="106" customFormat="1">
      <c r="A36" s="189">
        <v>21</v>
      </c>
      <c r="B36" s="242" t="str">
        <f>VLOOKUP($C36,Pomocne_NS!$A$1:$D$4855,2,FALSE)</f>
        <v>NP02</v>
      </c>
      <c r="C36" s="190" t="s">
        <v>163</v>
      </c>
      <c r="D36" s="234" t="str">
        <f>VLOOKUP($C36,Pomocne_NS!$A$1:$D$4855,3,FALSE)</f>
        <v>bm</v>
      </c>
      <c r="E36" s="226">
        <v>2</v>
      </c>
      <c r="F36" s="218">
        <v>0</v>
      </c>
      <c r="G36" s="226">
        <f t="shared" si="2"/>
        <v>0</v>
      </c>
    </row>
    <row r="37" spans="1:7" s="106" customFormat="1">
      <c r="A37" s="189">
        <v>22</v>
      </c>
      <c r="B37" s="242" t="str">
        <f>VLOOKUP($C37,Pomocne_NS!$A$1:$D$4855,2,FALSE)</f>
        <v>NP05</v>
      </c>
      <c r="C37" s="190" t="s">
        <v>221</v>
      </c>
      <c r="D37" s="234" t="str">
        <f>VLOOKUP($C37,Pomocne_NS!$A$1:$D$4855,3,FALSE)</f>
        <v>m2</v>
      </c>
      <c r="E37" s="226">
        <f>E35</f>
        <v>4.4400000000000004</v>
      </c>
      <c r="F37" s="218">
        <v>0</v>
      </c>
      <c r="G37" s="226">
        <f t="shared" si="2"/>
        <v>0</v>
      </c>
    </row>
    <row r="38" spans="1:7" s="106" customFormat="1">
      <c r="A38" s="189">
        <v>23</v>
      </c>
      <c r="B38" s="242" t="str">
        <f>VLOOKUP($C38,Pomocne_NS!$A$1:$D$4855,2,FALSE)</f>
        <v>NP10</v>
      </c>
      <c r="C38" s="190" t="s">
        <v>580</v>
      </c>
      <c r="D38" s="234" t="str">
        <f>VLOOKUP($C38,Pomocne_NS!$A$1:$D$4855,3,FALSE)</f>
        <v>bm</v>
      </c>
      <c r="E38" s="226">
        <f>E18+56.46</f>
        <v>57.46</v>
      </c>
      <c r="F38" s="218">
        <v>0</v>
      </c>
      <c r="G38" s="226">
        <f t="shared" si="2"/>
        <v>0</v>
      </c>
    </row>
    <row r="39" spans="1:7" s="106" customFormat="1">
      <c r="A39" s="189">
        <v>24</v>
      </c>
      <c r="B39" s="242" t="str">
        <f>VLOOKUP($C39,Pomocne_NS!$A$1:$D$4855,2,FALSE)</f>
        <v>NP09</v>
      </c>
      <c r="C39" s="190" t="s">
        <v>220</v>
      </c>
      <c r="D39" s="234" t="str">
        <f>VLOOKUP($C39,Pomocne_NS!$A$1:$D$4855,3,FALSE)</f>
        <v>m2</v>
      </c>
      <c r="E39" s="226">
        <f>E19</f>
        <v>4.4400000000000004</v>
      </c>
      <c r="F39" s="218">
        <v>0</v>
      </c>
      <c r="G39" s="226">
        <f t="shared" si="2"/>
        <v>0</v>
      </c>
    </row>
    <row r="40" spans="1:7" s="106" customFormat="1">
      <c r="A40" s="189">
        <v>25</v>
      </c>
      <c r="B40" s="242" t="str">
        <f>VLOOKUP($C40,Pomocne_NS!$A$1:$D$4855,2,FALSE)</f>
        <v>NV12</v>
      </c>
      <c r="C40" s="190" t="s">
        <v>173</v>
      </c>
      <c r="D40" s="234" t="str">
        <f>VLOOKUP($C40,Pomocne_NS!$A$1:$D$4855,3,FALSE)</f>
        <v>m2</v>
      </c>
      <c r="E40" s="226">
        <f>(E48+E49)*1.2</f>
        <v>590.4</v>
      </c>
      <c r="F40" s="218">
        <v>0</v>
      </c>
      <c r="G40" s="226">
        <f t="shared" si="2"/>
        <v>0</v>
      </c>
    </row>
    <row r="41" spans="1:7" s="106" customFormat="1">
      <c r="A41" s="189">
        <v>26</v>
      </c>
      <c r="B41" s="242" t="str">
        <f>VLOOKUP($C41,Pomocne_NS!$A$1:$D$4855,2,FALSE)</f>
        <v>NV15</v>
      </c>
      <c r="C41" s="190" t="s">
        <v>217</v>
      </c>
      <c r="D41" s="234" t="str">
        <f>VLOOKUP($C41,Pomocne_NS!$A$1:$D$4855,3,FALSE)</f>
        <v>bm</v>
      </c>
      <c r="E41" s="226">
        <v>8</v>
      </c>
      <c r="F41" s="218">
        <v>0</v>
      </c>
      <c r="G41" s="226">
        <f>E41*F41</f>
        <v>0</v>
      </c>
    </row>
    <row r="42" spans="1:7" s="106" customFormat="1">
      <c r="A42" s="189">
        <v>27</v>
      </c>
      <c r="B42" s="242" t="str">
        <f>VLOOKUP($C42,Pomocne_NS!$A$1:$D$4855,2,FALSE)</f>
        <v>NS04</v>
      </c>
      <c r="C42" s="190" t="s">
        <v>168</v>
      </c>
      <c r="D42" s="234" t="str">
        <f>VLOOKUP($C42,Pomocne_NS!$A$1:$D$4855,3,FALSE)</f>
        <v>m2</v>
      </c>
      <c r="E42" s="226">
        <v>2</v>
      </c>
      <c r="F42" s="218">
        <v>0</v>
      </c>
      <c r="G42" s="226">
        <f>E42*F42</f>
        <v>0</v>
      </c>
    </row>
    <row r="43" spans="1:7" s="106" customFormat="1">
      <c r="A43" s="189">
        <v>28</v>
      </c>
      <c r="B43" s="242" t="str">
        <f>VLOOKUP($C43,Pomocne_NS!$A$1:$D$4855,2,FALSE)</f>
        <v>NS10</v>
      </c>
      <c r="C43" s="190" t="s">
        <v>174</v>
      </c>
      <c r="D43" s="234" t="str">
        <f>VLOOKUP($C43,Pomocne_NS!$A$1:$D$4855,3,FALSE)</f>
        <v>m2</v>
      </c>
      <c r="E43" s="226">
        <f>E42</f>
        <v>2</v>
      </c>
      <c r="F43" s="218">
        <v>0</v>
      </c>
      <c r="G43" s="226">
        <f>E43*F43</f>
        <v>0</v>
      </c>
    </row>
    <row r="44" spans="1:7" s="106" customFormat="1">
      <c r="A44" s="189">
        <v>29</v>
      </c>
      <c r="B44" s="242" t="str">
        <f>VLOOKUP($C44,Pomocne_NS!$A$1:$D$4855,2,FALSE)</f>
        <v>NS05</v>
      </c>
      <c r="C44" s="190" t="s">
        <v>431</v>
      </c>
      <c r="D44" s="234" t="str">
        <f>VLOOKUP($C44,Pomocne_NS!$A$1:$D$4855,3,FALSE)</f>
        <v>m2</v>
      </c>
      <c r="E44" s="226">
        <v>13.25</v>
      </c>
      <c r="F44" s="218">
        <v>0</v>
      </c>
      <c r="G44" s="226">
        <f>E44*F44</f>
        <v>0</v>
      </c>
    </row>
    <row r="45" spans="1:7" s="106" customFormat="1">
      <c r="A45" s="189">
        <v>30</v>
      </c>
      <c r="B45" s="242" t="str">
        <f>VLOOKUP($C45,Pomocne_NS!$A$1:$D$4855,2,FALSE)</f>
        <v>NS01</v>
      </c>
      <c r="C45" s="190" t="s">
        <v>165</v>
      </c>
      <c r="D45" s="234" t="str">
        <f>VLOOKUP($C45,Pomocne_NS!$A$1:$D$4855,3,FALSE)</f>
        <v>m2</v>
      </c>
      <c r="E45" s="226">
        <v>1.5</v>
      </c>
      <c r="F45" s="218">
        <v>0</v>
      </c>
      <c r="G45" s="226">
        <f t="shared" si="2"/>
        <v>0</v>
      </c>
    </row>
    <row r="46" spans="1:7" s="106" customFormat="1">
      <c r="A46" s="189">
        <v>31</v>
      </c>
      <c r="B46" s="242" t="str">
        <f>VLOOKUP($C46,Pomocne_NS!$A$1:$D$4855,2,FALSE)</f>
        <v>NS02</v>
      </c>
      <c r="C46" s="190" t="s">
        <v>166</v>
      </c>
      <c r="D46" s="234" t="str">
        <f>VLOOKUP($C46,Pomocne_NS!$A$1:$D$4855,3,FALSE)</f>
        <v>ks</v>
      </c>
      <c r="E46" s="226">
        <v>6</v>
      </c>
      <c r="F46" s="218">
        <v>0</v>
      </c>
      <c r="G46" s="226">
        <f t="shared" si="2"/>
        <v>0</v>
      </c>
    </row>
    <row r="47" spans="1:7" s="106" customFormat="1">
      <c r="A47" s="189">
        <v>32</v>
      </c>
      <c r="B47" s="242" t="str">
        <f>VLOOKUP($C47,Pomocne_NS!$A$1:$D$4855,2,FALSE)</f>
        <v>NS03</v>
      </c>
      <c r="C47" s="190" t="s">
        <v>169</v>
      </c>
      <c r="D47" s="234" t="str">
        <f>VLOOKUP($C47,Pomocne_NS!$A$1:$D$4855,3,FALSE)</f>
        <v>ks</v>
      </c>
      <c r="E47" s="226">
        <v>10</v>
      </c>
      <c r="F47" s="218">
        <v>0</v>
      </c>
      <c r="G47" s="226">
        <f t="shared" si="2"/>
        <v>0</v>
      </c>
    </row>
    <row r="48" spans="1:7" s="106" customFormat="1" ht="20.399999999999999">
      <c r="A48" s="189">
        <v>33</v>
      </c>
      <c r="B48" s="242" t="str">
        <f>VLOOKUP($C48,Pomocne_NS!$A$1:$D$4855,2,FALSE)</f>
        <v>NS06</v>
      </c>
      <c r="C48" s="190" t="s">
        <v>333</v>
      </c>
      <c r="D48" s="234" t="str">
        <f>VLOOKUP($C48,Pomocne_NS!$A$1:$D$4855,3,FALSE)</f>
        <v>m2</v>
      </c>
      <c r="E48" s="226">
        <v>205</v>
      </c>
      <c r="F48" s="218">
        <v>0</v>
      </c>
      <c r="G48" s="226">
        <f t="shared" si="2"/>
        <v>0</v>
      </c>
    </row>
    <row r="49" spans="1:7" s="106" customFormat="1" ht="20.399999999999999">
      <c r="A49" s="189">
        <v>34</v>
      </c>
      <c r="B49" s="242" t="str">
        <f>VLOOKUP($C49,Pomocne_NS!$A$1:$D$4855,2,FALSE)</f>
        <v>NS07</v>
      </c>
      <c r="C49" s="190" t="s">
        <v>334</v>
      </c>
      <c r="D49" s="234" t="str">
        <f>VLOOKUP($C49,Pomocne_NS!$A$1:$D$4855,3,FALSE)</f>
        <v>m2</v>
      </c>
      <c r="E49" s="226">
        <v>287</v>
      </c>
      <c r="F49" s="218">
        <v>0</v>
      </c>
      <c r="G49" s="226">
        <f t="shared" si="2"/>
        <v>0</v>
      </c>
    </row>
    <row r="50" spans="1:7" s="106" customFormat="1">
      <c r="A50" s="189">
        <v>35</v>
      </c>
      <c r="B50" s="242" t="str">
        <f>VLOOKUP($C50,Pomocne_NS!$A$1:$D$4855,2,FALSE)</f>
        <v>NS19</v>
      </c>
      <c r="C50" s="190" t="s">
        <v>881</v>
      </c>
      <c r="D50" s="234" t="str">
        <f>VLOOKUP($C50,Pomocne_NS!$A$1:$D$4855,3,FALSE)</f>
        <v>ks</v>
      </c>
      <c r="E50" s="226">
        <v>12</v>
      </c>
      <c r="F50" s="218">
        <v>0</v>
      </c>
      <c r="G50" s="226">
        <f t="shared" si="2"/>
        <v>0</v>
      </c>
    </row>
    <row r="51" spans="1:7" s="106" customFormat="1">
      <c r="A51" s="189">
        <v>36</v>
      </c>
      <c r="B51" s="242" t="str">
        <f>VLOOKUP($C51,Pomocne_NS!$A$1:$D$4855,2,FALSE)</f>
        <v>NV19</v>
      </c>
      <c r="C51" s="190" t="s">
        <v>185</v>
      </c>
      <c r="D51" s="234" t="str">
        <f>VLOOKUP($C51,Pomocne_NS!$A$1:$D$4855,3,FALSE)</f>
        <v>kpl</v>
      </c>
      <c r="E51" s="226">
        <v>1</v>
      </c>
      <c r="F51" s="218">
        <v>0</v>
      </c>
      <c r="G51" s="226">
        <f t="shared" si="2"/>
        <v>0</v>
      </c>
    </row>
    <row r="52" spans="1:7" s="106" customFormat="1">
      <c r="A52" s="189">
        <v>37</v>
      </c>
      <c r="B52" s="242" t="str">
        <f>VLOOKUP($C52,Pomocne_NS!$A$1:$D$4855,2,FALSE)</f>
        <v>NV18</v>
      </c>
      <c r="C52" s="190" t="s">
        <v>581</v>
      </c>
      <c r="D52" s="234" t="str">
        <f>VLOOKUP($C52,Pomocne_NS!$A$1:$D$4855,3,FALSE)</f>
        <v>bm</v>
      </c>
      <c r="E52" s="226">
        <v>40</v>
      </c>
      <c r="F52" s="218">
        <v>0</v>
      </c>
      <c r="G52" s="226">
        <f t="shared" si="2"/>
        <v>0</v>
      </c>
    </row>
    <row r="53" spans="1:7" s="106" customFormat="1">
      <c r="A53" s="189">
        <v>38</v>
      </c>
      <c r="B53" s="242" t="str">
        <f>VLOOKUP($C53,Pomocne_NS!$A$1:$D$4855,2,FALSE)</f>
        <v>N05</v>
      </c>
      <c r="C53" s="190" t="s">
        <v>347</v>
      </c>
      <c r="D53" s="234" t="str">
        <f>VLOOKUP($C53,Pomocne_NS!$A$1:$D$4855,3,FALSE)</f>
        <v>kpl</v>
      </c>
      <c r="E53" s="226">
        <v>1</v>
      </c>
      <c r="F53" s="218">
        <v>0</v>
      </c>
      <c r="G53" s="226">
        <f t="shared" ref="G53:G59" si="3">E53*F53</f>
        <v>0</v>
      </c>
    </row>
    <row r="54" spans="1:7" s="106" customFormat="1">
      <c r="A54" s="189">
        <v>39</v>
      </c>
      <c r="B54" s="242" t="str">
        <f>VLOOKUP($C54,Pomocne_NS!$A$1:$D$4855,2,FALSE)</f>
        <v>ND10</v>
      </c>
      <c r="C54" s="190" t="s">
        <v>242</v>
      </c>
      <c r="D54" s="234" t="str">
        <f>VLOOKUP($C54,Pomocne_NS!$A$1:$D$4855,3,FALSE)</f>
        <v>bm</v>
      </c>
      <c r="E54" s="226">
        <v>18</v>
      </c>
      <c r="F54" s="218">
        <v>0</v>
      </c>
      <c r="G54" s="226">
        <f t="shared" si="3"/>
        <v>0</v>
      </c>
    </row>
    <row r="55" spans="1:7" s="106" customFormat="1">
      <c r="A55" s="189">
        <v>40</v>
      </c>
      <c r="B55" s="242" t="str">
        <f>VLOOKUP($C55,Pomocne_NS!$A$1:$D$4855,2,FALSE)</f>
        <v>ND07</v>
      </c>
      <c r="C55" s="190" t="s">
        <v>348</v>
      </c>
      <c r="D55" s="234" t="str">
        <f>VLOOKUP($C55,Pomocne_NS!$A$1:$D$4855,3,FALSE)</f>
        <v>m2</v>
      </c>
      <c r="E55" s="226">
        <v>47.86</v>
      </c>
      <c r="F55" s="218">
        <v>0</v>
      </c>
      <c r="G55" s="226">
        <f t="shared" si="3"/>
        <v>0</v>
      </c>
    </row>
    <row r="56" spans="1:7" s="106" customFormat="1">
      <c r="A56" s="189">
        <v>41</v>
      </c>
      <c r="B56" s="242" t="str">
        <f>VLOOKUP($C56,Pomocne_NS!$A$1:$D$4855,2,FALSE)</f>
        <v>ND11</v>
      </c>
      <c r="C56" s="188" t="s">
        <v>349</v>
      </c>
      <c r="D56" s="234" t="str">
        <f>VLOOKUP($C56,Pomocne_NS!$A$1:$D$4855,3,FALSE)</f>
        <v>m2</v>
      </c>
      <c r="E56" s="226">
        <v>24.28</v>
      </c>
      <c r="F56" s="218">
        <v>0</v>
      </c>
      <c r="G56" s="226">
        <f t="shared" si="3"/>
        <v>0</v>
      </c>
    </row>
    <row r="57" spans="1:7" s="106" customFormat="1">
      <c r="A57" s="189">
        <v>42</v>
      </c>
      <c r="B57" s="242" t="str">
        <f>VLOOKUP($C57,Pomocne_NS!$A$1:$D$4855,2,FALSE)</f>
        <v>N01</v>
      </c>
      <c r="C57" s="190" t="s">
        <v>865</v>
      </c>
      <c r="D57" s="234" t="str">
        <f>VLOOKUP($C57,Pomocne_NS!$A$1:$D$4855,3,FALSE)</f>
        <v>kpl</v>
      </c>
      <c r="E57" s="226">
        <v>1</v>
      </c>
      <c r="F57" s="218">
        <v>0</v>
      </c>
      <c r="G57" s="226">
        <f t="shared" si="3"/>
        <v>0</v>
      </c>
    </row>
    <row r="58" spans="1:7" s="106" customFormat="1">
      <c r="A58" s="189">
        <v>43</v>
      </c>
      <c r="B58" s="242" t="str">
        <f>VLOOKUP($C58,Pomocne_NS!$A$1:$D$4855,2,FALSE)</f>
        <v>NS29</v>
      </c>
      <c r="C58" s="190" t="s">
        <v>440</v>
      </c>
      <c r="D58" s="234" t="str">
        <f>VLOOKUP($C58,Pomocne_NS!$A$1:$D$4855,3,FALSE)</f>
        <v>kg</v>
      </c>
      <c r="E58" s="226">
        <v>180</v>
      </c>
      <c r="F58" s="218">
        <v>0</v>
      </c>
      <c r="G58" s="226">
        <f>E58*F58</f>
        <v>0</v>
      </c>
    </row>
    <row r="59" spans="1:7" s="106" customFormat="1">
      <c r="A59" s="189">
        <v>44</v>
      </c>
      <c r="B59" s="242" t="str">
        <f>VLOOKUP($C59,Pomocne_NS!$A$1:$D$4855,2,FALSE)</f>
        <v>NS35</v>
      </c>
      <c r="C59" s="190" t="s">
        <v>597</v>
      </c>
      <c r="D59" s="234" t="str">
        <f>VLOOKUP($C59,Pomocne_NS!$A$1:$D$4855,3,FALSE)</f>
        <v>m2</v>
      </c>
      <c r="E59" s="226">
        <v>9</v>
      </c>
      <c r="F59" s="218">
        <v>0</v>
      </c>
      <c r="G59" s="226">
        <f t="shared" si="3"/>
        <v>0</v>
      </c>
    </row>
    <row r="60" spans="1:7" s="106" customFormat="1">
      <c r="A60" s="189">
        <v>45</v>
      </c>
      <c r="B60" s="242" t="str">
        <f>VLOOKUP($C60,Pomocne_NS!$A$1:$D$4855,2,FALSE)</f>
        <v>PD07</v>
      </c>
      <c r="C60" s="150" t="s">
        <v>757</v>
      </c>
      <c r="D60" s="234" t="str">
        <f>VLOOKUP($C60,Pomocne_NS!$A$1:$D$4855,3,FALSE)</f>
        <v>ks</v>
      </c>
      <c r="E60" s="226">
        <v>1</v>
      </c>
      <c r="F60" s="218">
        <v>0</v>
      </c>
      <c r="G60" s="226">
        <f t="shared" ref="G60:G65" si="4">E60*F60</f>
        <v>0</v>
      </c>
    </row>
    <row r="61" spans="1:7" s="106" customFormat="1">
      <c r="A61" s="189">
        <v>46</v>
      </c>
      <c r="B61" s="242" t="str">
        <f>VLOOKUP($C61,Pomocne_NS!$A$1:$D$4855,2,FALSE)</f>
        <v>OC3</v>
      </c>
      <c r="C61" s="150" t="s">
        <v>767</v>
      </c>
      <c r="D61" s="234" t="str">
        <f>VLOOKUP($C61,Pomocne_NS!$A$1:$D$4855,3,FALSE)</f>
        <v>kg</v>
      </c>
      <c r="E61" s="226">
        <v>1872</v>
      </c>
      <c r="F61" s="218">
        <v>0</v>
      </c>
      <c r="G61" s="226">
        <f t="shared" si="4"/>
        <v>0</v>
      </c>
    </row>
    <row r="62" spans="1:7" s="106" customFormat="1">
      <c r="A62" s="189">
        <v>47</v>
      </c>
      <c r="B62" s="242" t="str">
        <f>VLOOKUP($C62,Pomocne_NS!$A$1:$D$4855,2,FALSE)</f>
        <v>MR-PR</v>
      </c>
      <c r="C62" s="150" t="s">
        <v>837</v>
      </c>
      <c r="D62" s="234" t="str">
        <f>VLOOKUP($C62,Pomocne_NS!$A$1:$D$4855,3,FALSE)</f>
        <v>ks</v>
      </c>
      <c r="E62" s="226">
        <v>1</v>
      </c>
      <c r="F62" s="218">
        <v>0</v>
      </c>
      <c r="G62" s="226">
        <f t="shared" si="4"/>
        <v>0</v>
      </c>
    </row>
    <row r="63" spans="1:7" s="106" customFormat="1">
      <c r="A63" s="189">
        <v>48</v>
      </c>
      <c r="B63" s="242" t="str">
        <f>VLOOKUP($C63,Pomocne_NS!$A$1:$D$4855,2,FALSE)</f>
        <v>DK1</v>
      </c>
      <c r="C63" s="150" t="s">
        <v>231</v>
      </c>
      <c r="D63" s="234" t="str">
        <f>VLOOKUP($C63,Pomocne_NS!$A$1:$D$4855,3,FALSE)</f>
        <v>bm</v>
      </c>
      <c r="E63" s="226">
        <v>27.6</v>
      </c>
      <c r="F63" s="218">
        <v>0</v>
      </c>
      <c r="G63" s="226">
        <f>E63*F63</f>
        <v>0</v>
      </c>
    </row>
    <row r="64" spans="1:7" s="106" customFormat="1">
      <c r="A64" s="189">
        <v>49</v>
      </c>
      <c r="B64" s="242" t="str">
        <f>VLOOKUP($C64,Pomocne_NS!$A$1:$D$4855,2,FALSE)</f>
        <v>MR05</v>
      </c>
      <c r="C64" s="153" t="s">
        <v>839</v>
      </c>
      <c r="D64" s="234" t="str">
        <f>VLOOKUP($C64,Pomocne_NS!$A$1:$D$4855,3,FALSE)</f>
        <v>ks</v>
      </c>
      <c r="E64" s="226">
        <v>1</v>
      </c>
      <c r="F64" s="218">
        <v>0</v>
      </c>
      <c r="G64" s="226">
        <f>E64*F64</f>
        <v>0</v>
      </c>
    </row>
    <row r="65" spans="1:7" s="106" customFormat="1">
      <c r="A65" s="189">
        <v>50</v>
      </c>
      <c r="B65" s="242" t="str">
        <f>VLOOKUP($C65,Pomocne_NS!$A$1:$D$4855,2,FALSE)</f>
        <v>KU01</v>
      </c>
      <c r="C65" s="179" t="s">
        <v>847</v>
      </c>
      <c r="D65" s="234" t="str">
        <f>VLOOKUP($C65,Pomocne_NS!$A$1:$D$4855,3,FALSE)</f>
        <v>kg</v>
      </c>
      <c r="E65" s="226">
        <v>52</v>
      </c>
      <c r="F65" s="218">
        <v>0</v>
      </c>
      <c r="G65" s="226">
        <f t="shared" si="4"/>
        <v>0</v>
      </c>
    </row>
    <row r="66" spans="1:7">
      <c r="A66" s="103"/>
      <c r="D66" s="113"/>
      <c r="E66" s="219"/>
      <c r="F66" s="219"/>
      <c r="G66" s="219"/>
    </row>
    <row r="67" spans="1:7">
      <c r="A67" s="103"/>
      <c r="C67" s="183" t="s">
        <v>99</v>
      </c>
      <c r="D67" s="113"/>
      <c r="E67" s="219"/>
      <c r="F67" s="219"/>
      <c r="G67" s="220">
        <f>G13+G27</f>
        <v>0</v>
      </c>
    </row>
    <row r="68" spans="1:7">
      <c r="A68" s="103"/>
      <c r="D68" s="113"/>
      <c r="E68" s="219"/>
      <c r="F68" s="219"/>
      <c r="G68" s="219"/>
    </row>
    <row r="69" spans="1:7">
      <c r="A69" s="299" t="s">
        <v>106</v>
      </c>
      <c r="B69" s="299"/>
      <c r="C69" s="299"/>
      <c r="D69" s="299"/>
      <c r="E69" s="299"/>
      <c r="F69" s="299"/>
      <c r="G69" s="299"/>
    </row>
    <row r="70" spans="1:7">
      <c r="A70" s="300" t="s">
        <v>128</v>
      </c>
      <c r="B70" s="300"/>
      <c r="C70" s="300"/>
      <c r="D70" s="300"/>
      <c r="E70" s="300"/>
      <c r="F70" s="300"/>
      <c r="G70" s="300"/>
    </row>
    <row r="71" spans="1:7">
      <c r="A71" s="300" t="s">
        <v>107</v>
      </c>
      <c r="B71" s="300"/>
      <c r="C71" s="300"/>
      <c r="D71" s="300"/>
      <c r="E71" s="300"/>
      <c r="F71" s="300"/>
      <c r="G71" s="300"/>
    </row>
    <row r="72" spans="1:7">
      <c r="A72" s="103"/>
      <c r="D72" s="113"/>
      <c r="E72" s="219"/>
      <c r="F72" s="219"/>
      <c r="G72" s="219"/>
    </row>
    <row r="73" spans="1:7">
      <c r="A73" s="113" t="s">
        <v>124</v>
      </c>
      <c r="D73" s="113"/>
      <c r="E73" s="219"/>
      <c r="F73" s="219"/>
      <c r="G73" s="219"/>
    </row>
    <row r="74" spans="1:7">
      <c r="A74" s="113" t="s">
        <v>125</v>
      </c>
      <c r="D74" s="113"/>
      <c r="E74" s="219"/>
      <c r="F74" s="219"/>
      <c r="G74" s="219"/>
    </row>
    <row r="75" spans="1:7">
      <c r="D75" s="113"/>
      <c r="E75" s="219"/>
      <c r="F75" s="219"/>
      <c r="G75" s="219"/>
    </row>
    <row r="76" spans="1:7">
      <c r="D76" s="113"/>
      <c r="E76" s="219"/>
      <c r="F76" s="219"/>
      <c r="G76" s="219"/>
    </row>
    <row r="77" spans="1:7">
      <c r="D77" s="113"/>
      <c r="E77" s="219"/>
      <c r="F77" s="219"/>
      <c r="G77" s="219"/>
    </row>
    <row r="78" spans="1:7">
      <c r="C78" s="182"/>
      <c r="D78" s="113"/>
      <c r="E78" s="219"/>
      <c r="F78" s="219"/>
      <c r="G78" s="219"/>
    </row>
    <row r="79" spans="1:7">
      <c r="A79" s="197" t="s">
        <v>850</v>
      </c>
      <c r="B79" s="243"/>
      <c r="D79" s="113"/>
      <c r="E79" s="219"/>
      <c r="F79" s="219"/>
      <c r="G79" s="219"/>
    </row>
    <row r="80" spans="1:7">
      <c r="A80" s="197" t="s">
        <v>851</v>
      </c>
      <c r="B80" s="243"/>
      <c r="D80" s="113"/>
      <c r="E80" s="219"/>
      <c r="F80" s="219"/>
      <c r="G80" s="219"/>
    </row>
    <row r="81" spans="1:7">
      <c r="A81" s="197" t="s">
        <v>852</v>
      </c>
      <c r="B81" s="243"/>
      <c r="D81" s="113"/>
      <c r="E81" s="219"/>
      <c r="F81" s="219"/>
      <c r="G81" s="219"/>
    </row>
    <row r="82" spans="1:7">
      <c r="A82" s="197" t="s">
        <v>853</v>
      </c>
      <c r="B82" s="243"/>
      <c r="C82" s="181"/>
      <c r="D82" s="113"/>
      <c r="E82" s="219"/>
      <c r="F82" s="219"/>
      <c r="G82" s="219"/>
    </row>
    <row r="83" spans="1:7">
      <c r="A83" s="197" t="s">
        <v>854</v>
      </c>
      <c r="B83" s="243"/>
      <c r="D83" s="113"/>
      <c r="E83" s="219"/>
      <c r="F83" s="219"/>
      <c r="G83" s="219"/>
    </row>
    <row r="84" spans="1:7">
      <c r="A84" s="197" t="s">
        <v>855</v>
      </c>
      <c r="B84" s="243"/>
      <c r="D84" s="113"/>
      <c r="E84" s="219"/>
      <c r="F84" s="219"/>
      <c r="G84" s="219"/>
    </row>
    <row r="85" spans="1:7">
      <c r="A85" s="301" t="s">
        <v>896</v>
      </c>
      <c r="B85" s="301"/>
      <c r="D85" s="113"/>
      <c r="E85" s="219"/>
      <c r="F85" s="219"/>
      <c r="G85" s="219"/>
    </row>
    <row r="86" spans="1:7">
      <c r="A86" s="103"/>
      <c r="D86" s="113"/>
      <c r="E86" s="219"/>
      <c r="F86" s="219"/>
      <c r="G86" s="219"/>
    </row>
    <row r="87" spans="1:7">
      <c r="A87" s="103"/>
      <c r="D87" s="113"/>
      <c r="E87" s="219"/>
      <c r="F87" s="219"/>
      <c r="G87" s="219"/>
    </row>
    <row r="88" spans="1:7">
      <c r="A88" s="103"/>
      <c r="D88" s="113"/>
      <c r="E88" s="219"/>
      <c r="F88" s="219"/>
      <c r="G88" s="219"/>
    </row>
    <row r="89" spans="1:7">
      <c r="A89" s="103"/>
      <c r="D89" s="113"/>
      <c r="E89" s="219"/>
      <c r="F89" s="219"/>
      <c r="G89" s="219"/>
    </row>
    <row r="90" spans="1:7">
      <c r="A90" s="103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  <c r="D472" s="113"/>
      <c r="E472" s="219"/>
      <c r="F472" s="219"/>
      <c r="G472" s="219"/>
    </row>
    <row r="473" spans="1:7">
      <c r="A473" s="103"/>
      <c r="D473" s="113"/>
      <c r="E473" s="219"/>
      <c r="F473" s="219"/>
      <c r="G473" s="219"/>
    </row>
    <row r="474" spans="1:7">
      <c r="A474" s="103"/>
      <c r="D474" s="113"/>
      <c r="E474" s="219"/>
      <c r="F474" s="219"/>
      <c r="G474" s="219"/>
    </row>
    <row r="475" spans="1:7">
      <c r="A475" s="103"/>
      <c r="D475" s="113"/>
      <c r="E475" s="219"/>
      <c r="F475" s="219"/>
      <c r="G475" s="219"/>
    </row>
    <row r="476" spans="1:7">
      <c r="A476" s="103"/>
      <c r="D476" s="113"/>
      <c r="E476" s="219"/>
      <c r="F476" s="219"/>
      <c r="G476" s="219"/>
    </row>
    <row r="477" spans="1:7">
      <c r="A477" s="103"/>
      <c r="D477" s="113"/>
      <c r="E477" s="219"/>
      <c r="F477" s="219"/>
      <c r="G477" s="219"/>
    </row>
    <row r="478" spans="1:7">
      <c r="A478" s="103"/>
      <c r="D478" s="113"/>
      <c r="E478" s="219"/>
      <c r="F478" s="219"/>
      <c r="G478" s="219"/>
    </row>
    <row r="479" spans="1:7">
      <c r="A479" s="103"/>
      <c r="D479" s="113"/>
      <c r="E479" s="219"/>
      <c r="F479" s="219"/>
      <c r="G479" s="219"/>
    </row>
    <row r="480" spans="1:7">
      <c r="A480" s="103"/>
      <c r="D480" s="113"/>
      <c r="E480" s="219"/>
      <c r="F480" s="219"/>
      <c r="G480" s="219"/>
    </row>
    <row r="481" spans="1:1">
      <c r="A481" s="103"/>
    </row>
    <row r="482" spans="1:1">
      <c r="A482" s="103"/>
    </row>
    <row r="483" spans="1:1">
      <c r="A483" s="103"/>
    </row>
    <row r="484" spans="1:1">
      <c r="A484" s="103"/>
    </row>
    <row r="485" spans="1:1">
      <c r="A485" s="103"/>
    </row>
    <row r="486" spans="1:1">
      <c r="A486" s="103"/>
    </row>
    <row r="487" spans="1:1">
      <c r="A487" s="103"/>
    </row>
    <row r="488" spans="1:1">
      <c r="A488" s="103"/>
    </row>
    <row r="489" spans="1:1">
      <c r="A489" s="103"/>
    </row>
    <row r="490" spans="1:1">
      <c r="A490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71:G71"/>
    <mergeCell ref="A1:G1"/>
    <mergeCell ref="A69:G69"/>
    <mergeCell ref="A70:G70"/>
    <mergeCell ref="A85:B85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1"/>
  <sheetViews>
    <sheetView showGridLines="0" workbookViewId="0">
      <pane ySplit="12" topLeftCell="A49" activePane="bottomLeft" state="frozen"/>
      <selection activeCell="C30" sqref="C30"/>
      <selection pane="bottomLeft" activeCell="D2" sqref="D1:D65536"/>
    </sheetView>
  </sheetViews>
  <sheetFormatPr defaultRowHeight="10.199999999999999"/>
  <cols>
    <col min="1" max="1" width="10.44140625" style="7" customWidth="1"/>
    <col min="2" max="2" width="12.6640625" style="241" customWidth="1"/>
    <col min="3" max="3" width="116.88671875" style="184" bestFit="1" customWidth="1"/>
    <col min="4" max="4" width="4.6640625" style="235" customWidth="1"/>
    <col min="5" max="5" width="9.5546875" style="221" customWidth="1"/>
    <col min="6" max="6" width="9.88671875" style="221" customWidth="1"/>
    <col min="7" max="7" width="12.6640625" style="221" customWidth="1"/>
    <col min="8" max="8" width="8.88671875" style="7"/>
    <col min="9" max="10" width="0" style="7" hidden="1" customWidth="1"/>
    <col min="11" max="16384" width="8.88671875" style="7"/>
  </cols>
  <sheetData>
    <row r="1" spans="1:10" ht="15">
      <c r="A1" s="302" t="s">
        <v>81</v>
      </c>
      <c r="B1" s="302"/>
      <c r="C1" s="302"/>
      <c r="D1" s="302"/>
      <c r="E1" s="302"/>
      <c r="F1" s="302"/>
      <c r="G1" s="302"/>
    </row>
    <row r="2" spans="1:10">
      <c r="A2" s="93" t="s">
        <v>71</v>
      </c>
      <c r="B2" s="236" t="str">
        <f>'Krycí list'!E5</f>
        <v>STAVEBNÉ INTERIÉROVÉ ÚPRAVY TESCO ZLATÉ PIESKY BRATISLAVA</v>
      </c>
      <c r="C2" s="187"/>
      <c r="D2" s="94"/>
      <c r="E2" s="210"/>
      <c r="F2" s="210"/>
      <c r="G2" s="210"/>
    </row>
    <row r="3" spans="1:10">
      <c r="A3" s="93" t="s">
        <v>73</v>
      </c>
      <c r="B3" s="236" t="str">
        <f>'Krycí list'!E9</f>
        <v xml:space="preserve"> </v>
      </c>
      <c r="C3" s="187"/>
      <c r="D3" s="94"/>
      <c r="E3" s="210"/>
      <c r="F3" s="210"/>
      <c r="G3" s="211"/>
    </row>
    <row r="4" spans="1:10">
      <c r="A4" s="93" t="s">
        <v>82</v>
      </c>
      <c r="B4" s="236" t="str">
        <f>'Krycí list'!P5</f>
        <v xml:space="preserve"> </v>
      </c>
      <c r="C4" s="187"/>
      <c r="D4" s="94"/>
      <c r="E4" s="210"/>
      <c r="F4" s="210"/>
      <c r="G4" s="212"/>
    </row>
    <row r="5" spans="1:10">
      <c r="A5" s="93"/>
      <c r="B5" s="236"/>
      <c r="C5" s="187"/>
      <c r="D5" s="94"/>
      <c r="E5" s="210"/>
      <c r="F5" s="210"/>
      <c r="G5" s="212"/>
    </row>
    <row r="6" spans="1:10">
      <c r="A6" s="93" t="s">
        <v>75</v>
      </c>
      <c r="B6" s="236" t="str">
        <f>'Krycí list'!E26</f>
        <v>TESCO STORES SR - Cesta na Senec 2, 821 04 Bratislava</v>
      </c>
      <c r="C6" s="187"/>
      <c r="D6" s="94"/>
      <c r="E6" s="210"/>
      <c r="F6" s="210"/>
      <c r="G6" s="212"/>
    </row>
    <row r="7" spans="1:10">
      <c r="A7" s="93" t="s">
        <v>76</v>
      </c>
      <c r="B7" s="236" t="str">
        <f>'Krycí list'!E28</f>
        <v xml:space="preserve"> </v>
      </c>
      <c r="C7" s="187"/>
      <c r="D7" s="94"/>
      <c r="E7" s="210"/>
      <c r="F7" s="210"/>
      <c r="G7" s="212"/>
    </row>
    <row r="8" spans="1:10">
      <c r="A8" s="93" t="s">
        <v>77</v>
      </c>
      <c r="B8" s="110" t="str">
        <f>'Krycí list'!O31</f>
        <v>05.05.2022</v>
      </c>
      <c r="C8" s="187"/>
      <c r="D8" s="94"/>
      <c r="E8" s="210"/>
      <c r="F8" s="210"/>
      <c r="G8" s="212"/>
    </row>
    <row r="9" spans="1:10">
      <c r="A9" s="93"/>
      <c r="B9" s="236"/>
      <c r="C9" s="187"/>
      <c r="D9" s="94"/>
      <c r="E9" s="210"/>
      <c r="F9" s="210"/>
      <c r="G9" s="212"/>
    </row>
    <row r="10" spans="1:10">
      <c r="A10" s="93" t="s">
        <v>72</v>
      </c>
      <c r="B10" s="236" t="s">
        <v>263</v>
      </c>
      <c r="C10" s="186"/>
      <c r="D10" s="231"/>
      <c r="E10" s="213"/>
      <c r="F10" s="213"/>
      <c r="G10" s="213"/>
    </row>
    <row r="11" spans="1:10" ht="20.399999999999999">
      <c r="A11" s="96" t="s">
        <v>83</v>
      </c>
      <c r="B11" s="237" t="s">
        <v>84</v>
      </c>
      <c r="C11" s="97" t="s">
        <v>79</v>
      </c>
      <c r="D11" s="232" t="s">
        <v>85</v>
      </c>
      <c r="E11" s="214" t="s">
        <v>86</v>
      </c>
      <c r="F11" s="214" t="s">
        <v>89</v>
      </c>
      <c r="G11" s="214" t="s">
        <v>80</v>
      </c>
    </row>
    <row r="12" spans="1:10">
      <c r="A12" s="98">
        <v>1</v>
      </c>
      <c r="B12" s="238">
        <v>2</v>
      </c>
      <c r="C12" s="99">
        <v>3</v>
      </c>
      <c r="D12" s="233">
        <v>4</v>
      </c>
      <c r="E12" s="215">
        <v>5</v>
      </c>
      <c r="F12" s="215">
        <v>6</v>
      </c>
      <c r="G12" s="215">
        <v>7</v>
      </c>
    </row>
    <row r="13" spans="1:10">
      <c r="A13" s="100"/>
      <c r="B13" s="239"/>
      <c r="C13" s="146" t="s">
        <v>91</v>
      </c>
      <c r="D13" s="109"/>
      <c r="E13" s="224"/>
      <c r="F13" s="224"/>
      <c r="G13" s="216">
        <f>SUM(G14:G35)</f>
        <v>0</v>
      </c>
    </row>
    <row r="14" spans="1:10">
      <c r="A14" s="102">
        <v>1</v>
      </c>
      <c r="B14" s="240" t="str">
        <f>VLOOKUP($C14,Pomocne_BP!$A$1:$D$4923,2,FALSE)</f>
        <v>BV01</v>
      </c>
      <c r="C14" s="188" t="s">
        <v>144</v>
      </c>
      <c r="D14" s="234" t="str">
        <f>VLOOKUP($C14,Pomocne_BP!$A$1:$D$4923,3,FALSE)</f>
        <v>t</v>
      </c>
      <c r="E14" s="226">
        <f>J37*0.001</f>
        <v>130.97559999999999</v>
      </c>
      <c r="F14" s="218">
        <v>0</v>
      </c>
      <c r="G14" s="226">
        <f t="shared" ref="G14:G23" si="0">E14*F14</f>
        <v>0</v>
      </c>
    </row>
    <row r="15" spans="1:10">
      <c r="A15" s="102">
        <v>2</v>
      </c>
      <c r="B15" s="240" t="str">
        <f>VLOOKUP($C15,Pomocne_BP!$A$1:$D$4923,2,FALSE)</f>
        <v>BV02</v>
      </c>
      <c r="C15" s="188" t="s">
        <v>427</v>
      </c>
      <c r="D15" s="234" t="str">
        <f>VLOOKUP($C15,Pomocne_BP!$A$1:$D$4923,3,FALSE)</f>
        <v>m2</v>
      </c>
      <c r="E15" s="226">
        <v>5505</v>
      </c>
      <c r="F15" s="218">
        <v>0</v>
      </c>
      <c r="G15" s="226">
        <f t="shared" si="0"/>
        <v>0</v>
      </c>
      <c r="I15" s="7">
        <f>VLOOKUP($C15,Pomocne_BP!$A$1:$E$4923,5,FALSE)</f>
        <v>0</v>
      </c>
      <c r="J15" s="7">
        <f t="shared" ref="J15:J35" si="1">I15*E15</f>
        <v>0</v>
      </c>
    </row>
    <row r="16" spans="1:10">
      <c r="A16" s="102">
        <v>3</v>
      </c>
      <c r="B16" s="240" t="str">
        <f>VLOOKUP($C16,Pomocne_BP!$A$1:$D$4923,2,FALSE)</f>
        <v>BV03</v>
      </c>
      <c r="C16" s="188" t="s">
        <v>145</v>
      </c>
      <c r="D16" s="234" t="str">
        <f>VLOOKUP($C16,Pomocne_BP!$A$1:$D$4923,3,FALSE)</f>
        <v>t</v>
      </c>
      <c r="E16" s="226">
        <f>E14</f>
        <v>130.97559999999999</v>
      </c>
      <c r="F16" s="218">
        <v>0</v>
      </c>
      <c r="G16" s="226">
        <f t="shared" si="0"/>
        <v>0</v>
      </c>
    </row>
    <row r="17" spans="1:10">
      <c r="A17" s="102">
        <v>4</v>
      </c>
      <c r="B17" s="240" t="str">
        <f>VLOOKUP($C17,Pomocne_BP!$A$1:$D$4923,2,FALSE)</f>
        <v>BP01</v>
      </c>
      <c r="C17" s="188" t="s">
        <v>542</v>
      </c>
      <c r="D17" s="234" t="str">
        <f>VLOOKUP($C17,Pomocne_BP!$A$1:$D$4923,3,FALSE)</f>
        <v>m2</v>
      </c>
      <c r="E17" s="226">
        <f>E15*0.08</f>
        <v>440.40000000000003</v>
      </c>
      <c r="F17" s="218">
        <v>0</v>
      </c>
      <c r="G17" s="226">
        <f t="shared" si="0"/>
        <v>0</v>
      </c>
      <c r="I17" s="7">
        <f>VLOOKUP($C17,Pomocne_BP!$A$1:$E$4923,5,FALSE)</f>
        <v>175</v>
      </c>
      <c r="J17" s="7">
        <f t="shared" si="1"/>
        <v>77070</v>
      </c>
    </row>
    <row r="18" spans="1:10">
      <c r="A18" s="102">
        <v>5</v>
      </c>
      <c r="B18" s="240" t="str">
        <f>VLOOKUP($C18,Pomocne_BP!$A$1:$D$4923,2,FALSE)</f>
        <v>BP02</v>
      </c>
      <c r="C18" s="188" t="s">
        <v>543</v>
      </c>
      <c r="D18" s="234" t="str">
        <f>VLOOKUP($C18,Pomocne_BP!$A$1:$D$4923,3,FALSE)</f>
        <v>mb</v>
      </c>
      <c r="E18" s="226">
        <v>42</v>
      </c>
      <c r="F18" s="218">
        <v>0</v>
      </c>
      <c r="G18" s="226">
        <f t="shared" si="0"/>
        <v>0</v>
      </c>
      <c r="I18" s="7">
        <f>VLOOKUP($C18,Pomocne_BP!$A$1:$E$4923,5,FALSE)</f>
        <v>10</v>
      </c>
      <c r="J18" s="7">
        <f t="shared" si="1"/>
        <v>420</v>
      </c>
    </row>
    <row r="19" spans="1:10">
      <c r="A19" s="102">
        <v>6</v>
      </c>
      <c r="B19" s="240" t="str">
        <f>VLOOKUP($C19,Pomocne_BP!$A$1:$D$4923,2,FALSE)</f>
        <v>BP04</v>
      </c>
      <c r="C19" s="188" t="s">
        <v>545</v>
      </c>
      <c r="D19" s="234" t="str">
        <f>VLOOKUP($C19,Pomocne_BP!$A$1:$D$4923,3,FALSE)</f>
        <v>m2</v>
      </c>
      <c r="E19" s="226">
        <f>E17</f>
        <v>440.40000000000003</v>
      </c>
      <c r="F19" s="218">
        <v>0</v>
      </c>
      <c r="G19" s="226">
        <f t="shared" si="0"/>
        <v>0</v>
      </c>
      <c r="I19" s="7">
        <f>VLOOKUP($C19,Pomocne_BP!$A$1:$E$4923,5,FALSE)</f>
        <v>68</v>
      </c>
      <c r="J19" s="7">
        <f t="shared" si="1"/>
        <v>29947.200000000001</v>
      </c>
    </row>
    <row r="20" spans="1:10">
      <c r="A20" s="102">
        <v>7</v>
      </c>
      <c r="B20" s="240" t="str">
        <f>VLOOKUP($C20,Pomocne_BP!$A$1:$D$4923,2,FALSE)</f>
        <v>B01</v>
      </c>
      <c r="C20" s="188" t="s">
        <v>130</v>
      </c>
      <c r="D20" s="234" t="str">
        <f>VLOOKUP($C20,Pomocne_BP!$A$1:$D$4923,3,FALSE)</f>
        <v>bm</v>
      </c>
      <c r="E20" s="226">
        <v>50</v>
      </c>
      <c r="F20" s="218">
        <v>0</v>
      </c>
      <c r="G20" s="226">
        <f t="shared" si="0"/>
        <v>0</v>
      </c>
      <c r="I20" s="7">
        <f>VLOOKUP($C20,Pomocne_BP!$A$1:$E$4923,5,FALSE)</f>
        <v>12</v>
      </c>
      <c r="J20" s="7">
        <f t="shared" si="1"/>
        <v>600</v>
      </c>
    </row>
    <row r="21" spans="1:10">
      <c r="A21" s="102">
        <v>8</v>
      </c>
      <c r="B21" s="240" t="str">
        <f>VLOOKUP($C21,Pomocne_BP!$A$1:$D$4923,2,FALSE)</f>
        <v>BT06</v>
      </c>
      <c r="C21" s="188" t="s">
        <v>135</v>
      </c>
      <c r="D21" s="234" t="str">
        <f>VLOOKUP($C21,Pomocne_BP!$A$1:$D$4923,3,FALSE)</f>
        <v>h</v>
      </c>
      <c r="E21" s="226">
        <v>80</v>
      </c>
      <c r="F21" s="218">
        <v>0</v>
      </c>
      <c r="G21" s="226">
        <f t="shared" si="0"/>
        <v>0</v>
      </c>
      <c r="I21" s="7">
        <f>VLOOKUP($C21,Pomocne_BP!$A$1:$E$4923,5,FALSE)</f>
        <v>0</v>
      </c>
      <c r="J21" s="7">
        <f t="shared" si="1"/>
        <v>0</v>
      </c>
    </row>
    <row r="22" spans="1:10">
      <c r="A22" s="102">
        <v>9</v>
      </c>
      <c r="B22" s="240" t="str">
        <f>VLOOKUP($C22,Pomocne_BP!$A$1:$D$4923,2,FALSE)</f>
        <v>BD09</v>
      </c>
      <c r="C22" s="188" t="s">
        <v>248</v>
      </c>
      <c r="D22" s="234" t="str">
        <f>VLOOKUP($C22,Pomocne_BP!$A$1:$D$4923,3,FALSE)</f>
        <v>h</v>
      </c>
      <c r="E22" s="226">
        <v>32</v>
      </c>
      <c r="F22" s="218">
        <v>0</v>
      </c>
      <c r="G22" s="226">
        <f t="shared" si="0"/>
        <v>0</v>
      </c>
      <c r="I22" s="7">
        <f>VLOOKUP($C22,Pomocne_BP!$A$1:$E$4923,5,FALSE)</f>
        <v>0</v>
      </c>
      <c r="J22" s="7">
        <f t="shared" si="1"/>
        <v>0</v>
      </c>
    </row>
    <row r="23" spans="1:10">
      <c r="A23" s="102">
        <v>10</v>
      </c>
      <c r="B23" s="240" t="str">
        <f>VLOOKUP($C23,Pomocne_BP!$A$1:$D$4923,2,FALSE)</f>
        <v>BV07</v>
      </c>
      <c r="C23" s="188" t="s">
        <v>141</v>
      </c>
      <c r="D23" s="234" t="str">
        <f>VLOOKUP($C23,Pomocne_BP!$A$1:$D$4923,3,FALSE)</f>
        <v>h</v>
      </c>
      <c r="E23" s="226">
        <v>16</v>
      </c>
      <c r="F23" s="218">
        <v>0</v>
      </c>
      <c r="G23" s="226">
        <f t="shared" si="0"/>
        <v>0</v>
      </c>
      <c r="I23" s="7">
        <f>VLOOKUP($C23,Pomocne_BP!$A$1:$E$4923,5,FALSE)</f>
        <v>0</v>
      </c>
      <c r="J23" s="7">
        <f t="shared" si="1"/>
        <v>0</v>
      </c>
    </row>
    <row r="24" spans="1:10">
      <c r="A24" s="102">
        <v>11</v>
      </c>
      <c r="B24" s="240" t="str">
        <f>VLOOKUP($C24,Pomocne_BP!$A$1:$D$4923,2,FALSE)</f>
        <v>BV05</v>
      </c>
      <c r="C24" s="188" t="s">
        <v>139</v>
      </c>
      <c r="D24" s="234" t="str">
        <f>VLOOKUP($C24,Pomocne_BP!$A$1:$D$4923,3,FALSE)</f>
        <v>ks</v>
      </c>
      <c r="E24" s="226">
        <v>40</v>
      </c>
      <c r="F24" s="218">
        <v>0</v>
      </c>
      <c r="G24" s="226">
        <f t="shared" ref="G24:G35" si="2">E24*F24</f>
        <v>0</v>
      </c>
      <c r="I24" s="7">
        <f>VLOOKUP($C24,Pomocne_BP!$A$1:$E$4923,5,FALSE)</f>
        <v>5</v>
      </c>
      <c r="J24" s="7">
        <f t="shared" si="1"/>
        <v>200</v>
      </c>
    </row>
    <row r="25" spans="1:10">
      <c r="A25" s="102">
        <v>12</v>
      </c>
      <c r="B25" s="240" t="str">
        <f>VLOOKUP($C25,Pomocne_BP!$A$1:$D$4923,2,FALSE)</f>
        <v>BS02</v>
      </c>
      <c r="C25" s="188" t="s">
        <v>548</v>
      </c>
      <c r="D25" s="234" t="str">
        <f>VLOOKUP($C25,Pomocne_BP!$A$1:$D$4923,3,FALSE)</f>
        <v>m2</v>
      </c>
      <c r="E25" s="226">
        <v>42.9</v>
      </c>
      <c r="F25" s="218">
        <v>0</v>
      </c>
      <c r="G25" s="226">
        <f t="shared" si="2"/>
        <v>0</v>
      </c>
      <c r="I25" s="7">
        <f>VLOOKUP($C25,Pomocne_BP!$A$1:$E$4923,5,FALSE)</f>
        <v>30</v>
      </c>
      <c r="J25" s="7">
        <f t="shared" si="1"/>
        <v>1287</v>
      </c>
    </row>
    <row r="26" spans="1:10">
      <c r="A26" s="102">
        <v>13</v>
      </c>
      <c r="B26" s="240" t="str">
        <f>VLOOKUP($C26,Pomocne_BP!$A$1:$D$4923,2,FALSE)</f>
        <v>BP05</v>
      </c>
      <c r="C26" s="188" t="s">
        <v>551</v>
      </c>
      <c r="D26" s="234" t="str">
        <f>VLOOKUP($C26,Pomocne_BP!$A$1:$D$4923,3,FALSE)</f>
        <v>m2</v>
      </c>
      <c r="E26" s="226">
        <v>1614</v>
      </c>
      <c r="F26" s="218">
        <v>0</v>
      </c>
      <c r="G26" s="226">
        <f t="shared" si="2"/>
        <v>0</v>
      </c>
      <c r="I26" s="7">
        <f>VLOOKUP($C26,Pomocne_BP!$A$1:$E$4923,5,FALSE)</f>
        <v>12</v>
      </c>
      <c r="J26" s="7">
        <f t="shared" si="1"/>
        <v>19368</v>
      </c>
    </row>
    <row r="27" spans="1:10">
      <c r="A27" s="102">
        <v>14</v>
      </c>
      <c r="B27" s="240" t="str">
        <f>VLOOKUP($C27,Pomocne_BP!$A$1:$D$4923,2,FALSE)</f>
        <v>BV06</v>
      </c>
      <c r="C27" s="188" t="s">
        <v>140</v>
      </c>
      <c r="D27" s="234" t="str">
        <f>VLOOKUP($C27,Pomocne_BP!$A$1:$D$4923,3,FALSE)</f>
        <v>h</v>
      </c>
      <c r="E27" s="226">
        <v>24</v>
      </c>
      <c r="F27" s="218">
        <v>0</v>
      </c>
      <c r="G27" s="226">
        <f t="shared" si="2"/>
        <v>0</v>
      </c>
      <c r="I27" s="7">
        <f>VLOOKUP($C27,Pomocne_BP!$A$1:$E$4923,5,FALSE)</f>
        <v>0</v>
      </c>
      <c r="J27" s="7">
        <f t="shared" si="1"/>
        <v>0</v>
      </c>
    </row>
    <row r="28" spans="1:10">
      <c r="A28" s="102">
        <v>15</v>
      </c>
      <c r="B28" s="240" t="str">
        <f>VLOOKUP($C28,Pomocne_BP!$A$1:$D$4923,2,FALSE)</f>
        <v>BS07</v>
      </c>
      <c r="C28" s="188" t="s">
        <v>146</v>
      </c>
      <c r="D28" s="234" t="str">
        <f>VLOOKUP($C28,Pomocne_BP!$A$1:$D$4923,3,FALSE)</f>
        <v>m2</v>
      </c>
      <c r="E28" s="226">
        <f>(E58+E59)*0.2</f>
        <v>533.4</v>
      </c>
      <c r="F28" s="218">
        <v>0</v>
      </c>
      <c r="G28" s="226">
        <f t="shared" si="2"/>
        <v>0</v>
      </c>
      <c r="I28" s="7">
        <f>VLOOKUP($C28,Pomocne_BP!$A$1:$E$4923,5,FALSE)</f>
        <v>1</v>
      </c>
      <c r="J28" s="7">
        <f t="shared" si="1"/>
        <v>533.4</v>
      </c>
    </row>
    <row r="29" spans="1:10" s="106" customFormat="1">
      <c r="A29" s="102">
        <v>16</v>
      </c>
      <c r="B29" s="240" t="str">
        <f>VLOOKUP($C29,Pomocne_BP!$A$1:$D$4923,2,FALSE)</f>
        <v>BP09</v>
      </c>
      <c r="C29" s="185" t="s">
        <v>239</v>
      </c>
      <c r="D29" s="234" t="str">
        <f>VLOOKUP($C29,Pomocne_BP!$A$1:$D$4923,3,FALSE)</f>
        <v>m2</v>
      </c>
      <c r="E29" s="226">
        <v>2</v>
      </c>
      <c r="F29" s="218">
        <v>0</v>
      </c>
      <c r="G29" s="226">
        <f t="shared" si="2"/>
        <v>0</v>
      </c>
      <c r="I29" s="7">
        <f>VLOOKUP($C29,Pomocne_BP!$A$1:$E$4923,5,FALSE)</f>
        <v>150</v>
      </c>
      <c r="J29" s="7">
        <f t="shared" si="1"/>
        <v>300</v>
      </c>
    </row>
    <row r="30" spans="1:10" s="106" customFormat="1">
      <c r="A30" s="102">
        <v>17</v>
      </c>
      <c r="B30" s="240" t="str">
        <f>VLOOKUP($C30,Pomocne_BP!$A$1:$D$4923,2,FALSE)</f>
        <v>B12</v>
      </c>
      <c r="C30" s="188" t="s">
        <v>552</v>
      </c>
      <c r="D30" s="234" t="str">
        <f>VLOOKUP($C30,Pomocne_BP!$A$1:$D$4923,3,FALSE)</f>
        <v>ks</v>
      </c>
      <c r="E30" s="226">
        <v>6</v>
      </c>
      <c r="F30" s="218">
        <v>0</v>
      </c>
      <c r="G30" s="226">
        <f>E30*F30</f>
        <v>0</v>
      </c>
      <c r="I30" s="7">
        <f>VLOOKUP($C30,Pomocne_BP!$A$1:$E$4923,5,FALSE)</f>
        <v>20</v>
      </c>
      <c r="J30" s="7">
        <f t="shared" si="1"/>
        <v>120</v>
      </c>
    </row>
    <row r="31" spans="1:10" s="106" customFormat="1">
      <c r="A31" s="102">
        <v>18</v>
      </c>
      <c r="B31" s="240" t="str">
        <f>VLOOKUP($C31,Pomocne_BP!$A$1:$D$4923,2,FALSE)</f>
        <v>B13</v>
      </c>
      <c r="C31" s="188" t="s">
        <v>216</v>
      </c>
      <c r="D31" s="234" t="str">
        <f>VLOOKUP($C31,Pomocne_BP!$A$1:$D$4923,3,FALSE)</f>
        <v>kpl</v>
      </c>
      <c r="E31" s="226">
        <v>1</v>
      </c>
      <c r="F31" s="218">
        <v>0</v>
      </c>
      <c r="G31" s="226">
        <f>E31*F31</f>
        <v>0</v>
      </c>
      <c r="I31" s="7">
        <f>VLOOKUP($C31,Pomocne_BP!$A$1:$E$4923,5,FALSE)</f>
        <v>50</v>
      </c>
      <c r="J31" s="7">
        <f t="shared" si="1"/>
        <v>50</v>
      </c>
    </row>
    <row r="32" spans="1:10" s="106" customFormat="1">
      <c r="A32" s="102">
        <v>19</v>
      </c>
      <c r="B32" s="240" t="str">
        <f>VLOOKUP($C32,Pomocne_BP!$A$1:$D$4923,2,FALSE)</f>
        <v>B08</v>
      </c>
      <c r="C32" s="188" t="s">
        <v>328</v>
      </c>
      <c r="D32" s="234" t="str">
        <f>VLOOKUP($C32,Pomocne_BP!$A$1:$D$4923,3,FALSE)</f>
        <v>ks</v>
      </c>
      <c r="E32" s="226">
        <v>1</v>
      </c>
      <c r="F32" s="218">
        <v>0</v>
      </c>
      <c r="G32" s="226">
        <f>E32*F32</f>
        <v>0</v>
      </c>
      <c r="I32" s="7">
        <f>VLOOKUP($C32,Pomocne_BP!$A$1:$E$4923,5,FALSE)</f>
        <v>80</v>
      </c>
      <c r="J32" s="7">
        <f t="shared" si="1"/>
        <v>80</v>
      </c>
    </row>
    <row r="33" spans="1:10" s="106" customFormat="1">
      <c r="A33" s="102">
        <v>20</v>
      </c>
      <c r="B33" s="240" t="str">
        <f>VLOOKUP($C33,Pomocne_BP!$A$1:$D$4923,2,FALSE)</f>
        <v>B18</v>
      </c>
      <c r="C33" s="188" t="s">
        <v>879</v>
      </c>
      <c r="D33" s="234" t="str">
        <f>VLOOKUP($C33,Pomocne_BP!$A$1:$D$4923,3,FALSE)</f>
        <v>ks</v>
      </c>
      <c r="E33" s="226">
        <v>5</v>
      </c>
      <c r="F33" s="218">
        <v>0</v>
      </c>
      <c r="G33" s="226">
        <f>E33*F33</f>
        <v>0</v>
      </c>
      <c r="I33" s="7">
        <f>VLOOKUP($C33,Pomocne_BP!$A$1:$E$4923,5,FALSE)</f>
        <v>200</v>
      </c>
      <c r="J33" s="7">
        <f>I33*E33</f>
        <v>1000</v>
      </c>
    </row>
    <row r="34" spans="1:10" s="106" customFormat="1">
      <c r="A34" s="102">
        <v>21</v>
      </c>
      <c r="B34" s="240" t="str">
        <f>VLOOKUP($C34,Pomocne_BP!$A$1:$D$4923,2,FALSE)</f>
        <v>BV09</v>
      </c>
      <c r="C34" s="188" t="s">
        <v>142</v>
      </c>
      <c r="D34" s="234" t="str">
        <f>VLOOKUP($C34,Pomocne_BP!$A$1:$D$4923,3,FALSE)</f>
        <v>h</v>
      </c>
      <c r="E34" s="226">
        <v>16</v>
      </c>
      <c r="F34" s="218">
        <v>0</v>
      </c>
      <c r="G34" s="226">
        <f t="shared" si="2"/>
        <v>0</v>
      </c>
      <c r="I34" s="7">
        <f>VLOOKUP($C34,Pomocne_BP!$A$1:$E$4923,5,FALSE)</f>
        <v>0</v>
      </c>
      <c r="J34" s="7">
        <f t="shared" si="1"/>
        <v>0</v>
      </c>
    </row>
    <row r="35" spans="1:10" s="106" customFormat="1">
      <c r="A35" s="102">
        <v>22</v>
      </c>
      <c r="B35" s="240" t="str">
        <f>VLOOKUP($C35,Pomocne_BP!$A$1:$D$4923,2,FALSE)</f>
        <v>BV10</v>
      </c>
      <c r="C35" s="188" t="s">
        <v>143</v>
      </c>
      <c r="D35" s="234" t="str">
        <f>VLOOKUP($C35,Pomocne_BP!$A$1:$D$4923,3,FALSE)</f>
        <v>h</v>
      </c>
      <c r="E35" s="226">
        <v>16</v>
      </c>
      <c r="F35" s="218">
        <v>0</v>
      </c>
      <c r="G35" s="226">
        <f t="shared" si="2"/>
        <v>0</v>
      </c>
      <c r="I35" s="7">
        <f>VLOOKUP($C35,Pomocne_BP!$A$1:$E$4923,5,FALSE)</f>
        <v>0</v>
      </c>
      <c r="J35" s="7">
        <f t="shared" si="1"/>
        <v>0</v>
      </c>
    </row>
    <row r="36" spans="1:10">
      <c r="A36" s="103"/>
      <c r="D36" s="113"/>
      <c r="E36" s="219"/>
      <c r="F36" s="219"/>
      <c r="G36" s="219"/>
    </row>
    <row r="37" spans="1:10">
      <c r="A37" s="100"/>
      <c r="B37" s="239"/>
      <c r="C37" s="146" t="s">
        <v>95</v>
      </c>
      <c r="D37" s="109"/>
      <c r="E37" s="224"/>
      <c r="F37" s="224"/>
      <c r="G37" s="216">
        <f>SUM(G38:G70)</f>
        <v>0</v>
      </c>
      <c r="J37" s="151">
        <f>SUM(J14:J35)</f>
        <v>130975.59999999999</v>
      </c>
    </row>
    <row r="38" spans="1:10">
      <c r="A38" s="189">
        <v>23</v>
      </c>
      <c r="B38" s="242" t="str">
        <f>VLOOKUP($C38,Pomocne_NS!$A$1:$D$4855,2,FALSE)</f>
        <v>NV01</v>
      </c>
      <c r="C38" s="190" t="s">
        <v>177</v>
      </c>
      <c r="D38" s="234" t="str">
        <f>VLOOKUP($C38,Pomocne_NS!$A$1:$D$4855,3,FALSE)</f>
        <v>kpl</v>
      </c>
      <c r="E38" s="226">
        <v>1</v>
      </c>
      <c r="F38" s="218">
        <v>0</v>
      </c>
      <c r="G38" s="226">
        <f>E38*F38</f>
        <v>0</v>
      </c>
    </row>
    <row r="39" spans="1:10">
      <c r="A39" s="191">
        <v>24</v>
      </c>
      <c r="B39" s="242" t="str">
        <f>VLOOKUP($C39,Pomocne_NS!$A$1:$D$4855,2,FALSE)</f>
        <v>NV02</v>
      </c>
      <c r="C39" s="190" t="s">
        <v>178</v>
      </c>
      <c r="D39" s="234" t="str">
        <f>VLOOKUP($C39,Pomocne_NS!$A$1:$D$4855,3,FALSE)</f>
        <v>kpl</v>
      </c>
      <c r="E39" s="226">
        <v>1</v>
      </c>
      <c r="F39" s="218">
        <v>0</v>
      </c>
      <c r="G39" s="226">
        <f t="shared" ref="G39:G62" si="3">E39*F39</f>
        <v>0</v>
      </c>
    </row>
    <row r="40" spans="1:10">
      <c r="A40" s="189">
        <v>25</v>
      </c>
      <c r="B40" s="242" t="str">
        <f>VLOOKUP($C40,Pomocne_NS!$A$1:$D$4855,2,FALSE)</f>
        <v>NV03</v>
      </c>
      <c r="C40" s="188" t="s">
        <v>337</v>
      </c>
      <c r="D40" s="234" t="str">
        <f>VLOOKUP($C40,Pomocne_NS!$A$1:$D$4855,3,FALSE)</f>
        <v>m2</v>
      </c>
      <c r="E40" s="226">
        <f>E15</f>
        <v>5505</v>
      </c>
      <c r="F40" s="218">
        <v>0</v>
      </c>
      <c r="G40" s="226">
        <f t="shared" si="3"/>
        <v>0</v>
      </c>
    </row>
    <row r="41" spans="1:10">
      <c r="A41" s="191">
        <v>26</v>
      </c>
      <c r="B41" s="242" t="str">
        <f>VLOOKUP($C41,Pomocne_NS!$A$1:$D$4855,2,FALSE)</f>
        <v>NV11</v>
      </c>
      <c r="C41" s="190" t="s">
        <v>171</v>
      </c>
      <c r="D41" s="234" t="str">
        <f>VLOOKUP($C41,Pomocne_NS!$A$1:$D$4855,3,FALSE)</f>
        <v>kg</v>
      </c>
      <c r="E41" s="226">
        <v>210</v>
      </c>
      <c r="F41" s="218">
        <v>0</v>
      </c>
      <c r="G41" s="226">
        <f t="shared" si="3"/>
        <v>0</v>
      </c>
    </row>
    <row r="42" spans="1:10">
      <c r="A42" s="189">
        <v>27</v>
      </c>
      <c r="B42" s="242" t="str">
        <f>VLOOKUP($C42,Pomocne_NS!$A$1:$D$4855,2,FALSE)</f>
        <v>NV04</v>
      </c>
      <c r="C42" s="190" t="s">
        <v>324</v>
      </c>
      <c r="D42" s="234" t="str">
        <f>VLOOKUP($C42,Pomocne_NS!$A$1:$D$4855,3,FALSE)</f>
        <v>m2</v>
      </c>
      <c r="E42" s="226">
        <f>E40*0.07</f>
        <v>385.35</v>
      </c>
      <c r="F42" s="218">
        <v>0</v>
      </c>
      <c r="G42" s="226">
        <f t="shared" si="3"/>
        <v>0</v>
      </c>
    </row>
    <row r="43" spans="1:10">
      <c r="A43" s="191">
        <v>28</v>
      </c>
      <c r="B43" s="242" t="str">
        <f>VLOOKUP($C43,Pomocne_NS!$A$1:$D$4855,2,FALSE)</f>
        <v>NV05</v>
      </c>
      <c r="C43" s="190" t="s">
        <v>331</v>
      </c>
      <c r="D43" s="234" t="str">
        <f>VLOOKUP($C43,Pomocne_NS!$A$1:$D$4855,3,FALSE)</f>
        <v>m2</v>
      </c>
      <c r="E43" s="226">
        <f>E40*0.1</f>
        <v>550.5</v>
      </c>
      <c r="F43" s="218">
        <v>0</v>
      </c>
      <c r="G43" s="226">
        <f t="shared" si="3"/>
        <v>0</v>
      </c>
    </row>
    <row r="44" spans="1:10">
      <c r="A44" s="189">
        <v>29</v>
      </c>
      <c r="B44" s="242" t="str">
        <f>VLOOKUP($C44,Pomocne_NS!$A$1:$D$4855,2,FALSE)</f>
        <v>NV06</v>
      </c>
      <c r="C44" s="190" t="s">
        <v>880</v>
      </c>
      <c r="D44" s="234" t="str">
        <f>VLOOKUP($C44,Pomocne_NS!$A$1:$D$4855,3,FALSE)</f>
        <v>ks</v>
      </c>
      <c r="E44" s="226">
        <v>16</v>
      </c>
      <c r="F44" s="218">
        <v>0</v>
      </c>
      <c r="G44" s="226">
        <f t="shared" si="3"/>
        <v>0</v>
      </c>
    </row>
    <row r="45" spans="1:10">
      <c r="A45" s="191">
        <v>30</v>
      </c>
      <c r="B45" s="242" t="str">
        <f>VLOOKUP($C45,Pomocne_NS!$A$1:$D$4855,2,FALSE)</f>
        <v>NV09</v>
      </c>
      <c r="C45" s="190" t="s">
        <v>429</v>
      </c>
      <c r="D45" s="234" t="str">
        <f>VLOOKUP($C45,Pomocne_NS!$A$1:$D$4855,3,FALSE)</f>
        <v>m2</v>
      </c>
      <c r="E45" s="226">
        <f>E40*0.25</f>
        <v>1376.25</v>
      </c>
      <c r="F45" s="218">
        <v>0</v>
      </c>
      <c r="G45" s="226">
        <f t="shared" si="3"/>
        <v>0</v>
      </c>
    </row>
    <row r="46" spans="1:10">
      <c r="A46" s="189">
        <v>31</v>
      </c>
      <c r="B46" s="242" t="str">
        <f>VLOOKUP($C46,Pomocne_NS!$A$1:$D$4855,2,FALSE)</f>
        <v>NV12</v>
      </c>
      <c r="C46" s="190" t="s">
        <v>173</v>
      </c>
      <c r="D46" s="234" t="str">
        <f>VLOOKUP($C46,Pomocne_NS!$A$1:$D$4855,3,FALSE)</f>
        <v>m2</v>
      </c>
      <c r="E46" s="226">
        <f>(E58+E59)*1.2</f>
        <v>3200.4</v>
      </c>
      <c r="F46" s="218">
        <v>0</v>
      </c>
      <c r="G46" s="226">
        <f t="shared" si="3"/>
        <v>0</v>
      </c>
    </row>
    <row r="47" spans="1:10">
      <c r="A47" s="191">
        <v>32</v>
      </c>
      <c r="B47" s="242" t="str">
        <f>VLOOKUP($C47,Pomocne_NS!$A$1:$D$4855,2,FALSE)</f>
        <v>NV13</v>
      </c>
      <c r="C47" s="190" t="s">
        <v>175</v>
      </c>
      <c r="D47" s="234" t="str">
        <f>VLOOKUP($C47,Pomocne_NS!$A$1:$D$4855,3,FALSE)</f>
        <v>kpl</v>
      </c>
      <c r="E47" s="226">
        <v>1</v>
      </c>
      <c r="F47" s="218">
        <v>0</v>
      </c>
      <c r="G47" s="226">
        <f t="shared" si="3"/>
        <v>0</v>
      </c>
    </row>
    <row r="48" spans="1:10">
      <c r="A48" s="189">
        <v>33</v>
      </c>
      <c r="B48" s="242" t="str">
        <f>VLOOKUP($C48,Pomocne_NS!$A$1:$D$4855,2,FALSE)</f>
        <v>NV14</v>
      </c>
      <c r="C48" s="190" t="s">
        <v>215</v>
      </c>
      <c r="D48" s="234" t="str">
        <f>VLOOKUP($C48,Pomocne_NS!$A$1:$D$4855,3,FALSE)</f>
        <v>ks</v>
      </c>
      <c r="E48" s="226">
        <v>6</v>
      </c>
      <c r="F48" s="218">
        <v>0</v>
      </c>
      <c r="G48" s="226">
        <f t="shared" si="3"/>
        <v>0</v>
      </c>
    </row>
    <row r="49" spans="1:7">
      <c r="A49" s="191">
        <v>34</v>
      </c>
      <c r="B49" s="242" t="str">
        <f>VLOOKUP($C49,Pomocne_NS!$A$1:$D$4855,2,FALSE)</f>
        <v>NP01</v>
      </c>
      <c r="C49" s="190" t="s">
        <v>608</v>
      </c>
      <c r="D49" s="234" t="str">
        <f>VLOOKUP($C49,Pomocne_NS!$A$1:$D$4855,3,FALSE)</f>
        <v>m2</v>
      </c>
      <c r="E49" s="226">
        <f>E17</f>
        <v>440.40000000000003</v>
      </c>
      <c r="F49" s="218">
        <v>0</v>
      </c>
      <c r="G49" s="226">
        <f t="shared" si="3"/>
        <v>0</v>
      </c>
    </row>
    <row r="50" spans="1:7">
      <c r="A50" s="189">
        <v>35</v>
      </c>
      <c r="B50" s="242" t="str">
        <f>VLOOKUP($C50,Pomocne_NS!$A$1:$D$4855,2,FALSE)</f>
        <v>NP02</v>
      </c>
      <c r="C50" s="190" t="s">
        <v>163</v>
      </c>
      <c r="D50" s="234" t="str">
        <f>VLOOKUP($C50,Pomocne_NS!$A$1:$D$4855,3,FALSE)</f>
        <v>bm</v>
      </c>
      <c r="E50" s="226">
        <v>550</v>
      </c>
      <c r="F50" s="218">
        <v>0</v>
      </c>
      <c r="G50" s="226">
        <f t="shared" si="3"/>
        <v>0</v>
      </c>
    </row>
    <row r="51" spans="1:7">
      <c r="A51" s="191">
        <v>36</v>
      </c>
      <c r="B51" s="242" t="str">
        <f>VLOOKUP($C51,Pomocne_NS!$A$1:$D$4855,2,FALSE)</f>
        <v>NP05</v>
      </c>
      <c r="C51" s="190" t="s">
        <v>221</v>
      </c>
      <c r="D51" s="234" t="str">
        <f>VLOOKUP($C51,Pomocne_NS!$A$1:$D$4855,3,FALSE)</f>
        <v>m2</v>
      </c>
      <c r="E51" s="226">
        <f>E49</f>
        <v>440.40000000000003</v>
      </c>
      <c r="F51" s="218">
        <v>0</v>
      </c>
      <c r="G51" s="226">
        <f t="shared" si="3"/>
        <v>0</v>
      </c>
    </row>
    <row r="52" spans="1:7">
      <c r="A52" s="189">
        <v>37</v>
      </c>
      <c r="B52" s="242" t="str">
        <f>VLOOKUP($C52,Pomocne_NS!$A$1:$D$4855,2,FALSE)</f>
        <v>NP10</v>
      </c>
      <c r="C52" s="190" t="s">
        <v>580</v>
      </c>
      <c r="D52" s="234" t="str">
        <f>VLOOKUP($C52,Pomocne_NS!$A$1:$D$4855,3,FALSE)</f>
        <v>bm</v>
      </c>
      <c r="E52" s="226">
        <f>E18+197</f>
        <v>239</v>
      </c>
      <c r="F52" s="218">
        <v>0</v>
      </c>
      <c r="G52" s="226">
        <f t="shared" si="3"/>
        <v>0</v>
      </c>
    </row>
    <row r="53" spans="1:7">
      <c r="A53" s="191">
        <v>38</v>
      </c>
      <c r="B53" s="242" t="str">
        <f>VLOOKUP($C53,Pomocne_NS!$A$1:$D$4855,2,FALSE)</f>
        <v>NP09</v>
      </c>
      <c r="C53" s="190" t="s">
        <v>220</v>
      </c>
      <c r="D53" s="234" t="str">
        <f>VLOOKUP($C53,Pomocne_NS!$A$1:$D$4855,3,FALSE)</f>
        <v>m2</v>
      </c>
      <c r="E53" s="226">
        <f>E19</f>
        <v>440.40000000000003</v>
      </c>
      <c r="F53" s="218">
        <v>0</v>
      </c>
      <c r="G53" s="226">
        <f t="shared" si="3"/>
        <v>0</v>
      </c>
    </row>
    <row r="54" spans="1:7">
      <c r="A54" s="189">
        <v>39</v>
      </c>
      <c r="B54" s="242" t="str">
        <f>VLOOKUP($C54,Pomocne_NS!$A$1:$D$4855,2,FALSE)</f>
        <v>NS01</v>
      </c>
      <c r="C54" s="190" t="s">
        <v>165</v>
      </c>
      <c r="D54" s="234" t="str">
        <f>VLOOKUP($C54,Pomocne_NS!$A$1:$D$4855,3,FALSE)</f>
        <v>m2</v>
      </c>
      <c r="E54" s="226">
        <v>16.8</v>
      </c>
      <c r="F54" s="218">
        <v>0</v>
      </c>
      <c r="G54" s="226">
        <f t="shared" si="3"/>
        <v>0</v>
      </c>
    </row>
    <row r="55" spans="1:7">
      <c r="A55" s="191">
        <v>40</v>
      </c>
      <c r="B55" s="242" t="str">
        <f>VLOOKUP($C55,Pomocne_NS!$A$1:$D$4855,2,FALSE)</f>
        <v>NS18</v>
      </c>
      <c r="C55" s="190" t="s">
        <v>183</v>
      </c>
      <c r="D55" s="234" t="str">
        <f>VLOOKUP($C55,Pomocne_NS!$A$1:$D$4855,3,FALSE)</f>
        <v>m2</v>
      </c>
      <c r="E55" s="226">
        <f>(E58+E59)*0.01</f>
        <v>26.67</v>
      </c>
      <c r="F55" s="218">
        <v>0</v>
      </c>
      <c r="G55" s="226">
        <f t="shared" si="3"/>
        <v>0</v>
      </c>
    </row>
    <row r="56" spans="1:7">
      <c r="A56" s="189">
        <v>41</v>
      </c>
      <c r="B56" s="242" t="str">
        <f>VLOOKUP($C56,Pomocne_NS!$A$1:$D$4855,2,FALSE)</f>
        <v>NS02</v>
      </c>
      <c r="C56" s="190" t="s">
        <v>166</v>
      </c>
      <c r="D56" s="234" t="str">
        <f>VLOOKUP($C56,Pomocne_NS!$A$1:$D$4855,3,FALSE)</f>
        <v>ks</v>
      </c>
      <c r="E56" s="226">
        <v>20</v>
      </c>
      <c r="F56" s="218">
        <v>0</v>
      </c>
      <c r="G56" s="226">
        <f t="shared" si="3"/>
        <v>0</v>
      </c>
    </row>
    <row r="57" spans="1:7">
      <c r="A57" s="191">
        <v>42</v>
      </c>
      <c r="B57" s="242" t="str">
        <f>VLOOKUP($C57,Pomocne_NS!$A$1:$D$4855,2,FALSE)</f>
        <v>NS03</v>
      </c>
      <c r="C57" s="190" t="s">
        <v>169</v>
      </c>
      <c r="D57" s="234" t="str">
        <f>VLOOKUP($C57,Pomocne_NS!$A$1:$D$4855,3,FALSE)</f>
        <v>ks</v>
      </c>
      <c r="E57" s="226">
        <v>20</v>
      </c>
      <c r="F57" s="218">
        <v>0</v>
      </c>
      <c r="G57" s="226">
        <f t="shared" si="3"/>
        <v>0</v>
      </c>
    </row>
    <row r="58" spans="1:7" ht="20.399999999999999">
      <c r="A58" s="189">
        <v>43</v>
      </c>
      <c r="B58" s="242" t="str">
        <f>VLOOKUP($C58,Pomocne_NS!$A$1:$D$4855,2,FALSE)</f>
        <v>NS06</v>
      </c>
      <c r="C58" s="190" t="s">
        <v>333</v>
      </c>
      <c r="D58" s="234" t="str">
        <f>VLOOKUP($C58,Pomocne_NS!$A$1:$D$4855,3,FALSE)</f>
        <v>m2</v>
      </c>
      <c r="E58" s="226">
        <v>2050</v>
      </c>
      <c r="F58" s="218">
        <v>0</v>
      </c>
      <c r="G58" s="226">
        <f t="shared" si="3"/>
        <v>0</v>
      </c>
    </row>
    <row r="59" spans="1:7" ht="20.399999999999999">
      <c r="A59" s="191">
        <v>44</v>
      </c>
      <c r="B59" s="242" t="str">
        <f>VLOOKUP($C59,Pomocne_NS!$A$1:$D$4855,2,FALSE)</f>
        <v>NS07</v>
      </c>
      <c r="C59" s="190" t="s">
        <v>334</v>
      </c>
      <c r="D59" s="234" t="str">
        <f>VLOOKUP($C59,Pomocne_NS!$A$1:$D$4855,3,FALSE)</f>
        <v>m2</v>
      </c>
      <c r="E59" s="226">
        <v>617</v>
      </c>
      <c r="F59" s="218">
        <v>0</v>
      </c>
      <c r="G59" s="226">
        <f t="shared" si="3"/>
        <v>0</v>
      </c>
    </row>
    <row r="60" spans="1:7">
      <c r="A60" s="189">
        <v>45</v>
      </c>
      <c r="B60" s="242" t="str">
        <f>VLOOKUP($C60,Pomocne_NS!$A$1:$D$4855,2,FALSE)</f>
        <v>NS19</v>
      </c>
      <c r="C60" s="190" t="s">
        <v>881</v>
      </c>
      <c r="D60" s="234" t="str">
        <f>VLOOKUP($C60,Pomocne_NS!$A$1:$D$4855,3,FALSE)</f>
        <v>ks</v>
      </c>
      <c r="E60" s="226">
        <v>8</v>
      </c>
      <c r="F60" s="218">
        <v>0</v>
      </c>
      <c r="G60" s="226">
        <f t="shared" si="3"/>
        <v>0</v>
      </c>
    </row>
    <row r="61" spans="1:7">
      <c r="A61" s="191">
        <v>46</v>
      </c>
      <c r="B61" s="242" t="str">
        <f>VLOOKUP($C61,Pomocne_NS!$A$1:$D$4855,2,FALSE)</f>
        <v>NV19</v>
      </c>
      <c r="C61" s="190" t="s">
        <v>185</v>
      </c>
      <c r="D61" s="234" t="str">
        <f>VLOOKUP($C61,Pomocne_NS!$A$1:$D$4855,3,FALSE)</f>
        <v>kpl</v>
      </c>
      <c r="E61" s="226">
        <v>1</v>
      </c>
      <c r="F61" s="218">
        <v>0</v>
      </c>
      <c r="G61" s="226">
        <f t="shared" si="3"/>
        <v>0</v>
      </c>
    </row>
    <row r="62" spans="1:7">
      <c r="A62" s="189">
        <v>47</v>
      </c>
      <c r="B62" s="242" t="str">
        <f>VLOOKUP($C62,Pomocne_NS!$A$1:$D$4855,2,FALSE)</f>
        <v>NV18</v>
      </c>
      <c r="C62" s="190" t="s">
        <v>581</v>
      </c>
      <c r="D62" s="234" t="str">
        <f>VLOOKUP($C62,Pomocne_NS!$A$1:$D$4855,3,FALSE)</f>
        <v>bm</v>
      </c>
      <c r="E62" s="226">
        <v>50</v>
      </c>
      <c r="F62" s="218">
        <v>0</v>
      </c>
      <c r="G62" s="226">
        <f t="shared" si="3"/>
        <v>0</v>
      </c>
    </row>
    <row r="63" spans="1:7">
      <c r="A63" s="191">
        <v>48</v>
      </c>
      <c r="B63" s="242" t="str">
        <f>VLOOKUP($C63,Pomocne_NS!$A$1:$D$4855,2,FALSE)</f>
        <v>NP07</v>
      </c>
      <c r="C63" s="188" t="s">
        <v>184</v>
      </c>
      <c r="D63" s="234" t="str">
        <f>VLOOKUP($C63,Pomocne_NS!$A$1:$D$4855,3,FALSE)</f>
        <v>ks</v>
      </c>
      <c r="E63" s="226">
        <v>35</v>
      </c>
      <c r="F63" s="218">
        <v>0</v>
      </c>
      <c r="G63" s="226">
        <f t="shared" ref="G63:G68" si="4">E63*F63</f>
        <v>0</v>
      </c>
    </row>
    <row r="64" spans="1:7">
      <c r="A64" s="189">
        <v>49</v>
      </c>
      <c r="B64" s="242" t="str">
        <f>VLOOKUP($C64,Pomocne_NS!$A$1:$D$4855,2,FALSE)</f>
        <v>NP11</v>
      </c>
      <c r="C64" s="190" t="s">
        <v>236</v>
      </c>
      <c r="D64" s="234" t="str">
        <f>VLOOKUP($C64,Pomocne_NS!$A$1:$D$4855,3,FALSE)</f>
        <v>m3</v>
      </c>
      <c r="E64" s="226">
        <v>4.2</v>
      </c>
      <c r="F64" s="218">
        <v>0</v>
      </c>
      <c r="G64" s="226">
        <f t="shared" si="4"/>
        <v>0</v>
      </c>
    </row>
    <row r="65" spans="1:7">
      <c r="A65" s="191">
        <v>50</v>
      </c>
      <c r="B65" s="242" t="str">
        <f>VLOOKUP($C65,Pomocne_NS!$A$1:$D$4855,2,FALSE)</f>
        <v>ND10</v>
      </c>
      <c r="C65" s="190" t="s">
        <v>242</v>
      </c>
      <c r="D65" s="234" t="str">
        <f>VLOOKUP($C65,Pomocne_NS!$A$1:$D$4855,3,FALSE)</f>
        <v>bm</v>
      </c>
      <c r="E65" s="226">
        <v>180</v>
      </c>
      <c r="F65" s="218">
        <v>0</v>
      </c>
      <c r="G65" s="226">
        <f t="shared" si="4"/>
        <v>0</v>
      </c>
    </row>
    <row r="66" spans="1:7" s="106" customFormat="1">
      <c r="A66" s="189">
        <v>51</v>
      </c>
      <c r="B66" s="242" t="str">
        <f>VLOOKUP($C66,Pomocne_NS!$A$1:$D$4855,2,FALSE)</f>
        <v>N04</v>
      </c>
      <c r="C66" s="190" t="s">
        <v>330</v>
      </c>
      <c r="D66" s="234" t="str">
        <f>VLOOKUP($C66,Pomocne_NS!$A$1:$D$4855,3,FALSE)</f>
        <v>ks</v>
      </c>
      <c r="E66" s="226">
        <v>2</v>
      </c>
      <c r="F66" s="218">
        <v>0</v>
      </c>
      <c r="G66" s="226">
        <f t="shared" si="4"/>
        <v>0</v>
      </c>
    </row>
    <row r="67" spans="1:7" s="106" customFormat="1">
      <c r="A67" s="191">
        <v>52</v>
      </c>
      <c r="B67" s="242" t="str">
        <f>VLOOKUP($C67,Pomocne_NS!$A$1:$D$4855,2,FALSE)</f>
        <v>NV24</v>
      </c>
      <c r="C67" s="190" t="s">
        <v>593</v>
      </c>
      <c r="D67" s="234" t="str">
        <f>VLOOKUP($C67,Pomocne_NS!$A$1:$D$4855,3,FALSE)</f>
        <v>ks</v>
      </c>
      <c r="E67" s="226">
        <v>10</v>
      </c>
      <c r="F67" s="218">
        <v>0</v>
      </c>
      <c r="G67" s="226">
        <f t="shared" si="4"/>
        <v>0</v>
      </c>
    </row>
    <row r="68" spans="1:7" s="106" customFormat="1">
      <c r="A68" s="189">
        <v>53</v>
      </c>
      <c r="B68" s="242" t="str">
        <f>VLOOKUP($C68,Pomocne_NS!$A$1:$D$4855,2,FALSE)</f>
        <v>NV25</v>
      </c>
      <c r="C68" s="190" t="s">
        <v>454</v>
      </c>
      <c r="D68" s="234" t="str">
        <f>VLOOKUP($C68,Pomocne_NS!$A$1:$D$4855,3,FALSE)</f>
        <v>kpl</v>
      </c>
      <c r="E68" s="226">
        <v>1</v>
      </c>
      <c r="F68" s="218">
        <v>0</v>
      </c>
      <c r="G68" s="226">
        <f t="shared" si="4"/>
        <v>0</v>
      </c>
    </row>
    <row r="69" spans="1:7" s="106" customFormat="1">
      <c r="A69" s="191">
        <v>54</v>
      </c>
      <c r="B69" s="242" t="str">
        <f>VLOOKUP($C69,Pomocne_NS!$A$1:$D$4855,2,FALSE)</f>
        <v>N02</v>
      </c>
      <c r="C69" s="190" t="s">
        <v>235</v>
      </c>
      <c r="D69" s="234" t="str">
        <f>VLOOKUP($C69,Pomocne_NS!$A$1:$D$4855,3,FALSE)</f>
        <v>kg</v>
      </c>
      <c r="E69" s="226">
        <v>500</v>
      </c>
      <c r="F69" s="218">
        <v>0</v>
      </c>
      <c r="G69" s="226">
        <f>E69*F69</f>
        <v>0</v>
      </c>
    </row>
    <row r="70" spans="1:7" s="106" customFormat="1">
      <c r="A70" s="189">
        <v>55</v>
      </c>
      <c r="B70" s="242" t="str">
        <f>VLOOKUP($C70,Pomocne_NS!$A$1:$D$4855,2,FALSE)</f>
        <v>N19</v>
      </c>
      <c r="C70" s="188" t="s">
        <v>877</v>
      </c>
      <c r="D70" s="234" t="str">
        <f>VLOOKUP($C70,Pomocne_NS!$A$1:$D$4855,3,FALSE)</f>
        <v>ks</v>
      </c>
      <c r="E70" s="226">
        <v>5</v>
      </c>
      <c r="F70" s="218">
        <v>0</v>
      </c>
      <c r="G70" s="226">
        <f>E70*F70</f>
        <v>0</v>
      </c>
    </row>
    <row r="71" spans="1:7">
      <c r="A71" s="103"/>
      <c r="D71" s="113"/>
      <c r="E71" s="219"/>
      <c r="F71" s="219"/>
      <c r="G71" s="219"/>
    </row>
    <row r="72" spans="1:7">
      <c r="A72" s="103"/>
      <c r="C72" s="183" t="s">
        <v>99</v>
      </c>
      <c r="D72" s="113"/>
      <c r="E72" s="219"/>
      <c r="F72" s="219"/>
      <c r="G72" s="220">
        <f>G13+G37</f>
        <v>0</v>
      </c>
    </row>
    <row r="73" spans="1:7">
      <c r="A73" s="103"/>
      <c r="D73" s="113"/>
      <c r="E73" s="219"/>
      <c r="F73" s="219"/>
      <c r="G73" s="219"/>
    </row>
    <row r="74" spans="1:7">
      <c r="A74" s="299" t="s">
        <v>106</v>
      </c>
      <c r="B74" s="299"/>
      <c r="C74" s="299"/>
      <c r="D74" s="299"/>
      <c r="E74" s="299"/>
      <c r="F74" s="299"/>
      <c r="G74" s="299"/>
    </row>
    <row r="75" spans="1:7">
      <c r="A75" s="300" t="s">
        <v>128</v>
      </c>
      <c r="B75" s="300"/>
      <c r="C75" s="300"/>
      <c r="D75" s="300"/>
      <c r="E75" s="300"/>
      <c r="F75" s="300"/>
      <c r="G75" s="300"/>
    </row>
    <row r="76" spans="1:7">
      <c r="A76" s="300" t="s">
        <v>107</v>
      </c>
      <c r="B76" s="300"/>
      <c r="C76" s="300"/>
      <c r="D76" s="300"/>
      <c r="E76" s="300"/>
      <c r="F76" s="300"/>
      <c r="G76" s="300"/>
    </row>
    <row r="77" spans="1:7">
      <c r="A77" s="103"/>
      <c r="D77" s="113"/>
      <c r="E77" s="219"/>
      <c r="F77" s="219"/>
      <c r="G77" s="219"/>
    </row>
    <row r="78" spans="1:7">
      <c r="A78" s="113" t="s">
        <v>124</v>
      </c>
      <c r="D78" s="113"/>
      <c r="E78" s="219"/>
      <c r="F78" s="219"/>
      <c r="G78" s="219"/>
    </row>
    <row r="79" spans="1:7">
      <c r="A79" s="113" t="s">
        <v>125</v>
      </c>
      <c r="D79" s="113"/>
      <c r="E79" s="219"/>
      <c r="F79" s="219"/>
      <c r="G79" s="219"/>
    </row>
    <row r="80" spans="1:7">
      <c r="D80" s="113"/>
      <c r="E80" s="219"/>
      <c r="F80" s="219"/>
      <c r="G80" s="219"/>
    </row>
    <row r="81" spans="1:7">
      <c r="D81" s="113"/>
      <c r="E81" s="219"/>
      <c r="F81" s="219"/>
      <c r="G81" s="219"/>
    </row>
    <row r="82" spans="1:7">
      <c r="D82" s="113"/>
      <c r="E82" s="219"/>
      <c r="F82" s="219"/>
      <c r="G82" s="219"/>
    </row>
    <row r="83" spans="1:7">
      <c r="D83" s="113"/>
      <c r="E83" s="219"/>
      <c r="F83" s="219"/>
      <c r="G83" s="219"/>
    </row>
    <row r="84" spans="1:7">
      <c r="A84" s="197" t="s">
        <v>850</v>
      </c>
      <c r="B84" s="243"/>
      <c r="D84" s="113"/>
      <c r="E84" s="219"/>
      <c r="F84" s="219"/>
      <c r="G84" s="219"/>
    </row>
    <row r="85" spans="1:7">
      <c r="A85" s="197" t="s">
        <v>851</v>
      </c>
      <c r="B85" s="243"/>
      <c r="D85" s="113"/>
      <c r="E85" s="219"/>
      <c r="F85" s="219"/>
      <c r="G85" s="219"/>
    </row>
    <row r="86" spans="1:7">
      <c r="A86" s="197" t="s">
        <v>852</v>
      </c>
      <c r="B86" s="243"/>
      <c r="D86" s="113"/>
      <c r="E86" s="219"/>
      <c r="F86" s="219"/>
      <c r="G86" s="219"/>
    </row>
    <row r="87" spans="1:7">
      <c r="A87" s="197" t="s">
        <v>853</v>
      </c>
      <c r="B87" s="243"/>
      <c r="D87" s="113"/>
      <c r="E87" s="219"/>
      <c r="F87" s="219"/>
      <c r="G87" s="219"/>
    </row>
    <row r="88" spans="1:7">
      <c r="A88" s="197" t="s">
        <v>854</v>
      </c>
      <c r="B88" s="243"/>
      <c r="D88" s="113"/>
      <c r="E88" s="219"/>
      <c r="F88" s="219"/>
      <c r="G88" s="219"/>
    </row>
    <row r="89" spans="1:7">
      <c r="A89" s="197" t="s">
        <v>855</v>
      </c>
      <c r="B89" s="243"/>
      <c r="D89" s="113"/>
      <c r="E89" s="219"/>
      <c r="F89" s="219"/>
      <c r="G89" s="219"/>
    </row>
    <row r="90" spans="1:7">
      <c r="A90" s="301" t="s">
        <v>896</v>
      </c>
      <c r="B90" s="301"/>
      <c r="D90" s="113"/>
      <c r="E90" s="219"/>
      <c r="F90" s="219"/>
      <c r="G90" s="219"/>
    </row>
    <row r="91" spans="1:7">
      <c r="A91" s="103"/>
      <c r="D91" s="113"/>
      <c r="E91" s="219"/>
      <c r="F91" s="219"/>
      <c r="G91" s="219"/>
    </row>
    <row r="92" spans="1:7">
      <c r="A92" s="103"/>
      <c r="D92" s="113"/>
      <c r="E92" s="219"/>
      <c r="F92" s="219"/>
      <c r="G92" s="219"/>
    </row>
    <row r="93" spans="1:7">
      <c r="A93" s="103"/>
      <c r="D93" s="113"/>
      <c r="E93" s="219"/>
      <c r="F93" s="219"/>
      <c r="G93" s="219"/>
    </row>
    <row r="94" spans="1:7">
      <c r="A94" s="103"/>
      <c r="D94" s="113"/>
      <c r="E94" s="219"/>
      <c r="F94" s="219"/>
      <c r="G94" s="219"/>
    </row>
    <row r="95" spans="1:7">
      <c r="A95" s="103"/>
      <c r="D95" s="113"/>
      <c r="E95" s="219"/>
      <c r="F95" s="219"/>
      <c r="G95" s="219"/>
    </row>
    <row r="96" spans="1:7">
      <c r="A96" s="103"/>
      <c r="D96" s="113"/>
      <c r="E96" s="219"/>
      <c r="F96" s="219"/>
      <c r="G96" s="219"/>
    </row>
    <row r="97" spans="1:7">
      <c r="A97" s="103"/>
      <c r="D97" s="113"/>
      <c r="E97" s="219"/>
      <c r="F97" s="219"/>
      <c r="G97" s="219"/>
    </row>
    <row r="98" spans="1:7">
      <c r="A98" s="103"/>
      <c r="D98" s="113"/>
      <c r="E98" s="219"/>
      <c r="F98" s="219"/>
      <c r="G98" s="219"/>
    </row>
    <row r="99" spans="1:7">
      <c r="A99" s="103"/>
      <c r="D99" s="113"/>
      <c r="E99" s="219"/>
      <c r="F99" s="219"/>
      <c r="G99" s="219"/>
    </row>
    <row r="100" spans="1:7">
      <c r="A100" s="103"/>
      <c r="D100" s="113"/>
      <c r="E100" s="219"/>
      <c r="F100" s="219"/>
      <c r="G100" s="219"/>
    </row>
    <row r="101" spans="1:7">
      <c r="A101" s="103"/>
      <c r="D101" s="113"/>
      <c r="E101" s="219"/>
      <c r="F101" s="219"/>
      <c r="G101" s="219"/>
    </row>
    <row r="102" spans="1:7">
      <c r="A102" s="103"/>
      <c r="D102" s="113"/>
      <c r="E102" s="219"/>
      <c r="F102" s="219"/>
      <c r="G102" s="219"/>
    </row>
    <row r="103" spans="1:7">
      <c r="A103" s="103"/>
      <c r="D103" s="113"/>
      <c r="E103" s="219"/>
      <c r="F103" s="219"/>
      <c r="G103" s="219"/>
    </row>
    <row r="104" spans="1:7">
      <c r="A104" s="103"/>
      <c r="D104" s="113"/>
      <c r="E104" s="219"/>
      <c r="F104" s="219"/>
      <c r="G104" s="219"/>
    </row>
    <row r="105" spans="1:7">
      <c r="A105" s="103"/>
      <c r="D105" s="113"/>
      <c r="E105" s="219"/>
      <c r="F105" s="219"/>
      <c r="G105" s="219"/>
    </row>
    <row r="106" spans="1:7">
      <c r="A106" s="103"/>
      <c r="D106" s="113"/>
      <c r="E106" s="219"/>
      <c r="F106" s="219"/>
      <c r="G106" s="219"/>
    </row>
    <row r="107" spans="1:7">
      <c r="A107" s="103"/>
      <c r="D107" s="113"/>
      <c r="E107" s="219"/>
      <c r="F107" s="219"/>
      <c r="G107" s="219"/>
    </row>
    <row r="108" spans="1:7">
      <c r="A108" s="103"/>
      <c r="D108" s="113"/>
      <c r="E108" s="219"/>
      <c r="F108" s="219"/>
      <c r="G108" s="219"/>
    </row>
    <row r="109" spans="1:7">
      <c r="A109" s="103"/>
      <c r="D109" s="113"/>
      <c r="E109" s="219"/>
      <c r="F109" s="219"/>
      <c r="G109" s="219"/>
    </row>
    <row r="110" spans="1:7">
      <c r="A110" s="103"/>
      <c r="D110" s="113"/>
      <c r="E110" s="219"/>
      <c r="F110" s="219"/>
      <c r="G110" s="219"/>
    </row>
    <row r="111" spans="1:7">
      <c r="A111" s="103"/>
      <c r="D111" s="113"/>
      <c r="E111" s="219"/>
      <c r="F111" s="219"/>
      <c r="G111" s="219"/>
    </row>
    <row r="112" spans="1:7">
      <c r="A112" s="103"/>
      <c r="D112" s="113"/>
      <c r="E112" s="219"/>
      <c r="F112" s="219"/>
      <c r="G112" s="219"/>
    </row>
    <row r="113" spans="1:7">
      <c r="A113" s="103"/>
      <c r="D113" s="113"/>
      <c r="E113" s="219"/>
      <c r="F113" s="219"/>
      <c r="G113" s="219"/>
    </row>
    <row r="114" spans="1:7">
      <c r="A114" s="103"/>
      <c r="D114" s="113"/>
      <c r="E114" s="219"/>
      <c r="F114" s="219"/>
      <c r="G114" s="219"/>
    </row>
    <row r="115" spans="1:7">
      <c r="A115" s="103"/>
      <c r="D115" s="113"/>
      <c r="E115" s="219"/>
      <c r="F115" s="219"/>
      <c r="G115" s="219"/>
    </row>
    <row r="116" spans="1:7">
      <c r="A116" s="103"/>
      <c r="D116" s="113"/>
      <c r="E116" s="219"/>
      <c r="F116" s="219"/>
      <c r="G116" s="219"/>
    </row>
    <row r="117" spans="1:7">
      <c r="A117" s="103"/>
      <c r="D117" s="113"/>
      <c r="E117" s="219"/>
      <c r="F117" s="219"/>
      <c r="G117" s="219"/>
    </row>
    <row r="118" spans="1:7">
      <c r="A118" s="103"/>
      <c r="D118" s="113"/>
      <c r="E118" s="219"/>
      <c r="F118" s="219"/>
      <c r="G118" s="219"/>
    </row>
    <row r="119" spans="1:7">
      <c r="A119" s="103"/>
      <c r="D119" s="113"/>
      <c r="E119" s="219"/>
      <c r="F119" s="219"/>
      <c r="G119" s="219"/>
    </row>
    <row r="120" spans="1:7">
      <c r="A120" s="103"/>
      <c r="D120" s="113"/>
      <c r="E120" s="219"/>
      <c r="F120" s="219"/>
      <c r="G120" s="219"/>
    </row>
    <row r="121" spans="1:7">
      <c r="A121" s="103"/>
      <c r="D121" s="113"/>
      <c r="E121" s="219"/>
      <c r="F121" s="219"/>
      <c r="G121" s="219"/>
    </row>
    <row r="122" spans="1:7">
      <c r="A122" s="103"/>
      <c r="D122" s="113"/>
      <c r="E122" s="219"/>
      <c r="F122" s="219"/>
      <c r="G122" s="219"/>
    </row>
    <row r="123" spans="1:7">
      <c r="A123" s="103"/>
      <c r="D123" s="113"/>
      <c r="E123" s="219"/>
      <c r="F123" s="219"/>
      <c r="G123" s="219"/>
    </row>
    <row r="124" spans="1:7">
      <c r="A124" s="103"/>
      <c r="D124" s="113"/>
      <c r="E124" s="219"/>
      <c r="F124" s="219"/>
      <c r="G124" s="219"/>
    </row>
    <row r="125" spans="1:7">
      <c r="A125" s="103"/>
      <c r="D125" s="113"/>
      <c r="E125" s="219"/>
      <c r="F125" s="219"/>
      <c r="G125" s="219"/>
    </row>
    <row r="126" spans="1:7">
      <c r="A126" s="103"/>
      <c r="D126" s="113"/>
      <c r="E126" s="219"/>
      <c r="F126" s="219"/>
      <c r="G126" s="219"/>
    </row>
    <row r="127" spans="1:7">
      <c r="A127" s="103"/>
      <c r="D127" s="113"/>
      <c r="E127" s="219"/>
      <c r="F127" s="219"/>
      <c r="G127" s="219"/>
    </row>
    <row r="128" spans="1:7">
      <c r="A128" s="103"/>
      <c r="D128" s="113"/>
      <c r="E128" s="219"/>
      <c r="F128" s="219"/>
      <c r="G128" s="219"/>
    </row>
    <row r="129" spans="1:7">
      <c r="A129" s="103"/>
      <c r="D129" s="113"/>
      <c r="E129" s="219"/>
      <c r="F129" s="219"/>
      <c r="G129" s="219"/>
    </row>
    <row r="130" spans="1:7">
      <c r="A130" s="103"/>
      <c r="D130" s="113"/>
      <c r="E130" s="219"/>
      <c r="F130" s="219"/>
      <c r="G130" s="219"/>
    </row>
    <row r="131" spans="1:7">
      <c r="A131" s="103"/>
      <c r="D131" s="113"/>
      <c r="E131" s="219"/>
      <c r="F131" s="219"/>
      <c r="G131" s="219"/>
    </row>
    <row r="132" spans="1:7">
      <c r="A132" s="103"/>
      <c r="D132" s="113"/>
      <c r="E132" s="219"/>
      <c r="F132" s="219"/>
      <c r="G132" s="219"/>
    </row>
    <row r="133" spans="1:7">
      <c r="A133" s="103"/>
      <c r="D133" s="113"/>
      <c r="E133" s="219"/>
      <c r="F133" s="219"/>
      <c r="G133" s="219"/>
    </row>
    <row r="134" spans="1:7">
      <c r="A134" s="103"/>
      <c r="D134" s="113"/>
      <c r="E134" s="219"/>
      <c r="F134" s="219"/>
      <c r="G134" s="219"/>
    </row>
    <row r="135" spans="1:7">
      <c r="A135" s="103"/>
      <c r="D135" s="113"/>
      <c r="E135" s="219"/>
      <c r="F135" s="219"/>
      <c r="G135" s="219"/>
    </row>
    <row r="136" spans="1:7">
      <c r="A136" s="103"/>
      <c r="D136" s="113"/>
      <c r="E136" s="219"/>
      <c r="F136" s="219"/>
      <c r="G136" s="219"/>
    </row>
    <row r="137" spans="1:7">
      <c r="A137" s="103"/>
      <c r="D137" s="113"/>
      <c r="E137" s="219"/>
      <c r="F137" s="219"/>
      <c r="G137" s="219"/>
    </row>
    <row r="138" spans="1:7">
      <c r="A138" s="103"/>
      <c r="D138" s="113"/>
      <c r="E138" s="219"/>
      <c r="F138" s="219"/>
      <c r="G138" s="219"/>
    </row>
    <row r="139" spans="1:7">
      <c r="A139" s="103"/>
      <c r="D139" s="113"/>
      <c r="E139" s="219"/>
      <c r="F139" s="219"/>
      <c r="G139" s="219"/>
    </row>
    <row r="140" spans="1:7">
      <c r="A140" s="103"/>
      <c r="D140" s="113"/>
      <c r="E140" s="219"/>
      <c r="F140" s="219"/>
      <c r="G140" s="219"/>
    </row>
    <row r="141" spans="1:7">
      <c r="A141" s="103"/>
      <c r="D141" s="113"/>
      <c r="E141" s="219"/>
      <c r="F141" s="219"/>
      <c r="G141" s="219"/>
    </row>
    <row r="142" spans="1:7">
      <c r="A142" s="103"/>
      <c r="D142" s="113"/>
      <c r="E142" s="219"/>
      <c r="F142" s="219"/>
      <c r="G142" s="219"/>
    </row>
    <row r="143" spans="1:7">
      <c r="A143" s="103"/>
      <c r="D143" s="113"/>
      <c r="E143" s="219"/>
      <c r="F143" s="219"/>
      <c r="G143" s="219"/>
    </row>
    <row r="144" spans="1:7">
      <c r="A144" s="103"/>
      <c r="D144" s="113"/>
      <c r="E144" s="219"/>
      <c r="F144" s="219"/>
      <c r="G144" s="219"/>
    </row>
    <row r="145" spans="1:7">
      <c r="A145" s="103"/>
      <c r="D145" s="113"/>
      <c r="E145" s="219"/>
      <c r="F145" s="219"/>
      <c r="G145" s="219"/>
    </row>
    <row r="146" spans="1:7">
      <c r="A146" s="103"/>
      <c r="D146" s="113"/>
      <c r="E146" s="219"/>
      <c r="F146" s="219"/>
      <c r="G146" s="219"/>
    </row>
    <row r="147" spans="1:7">
      <c r="A147" s="103"/>
      <c r="D147" s="113"/>
      <c r="E147" s="219"/>
      <c r="F147" s="219"/>
      <c r="G147" s="219"/>
    </row>
    <row r="148" spans="1:7">
      <c r="A148" s="103"/>
      <c r="D148" s="113"/>
      <c r="E148" s="219"/>
      <c r="F148" s="219"/>
      <c r="G148" s="219"/>
    </row>
    <row r="149" spans="1:7">
      <c r="A149" s="103"/>
      <c r="D149" s="113"/>
      <c r="E149" s="219"/>
      <c r="F149" s="219"/>
      <c r="G149" s="219"/>
    </row>
    <row r="150" spans="1:7">
      <c r="A150" s="103"/>
      <c r="D150" s="113"/>
      <c r="E150" s="219"/>
      <c r="F150" s="219"/>
      <c r="G150" s="219"/>
    </row>
    <row r="151" spans="1:7">
      <c r="A151" s="103"/>
      <c r="D151" s="113"/>
      <c r="E151" s="219"/>
      <c r="F151" s="219"/>
      <c r="G151" s="219"/>
    </row>
    <row r="152" spans="1:7">
      <c r="A152" s="103"/>
      <c r="D152" s="113"/>
      <c r="E152" s="219"/>
      <c r="F152" s="219"/>
      <c r="G152" s="219"/>
    </row>
    <row r="153" spans="1:7">
      <c r="A153" s="103"/>
      <c r="D153" s="113"/>
      <c r="E153" s="219"/>
      <c r="F153" s="219"/>
      <c r="G153" s="219"/>
    </row>
    <row r="154" spans="1:7">
      <c r="A154" s="103"/>
      <c r="D154" s="113"/>
      <c r="E154" s="219"/>
      <c r="F154" s="219"/>
      <c r="G154" s="219"/>
    </row>
    <row r="155" spans="1:7">
      <c r="A155" s="103"/>
      <c r="D155" s="113"/>
      <c r="E155" s="219"/>
      <c r="F155" s="219"/>
      <c r="G155" s="219"/>
    </row>
    <row r="156" spans="1:7">
      <c r="A156" s="103"/>
      <c r="D156" s="113"/>
      <c r="E156" s="219"/>
      <c r="F156" s="219"/>
      <c r="G156" s="219"/>
    </row>
    <row r="157" spans="1:7">
      <c r="A157" s="103"/>
      <c r="D157" s="113"/>
      <c r="E157" s="219"/>
      <c r="F157" s="219"/>
      <c r="G157" s="219"/>
    </row>
    <row r="158" spans="1:7">
      <c r="A158" s="103"/>
      <c r="D158" s="113"/>
      <c r="E158" s="219"/>
      <c r="F158" s="219"/>
      <c r="G158" s="219"/>
    </row>
    <row r="159" spans="1:7">
      <c r="A159" s="103"/>
      <c r="D159" s="113"/>
      <c r="E159" s="219"/>
      <c r="F159" s="219"/>
      <c r="G159" s="219"/>
    </row>
    <row r="160" spans="1:7">
      <c r="A160" s="103"/>
      <c r="D160" s="113"/>
      <c r="E160" s="219"/>
      <c r="F160" s="219"/>
      <c r="G160" s="219"/>
    </row>
    <row r="161" spans="1:7">
      <c r="A161" s="103"/>
      <c r="D161" s="113"/>
      <c r="E161" s="219"/>
      <c r="F161" s="219"/>
      <c r="G161" s="219"/>
    </row>
    <row r="162" spans="1:7">
      <c r="A162" s="103"/>
      <c r="D162" s="113"/>
      <c r="E162" s="219"/>
      <c r="F162" s="219"/>
      <c r="G162" s="219"/>
    </row>
    <row r="163" spans="1:7">
      <c r="A163" s="103"/>
      <c r="D163" s="113"/>
      <c r="E163" s="219"/>
      <c r="F163" s="219"/>
      <c r="G163" s="219"/>
    </row>
    <row r="164" spans="1:7">
      <c r="A164" s="103"/>
      <c r="D164" s="113"/>
      <c r="E164" s="219"/>
      <c r="F164" s="219"/>
      <c r="G164" s="219"/>
    </row>
    <row r="165" spans="1:7">
      <c r="A165" s="103"/>
      <c r="D165" s="113"/>
      <c r="E165" s="219"/>
      <c r="F165" s="219"/>
      <c r="G165" s="219"/>
    </row>
    <row r="166" spans="1:7">
      <c r="A166" s="103"/>
      <c r="D166" s="113"/>
      <c r="E166" s="219"/>
      <c r="F166" s="219"/>
      <c r="G166" s="219"/>
    </row>
    <row r="167" spans="1:7">
      <c r="A167" s="103"/>
      <c r="D167" s="113"/>
      <c r="E167" s="219"/>
      <c r="F167" s="219"/>
      <c r="G167" s="219"/>
    </row>
    <row r="168" spans="1:7">
      <c r="A168" s="103"/>
      <c r="D168" s="113"/>
      <c r="E168" s="219"/>
      <c r="F168" s="219"/>
      <c r="G168" s="219"/>
    </row>
    <row r="169" spans="1:7">
      <c r="A169" s="103"/>
      <c r="D169" s="113"/>
      <c r="E169" s="219"/>
      <c r="F169" s="219"/>
      <c r="G169" s="219"/>
    </row>
    <row r="170" spans="1:7">
      <c r="A170" s="103"/>
      <c r="D170" s="113"/>
      <c r="E170" s="219"/>
      <c r="F170" s="219"/>
      <c r="G170" s="219"/>
    </row>
    <row r="171" spans="1:7">
      <c r="A171" s="103"/>
      <c r="D171" s="113"/>
      <c r="E171" s="219"/>
      <c r="F171" s="219"/>
      <c r="G171" s="219"/>
    </row>
    <row r="172" spans="1:7">
      <c r="A172" s="103"/>
      <c r="D172" s="113"/>
      <c r="E172" s="219"/>
      <c r="F172" s="219"/>
      <c r="G172" s="219"/>
    </row>
    <row r="173" spans="1:7">
      <c r="A173" s="103"/>
      <c r="D173" s="113"/>
      <c r="E173" s="219"/>
      <c r="F173" s="219"/>
      <c r="G173" s="219"/>
    </row>
    <row r="174" spans="1:7">
      <c r="A174" s="103"/>
      <c r="D174" s="113"/>
      <c r="E174" s="219"/>
      <c r="F174" s="219"/>
      <c r="G174" s="219"/>
    </row>
    <row r="175" spans="1:7">
      <c r="A175" s="103"/>
      <c r="D175" s="113"/>
      <c r="E175" s="219"/>
      <c r="F175" s="219"/>
      <c r="G175" s="219"/>
    </row>
    <row r="176" spans="1:7">
      <c r="A176" s="103"/>
      <c r="D176" s="113"/>
      <c r="E176" s="219"/>
      <c r="F176" s="219"/>
      <c r="G176" s="219"/>
    </row>
    <row r="177" spans="1:7">
      <c r="A177" s="103"/>
      <c r="D177" s="113"/>
      <c r="E177" s="219"/>
      <c r="F177" s="219"/>
      <c r="G177" s="219"/>
    </row>
    <row r="178" spans="1:7">
      <c r="A178" s="103"/>
      <c r="D178" s="113"/>
      <c r="E178" s="219"/>
      <c r="F178" s="219"/>
      <c r="G178" s="219"/>
    </row>
    <row r="179" spans="1:7">
      <c r="A179" s="103"/>
      <c r="D179" s="113"/>
      <c r="E179" s="219"/>
      <c r="F179" s="219"/>
      <c r="G179" s="219"/>
    </row>
    <row r="180" spans="1:7">
      <c r="A180" s="103"/>
      <c r="D180" s="113"/>
      <c r="E180" s="219"/>
      <c r="F180" s="219"/>
      <c r="G180" s="219"/>
    </row>
    <row r="181" spans="1:7">
      <c r="A181" s="103"/>
      <c r="D181" s="113"/>
      <c r="E181" s="219"/>
      <c r="F181" s="219"/>
      <c r="G181" s="219"/>
    </row>
    <row r="182" spans="1:7">
      <c r="A182" s="103"/>
      <c r="D182" s="113"/>
      <c r="E182" s="219"/>
      <c r="F182" s="219"/>
      <c r="G182" s="219"/>
    </row>
    <row r="183" spans="1:7">
      <c r="A183" s="103"/>
      <c r="D183" s="113"/>
      <c r="E183" s="219"/>
      <c r="F183" s="219"/>
      <c r="G183" s="219"/>
    </row>
    <row r="184" spans="1:7">
      <c r="A184" s="103"/>
      <c r="D184" s="113"/>
      <c r="E184" s="219"/>
      <c r="F184" s="219"/>
      <c r="G184" s="219"/>
    </row>
    <row r="185" spans="1:7">
      <c r="A185" s="103"/>
      <c r="D185" s="113"/>
      <c r="E185" s="219"/>
      <c r="F185" s="219"/>
      <c r="G185" s="219"/>
    </row>
    <row r="186" spans="1:7">
      <c r="A186" s="103"/>
      <c r="D186" s="113"/>
      <c r="E186" s="219"/>
      <c r="F186" s="219"/>
      <c r="G186" s="219"/>
    </row>
    <row r="187" spans="1:7">
      <c r="A187" s="103"/>
      <c r="D187" s="113"/>
      <c r="E187" s="219"/>
      <c r="F187" s="219"/>
      <c r="G187" s="219"/>
    </row>
    <row r="188" spans="1:7">
      <c r="A188" s="103"/>
      <c r="D188" s="113"/>
      <c r="E188" s="219"/>
      <c r="F188" s="219"/>
      <c r="G188" s="219"/>
    </row>
    <row r="189" spans="1:7">
      <c r="A189" s="103"/>
      <c r="D189" s="113"/>
      <c r="E189" s="219"/>
      <c r="F189" s="219"/>
      <c r="G189" s="219"/>
    </row>
    <row r="190" spans="1:7">
      <c r="A190" s="103"/>
      <c r="D190" s="113"/>
      <c r="E190" s="219"/>
      <c r="F190" s="219"/>
      <c r="G190" s="219"/>
    </row>
    <row r="191" spans="1:7">
      <c r="A191" s="103"/>
      <c r="D191" s="113"/>
      <c r="E191" s="219"/>
      <c r="F191" s="219"/>
      <c r="G191" s="219"/>
    </row>
    <row r="192" spans="1:7">
      <c r="A192" s="103"/>
      <c r="D192" s="113"/>
      <c r="E192" s="219"/>
      <c r="F192" s="219"/>
      <c r="G192" s="219"/>
    </row>
    <row r="193" spans="1:7">
      <c r="A193" s="103"/>
      <c r="D193" s="113"/>
      <c r="E193" s="219"/>
      <c r="F193" s="219"/>
      <c r="G193" s="219"/>
    </row>
    <row r="194" spans="1:7">
      <c r="A194" s="103"/>
      <c r="D194" s="113"/>
      <c r="E194" s="219"/>
      <c r="F194" s="219"/>
      <c r="G194" s="219"/>
    </row>
    <row r="195" spans="1:7">
      <c r="A195" s="103"/>
      <c r="D195" s="113"/>
      <c r="E195" s="219"/>
      <c r="F195" s="219"/>
      <c r="G195" s="219"/>
    </row>
    <row r="196" spans="1:7">
      <c r="A196" s="103"/>
      <c r="D196" s="113"/>
      <c r="E196" s="219"/>
      <c r="F196" s="219"/>
      <c r="G196" s="219"/>
    </row>
    <row r="197" spans="1:7">
      <c r="A197" s="103"/>
      <c r="D197" s="113"/>
      <c r="E197" s="219"/>
      <c r="F197" s="219"/>
      <c r="G197" s="219"/>
    </row>
    <row r="198" spans="1:7">
      <c r="A198" s="103"/>
      <c r="D198" s="113"/>
      <c r="E198" s="219"/>
      <c r="F198" s="219"/>
      <c r="G198" s="219"/>
    </row>
    <row r="199" spans="1:7">
      <c r="A199" s="103"/>
      <c r="D199" s="113"/>
      <c r="E199" s="219"/>
      <c r="F199" s="219"/>
      <c r="G199" s="219"/>
    </row>
    <row r="200" spans="1:7">
      <c r="A200" s="103"/>
      <c r="D200" s="113"/>
      <c r="E200" s="219"/>
      <c r="F200" s="219"/>
      <c r="G200" s="219"/>
    </row>
    <row r="201" spans="1:7">
      <c r="A201" s="103"/>
      <c r="D201" s="113"/>
      <c r="E201" s="219"/>
      <c r="F201" s="219"/>
      <c r="G201" s="219"/>
    </row>
    <row r="202" spans="1:7">
      <c r="A202" s="103"/>
      <c r="D202" s="113"/>
      <c r="E202" s="219"/>
      <c r="F202" s="219"/>
      <c r="G202" s="219"/>
    </row>
    <row r="203" spans="1:7">
      <c r="A203" s="103"/>
      <c r="D203" s="113"/>
      <c r="E203" s="219"/>
      <c r="F203" s="219"/>
      <c r="G203" s="219"/>
    </row>
    <row r="204" spans="1:7">
      <c r="A204" s="103"/>
      <c r="D204" s="113"/>
      <c r="E204" s="219"/>
      <c r="F204" s="219"/>
      <c r="G204" s="219"/>
    </row>
    <row r="205" spans="1:7">
      <c r="A205" s="103"/>
      <c r="D205" s="113"/>
      <c r="E205" s="219"/>
      <c r="F205" s="219"/>
      <c r="G205" s="219"/>
    </row>
    <row r="206" spans="1:7">
      <c r="A206" s="103"/>
      <c r="D206" s="113"/>
      <c r="E206" s="219"/>
      <c r="F206" s="219"/>
      <c r="G206" s="219"/>
    </row>
    <row r="207" spans="1:7">
      <c r="A207" s="103"/>
      <c r="D207" s="113"/>
      <c r="E207" s="219"/>
      <c r="F207" s="219"/>
      <c r="G207" s="219"/>
    </row>
    <row r="208" spans="1:7">
      <c r="A208" s="103"/>
      <c r="D208" s="113"/>
      <c r="E208" s="219"/>
      <c r="F208" s="219"/>
      <c r="G208" s="219"/>
    </row>
    <row r="209" spans="1:7">
      <c r="A209" s="103"/>
      <c r="D209" s="113"/>
      <c r="E209" s="219"/>
      <c r="F209" s="219"/>
      <c r="G209" s="219"/>
    </row>
    <row r="210" spans="1:7">
      <c r="A210" s="103"/>
      <c r="D210" s="113"/>
      <c r="E210" s="219"/>
      <c r="F210" s="219"/>
      <c r="G210" s="219"/>
    </row>
    <row r="211" spans="1:7">
      <c r="A211" s="103"/>
      <c r="D211" s="113"/>
      <c r="E211" s="219"/>
      <c r="F211" s="219"/>
      <c r="G211" s="219"/>
    </row>
    <row r="212" spans="1:7">
      <c r="A212" s="103"/>
      <c r="D212" s="113"/>
      <c r="E212" s="219"/>
      <c r="F212" s="219"/>
      <c r="G212" s="219"/>
    </row>
    <row r="213" spans="1:7">
      <c r="A213" s="103"/>
      <c r="D213" s="113"/>
      <c r="E213" s="219"/>
      <c r="F213" s="219"/>
      <c r="G213" s="219"/>
    </row>
    <row r="214" spans="1:7">
      <c r="A214" s="103"/>
      <c r="D214" s="113"/>
      <c r="E214" s="219"/>
      <c r="F214" s="219"/>
      <c r="G214" s="219"/>
    </row>
    <row r="215" spans="1:7">
      <c r="A215" s="103"/>
      <c r="D215" s="113"/>
      <c r="E215" s="219"/>
      <c r="F215" s="219"/>
      <c r="G215" s="219"/>
    </row>
    <row r="216" spans="1:7">
      <c r="A216" s="103"/>
      <c r="D216" s="113"/>
      <c r="E216" s="219"/>
      <c r="F216" s="219"/>
      <c r="G216" s="219"/>
    </row>
    <row r="217" spans="1:7">
      <c r="A217" s="103"/>
      <c r="D217" s="113"/>
      <c r="E217" s="219"/>
      <c r="F217" s="219"/>
      <c r="G217" s="219"/>
    </row>
    <row r="218" spans="1:7">
      <c r="A218" s="103"/>
      <c r="D218" s="113"/>
      <c r="E218" s="219"/>
      <c r="F218" s="219"/>
      <c r="G218" s="219"/>
    </row>
    <row r="219" spans="1:7">
      <c r="A219" s="103"/>
      <c r="D219" s="113"/>
      <c r="E219" s="219"/>
      <c r="F219" s="219"/>
      <c r="G219" s="219"/>
    </row>
    <row r="220" spans="1:7">
      <c r="A220" s="103"/>
      <c r="D220" s="113"/>
      <c r="E220" s="219"/>
      <c r="F220" s="219"/>
      <c r="G220" s="219"/>
    </row>
    <row r="221" spans="1:7">
      <c r="A221" s="103"/>
      <c r="D221" s="113"/>
      <c r="E221" s="219"/>
      <c r="F221" s="219"/>
      <c r="G221" s="219"/>
    </row>
    <row r="222" spans="1:7">
      <c r="A222" s="103"/>
      <c r="D222" s="113"/>
      <c r="E222" s="219"/>
      <c r="F222" s="219"/>
      <c r="G222" s="219"/>
    </row>
    <row r="223" spans="1:7">
      <c r="A223" s="103"/>
      <c r="D223" s="113"/>
      <c r="E223" s="219"/>
      <c r="F223" s="219"/>
      <c r="G223" s="219"/>
    </row>
    <row r="224" spans="1:7">
      <c r="A224" s="103"/>
      <c r="D224" s="113"/>
      <c r="E224" s="219"/>
      <c r="F224" s="219"/>
      <c r="G224" s="219"/>
    </row>
    <row r="225" spans="1:7">
      <c r="A225" s="103"/>
      <c r="D225" s="113"/>
      <c r="E225" s="219"/>
      <c r="F225" s="219"/>
      <c r="G225" s="219"/>
    </row>
    <row r="226" spans="1:7">
      <c r="A226" s="103"/>
      <c r="D226" s="113"/>
      <c r="E226" s="219"/>
      <c r="F226" s="219"/>
      <c r="G226" s="219"/>
    </row>
    <row r="227" spans="1:7">
      <c r="A227" s="103"/>
      <c r="D227" s="113"/>
      <c r="E227" s="219"/>
      <c r="F227" s="219"/>
      <c r="G227" s="219"/>
    </row>
    <row r="228" spans="1:7">
      <c r="A228" s="103"/>
      <c r="D228" s="113"/>
      <c r="E228" s="219"/>
      <c r="F228" s="219"/>
      <c r="G228" s="219"/>
    </row>
    <row r="229" spans="1:7">
      <c r="A229" s="103"/>
      <c r="D229" s="113"/>
      <c r="E229" s="219"/>
      <c r="F229" s="219"/>
      <c r="G229" s="219"/>
    </row>
    <row r="230" spans="1:7">
      <c r="A230" s="103"/>
      <c r="D230" s="113"/>
      <c r="E230" s="219"/>
      <c r="F230" s="219"/>
      <c r="G230" s="219"/>
    </row>
    <row r="231" spans="1:7">
      <c r="A231" s="103"/>
      <c r="D231" s="113"/>
      <c r="E231" s="219"/>
      <c r="F231" s="219"/>
      <c r="G231" s="219"/>
    </row>
    <row r="232" spans="1:7">
      <c r="A232" s="103"/>
      <c r="D232" s="113"/>
      <c r="E232" s="219"/>
      <c r="F232" s="219"/>
      <c r="G232" s="219"/>
    </row>
    <row r="233" spans="1:7">
      <c r="A233" s="103"/>
      <c r="D233" s="113"/>
      <c r="E233" s="219"/>
      <c r="F233" s="219"/>
      <c r="G233" s="219"/>
    </row>
    <row r="234" spans="1:7">
      <c r="A234" s="103"/>
      <c r="D234" s="113"/>
      <c r="E234" s="219"/>
      <c r="F234" s="219"/>
      <c r="G234" s="219"/>
    </row>
    <row r="235" spans="1:7">
      <c r="A235" s="103"/>
      <c r="D235" s="113"/>
      <c r="E235" s="219"/>
      <c r="F235" s="219"/>
      <c r="G235" s="219"/>
    </row>
    <row r="236" spans="1:7">
      <c r="A236" s="103"/>
      <c r="D236" s="113"/>
      <c r="E236" s="219"/>
      <c r="F236" s="219"/>
      <c r="G236" s="219"/>
    </row>
    <row r="237" spans="1:7">
      <c r="A237" s="103"/>
      <c r="D237" s="113"/>
      <c r="E237" s="219"/>
      <c r="F237" s="219"/>
      <c r="G237" s="219"/>
    </row>
    <row r="238" spans="1:7">
      <c r="A238" s="103"/>
      <c r="D238" s="113"/>
      <c r="E238" s="219"/>
      <c r="F238" s="219"/>
      <c r="G238" s="219"/>
    </row>
    <row r="239" spans="1:7">
      <c r="A239" s="103"/>
      <c r="D239" s="113"/>
      <c r="E239" s="219"/>
      <c r="F239" s="219"/>
      <c r="G239" s="219"/>
    </row>
    <row r="240" spans="1:7">
      <c r="A240" s="103"/>
      <c r="D240" s="113"/>
      <c r="E240" s="219"/>
      <c r="F240" s="219"/>
      <c r="G240" s="219"/>
    </row>
    <row r="241" spans="1:7">
      <c r="A241" s="103"/>
      <c r="D241" s="113"/>
      <c r="E241" s="219"/>
      <c r="F241" s="219"/>
      <c r="G241" s="219"/>
    </row>
    <row r="242" spans="1:7">
      <c r="A242" s="103"/>
      <c r="D242" s="113"/>
      <c r="E242" s="219"/>
      <c r="F242" s="219"/>
      <c r="G242" s="219"/>
    </row>
    <row r="243" spans="1:7">
      <c r="A243" s="103"/>
      <c r="D243" s="113"/>
      <c r="E243" s="219"/>
      <c r="F243" s="219"/>
      <c r="G243" s="219"/>
    </row>
    <row r="244" spans="1:7">
      <c r="A244" s="103"/>
      <c r="D244" s="113"/>
      <c r="E244" s="219"/>
      <c r="F244" s="219"/>
      <c r="G244" s="219"/>
    </row>
    <row r="245" spans="1:7">
      <c r="A245" s="103"/>
      <c r="D245" s="113"/>
      <c r="E245" s="219"/>
      <c r="F245" s="219"/>
      <c r="G245" s="219"/>
    </row>
    <row r="246" spans="1:7">
      <c r="A246" s="103"/>
      <c r="D246" s="113"/>
      <c r="E246" s="219"/>
      <c r="F246" s="219"/>
      <c r="G246" s="219"/>
    </row>
    <row r="247" spans="1:7">
      <c r="A247" s="103"/>
      <c r="D247" s="113"/>
      <c r="E247" s="219"/>
      <c r="F247" s="219"/>
      <c r="G247" s="219"/>
    </row>
    <row r="248" spans="1:7">
      <c r="A248" s="103"/>
      <c r="D248" s="113"/>
      <c r="E248" s="219"/>
      <c r="F248" s="219"/>
      <c r="G248" s="219"/>
    </row>
    <row r="249" spans="1:7">
      <c r="A249" s="103"/>
      <c r="D249" s="113"/>
      <c r="E249" s="219"/>
      <c r="F249" s="219"/>
      <c r="G249" s="219"/>
    </row>
    <row r="250" spans="1:7">
      <c r="A250" s="103"/>
      <c r="D250" s="113"/>
      <c r="E250" s="219"/>
      <c r="F250" s="219"/>
      <c r="G250" s="219"/>
    </row>
    <row r="251" spans="1:7">
      <c r="A251" s="103"/>
      <c r="D251" s="113"/>
      <c r="E251" s="219"/>
      <c r="F251" s="219"/>
      <c r="G251" s="219"/>
    </row>
    <row r="252" spans="1:7">
      <c r="A252" s="103"/>
      <c r="D252" s="113"/>
      <c r="E252" s="219"/>
      <c r="F252" s="219"/>
      <c r="G252" s="219"/>
    </row>
    <row r="253" spans="1:7">
      <c r="A253" s="103"/>
      <c r="D253" s="113"/>
      <c r="E253" s="219"/>
      <c r="F253" s="219"/>
      <c r="G253" s="219"/>
    </row>
    <row r="254" spans="1:7">
      <c r="A254" s="103"/>
      <c r="D254" s="113"/>
      <c r="E254" s="219"/>
      <c r="F254" s="219"/>
      <c r="G254" s="219"/>
    </row>
    <row r="255" spans="1:7">
      <c r="A255" s="103"/>
      <c r="D255" s="113"/>
      <c r="E255" s="219"/>
      <c r="F255" s="219"/>
      <c r="G255" s="219"/>
    </row>
    <row r="256" spans="1:7">
      <c r="A256" s="103"/>
      <c r="D256" s="113"/>
      <c r="E256" s="219"/>
      <c r="F256" s="219"/>
      <c r="G256" s="219"/>
    </row>
    <row r="257" spans="1:7">
      <c r="A257" s="103"/>
      <c r="D257" s="113"/>
      <c r="E257" s="219"/>
      <c r="F257" s="219"/>
      <c r="G257" s="219"/>
    </row>
    <row r="258" spans="1:7">
      <c r="A258" s="103"/>
      <c r="D258" s="113"/>
      <c r="E258" s="219"/>
      <c r="F258" s="219"/>
      <c r="G258" s="219"/>
    </row>
    <row r="259" spans="1:7">
      <c r="A259" s="103"/>
      <c r="D259" s="113"/>
      <c r="E259" s="219"/>
      <c r="F259" s="219"/>
      <c r="G259" s="219"/>
    </row>
    <row r="260" spans="1:7">
      <c r="A260" s="103"/>
      <c r="D260" s="113"/>
      <c r="E260" s="219"/>
      <c r="F260" s="219"/>
      <c r="G260" s="219"/>
    </row>
    <row r="261" spans="1:7">
      <c r="A261" s="103"/>
      <c r="D261" s="113"/>
      <c r="E261" s="219"/>
      <c r="F261" s="219"/>
      <c r="G261" s="219"/>
    </row>
    <row r="262" spans="1:7">
      <c r="A262" s="103"/>
      <c r="D262" s="113"/>
      <c r="E262" s="219"/>
      <c r="F262" s="219"/>
      <c r="G262" s="219"/>
    </row>
    <row r="263" spans="1:7">
      <c r="A263" s="103"/>
      <c r="D263" s="113"/>
      <c r="E263" s="219"/>
      <c r="F263" s="219"/>
      <c r="G263" s="219"/>
    </row>
    <row r="264" spans="1:7">
      <c r="A264" s="103"/>
      <c r="D264" s="113"/>
      <c r="E264" s="219"/>
      <c r="F264" s="219"/>
      <c r="G264" s="219"/>
    </row>
    <row r="265" spans="1:7">
      <c r="A265" s="103"/>
      <c r="D265" s="113"/>
      <c r="E265" s="219"/>
      <c r="F265" s="219"/>
      <c r="G265" s="219"/>
    </row>
    <row r="266" spans="1:7">
      <c r="A266" s="103"/>
      <c r="D266" s="113"/>
      <c r="E266" s="219"/>
      <c r="F266" s="219"/>
      <c r="G266" s="219"/>
    </row>
    <row r="267" spans="1:7">
      <c r="A267" s="103"/>
      <c r="D267" s="113"/>
      <c r="E267" s="219"/>
      <c r="F267" s="219"/>
      <c r="G267" s="219"/>
    </row>
    <row r="268" spans="1:7">
      <c r="A268" s="103"/>
      <c r="D268" s="113"/>
      <c r="E268" s="219"/>
      <c r="F268" s="219"/>
      <c r="G268" s="219"/>
    </row>
    <row r="269" spans="1:7">
      <c r="A269" s="103"/>
      <c r="D269" s="113"/>
      <c r="E269" s="219"/>
      <c r="F269" s="219"/>
      <c r="G269" s="219"/>
    </row>
    <row r="270" spans="1:7">
      <c r="A270" s="103"/>
      <c r="D270" s="113"/>
      <c r="E270" s="219"/>
      <c r="F270" s="219"/>
      <c r="G270" s="219"/>
    </row>
    <row r="271" spans="1:7">
      <c r="A271" s="103"/>
      <c r="D271" s="113"/>
      <c r="E271" s="219"/>
      <c r="F271" s="219"/>
      <c r="G271" s="219"/>
    </row>
    <row r="272" spans="1:7">
      <c r="A272" s="103"/>
      <c r="D272" s="113"/>
      <c r="E272" s="219"/>
      <c r="F272" s="219"/>
      <c r="G272" s="219"/>
    </row>
    <row r="273" spans="1:7">
      <c r="A273" s="103"/>
      <c r="D273" s="113"/>
      <c r="E273" s="219"/>
      <c r="F273" s="219"/>
      <c r="G273" s="219"/>
    </row>
    <row r="274" spans="1:7">
      <c r="A274" s="103"/>
      <c r="D274" s="113"/>
      <c r="E274" s="219"/>
      <c r="F274" s="219"/>
      <c r="G274" s="219"/>
    </row>
    <row r="275" spans="1:7">
      <c r="A275" s="103"/>
      <c r="D275" s="113"/>
      <c r="E275" s="219"/>
      <c r="F275" s="219"/>
      <c r="G275" s="219"/>
    </row>
    <row r="276" spans="1:7">
      <c r="A276" s="103"/>
      <c r="D276" s="113"/>
      <c r="E276" s="219"/>
      <c r="F276" s="219"/>
      <c r="G276" s="219"/>
    </row>
    <row r="277" spans="1:7">
      <c r="A277" s="103"/>
      <c r="D277" s="113"/>
      <c r="E277" s="219"/>
      <c r="F277" s="219"/>
      <c r="G277" s="219"/>
    </row>
    <row r="278" spans="1:7">
      <c r="A278" s="103"/>
      <c r="D278" s="113"/>
      <c r="E278" s="219"/>
      <c r="F278" s="219"/>
      <c r="G278" s="219"/>
    </row>
    <row r="279" spans="1:7">
      <c r="A279" s="103"/>
      <c r="D279" s="113"/>
      <c r="E279" s="219"/>
      <c r="F279" s="219"/>
      <c r="G279" s="219"/>
    </row>
    <row r="280" spans="1:7">
      <c r="A280" s="103"/>
      <c r="D280" s="113"/>
      <c r="E280" s="219"/>
      <c r="F280" s="219"/>
      <c r="G280" s="219"/>
    </row>
    <row r="281" spans="1:7">
      <c r="A281" s="103"/>
      <c r="D281" s="113"/>
      <c r="E281" s="219"/>
      <c r="F281" s="219"/>
      <c r="G281" s="219"/>
    </row>
    <row r="282" spans="1:7">
      <c r="A282" s="103"/>
      <c r="D282" s="113"/>
      <c r="E282" s="219"/>
      <c r="F282" s="219"/>
      <c r="G282" s="219"/>
    </row>
    <row r="283" spans="1:7">
      <c r="A283" s="103"/>
      <c r="D283" s="113"/>
      <c r="E283" s="219"/>
      <c r="F283" s="219"/>
      <c r="G283" s="219"/>
    </row>
    <row r="284" spans="1:7">
      <c r="A284" s="103"/>
      <c r="D284" s="113"/>
      <c r="E284" s="219"/>
      <c r="F284" s="219"/>
      <c r="G284" s="219"/>
    </row>
    <row r="285" spans="1:7">
      <c r="A285" s="103"/>
      <c r="D285" s="113"/>
      <c r="E285" s="219"/>
      <c r="F285" s="219"/>
      <c r="G285" s="219"/>
    </row>
    <row r="286" spans="1:7">
      <c r="A286" s="103"/>
      <c r="D286" s="113"/>
      <c r="E286" s="219"/>
      <c r="F286" s="219"/>
      <c r="G286" s="219"/>
    </row>
    <row r="287" spans="1:7">
      <c r="A287" s="103"/>
      <c r="D287" s="113"/>
      <c r="E287" s="219"/>
      <c r="F287" s="219"/>
      <c r="G287" s="219"/>
    </row>
    <row r="288" spans="1:7">
      <c r="A288" s="103"/>
      <c r="D288" s="113"/>
      <c r="E288" s="219"/>
      <c r="F288" s="219"/>
      <c r="G288" s="219"/>
    </row>
    <row r="289" spans="1:7">
      <c r="A289" s="103"/>
      <c r="D289" s="113"/>
      <c r="E289" s="219"/>
      <c r="F289" s="219"/>
      <c r="G289" s="219"/>
    </row>
    <row r="290" spans="1:7">
      <c r="A290" s="103"/>
      <c r="D290" s="113"/>
      <c r="E290" s="219"/>
      <c r="F290" s="219"/>
      <c r="G290" s="219"/>
    </row>
    <row r="291" spans="1:7">
      <c r="A291" s="103"/>
      <c r="D291" s="113"/>
      <c r="E291" s="219"/>
      <c r="F291" s="219"/>
      <c r="G291" s="219"/>
    </row>
    <row r="292" spans="1:7">
      <c r="A292" s="103"/>
      <c r="D292" s="113"/>
      <c r="E292" s="219"/>
      <c r="F292" s="219"/>
      <c r="G292" s="219"/>
    </row>
    <row r="293" spans="1:7">
      <c r="A293" s="103"/>
      <c r="D293" s="113"/>
      <c r="E293" s="219"/>
      <c r="F293" s="219"/>
      <c r="G293" s="219"/>
    </row>
    <row r="294" spans="1:7">
      <c r="A294" s="103"/>
      <c r="D294" s="113"/>
      <c r="E294" s="219"/>
      <c r="F294" s="219"/>
      <c r="G294" s="219"/>
    </row>
    <row r="295" spans="1:7">
      <c r="A295" s="103"/>
      <c r="D295" s="113"/>
      <c r="E295" s="219"/>
      <c r="F295" s="219"/>
      <c r="G295" s="219"/>
    </row>
    <row r="296" spans="1:7">
      <c r="A296" s="103"/>
      <c r="D296" s="113"/>
      <c r="E296" s="219"/>
      <c r="F296" s="219"/>
      <c r="G296" s="219"/>
    </row>
    <row r="297" spans="1:7">
      <c r="A297" s="103"/>
      <c r="D297" s="113"/>
      <c r="E297" s="219"/>
      <c r="F297" s="219"/>
      <c r="G297" s="219"/>
    </row>
    <row r="298" spans="1:7">
      <c r="A298" s="103"/>
      <c r="D298" s="113"/>
      <c r="E298" s="219"/>
      <c r="F298" s="219"/>
      <c r="G298" s="219"/>
    </row>
    <row r="299" spans="1:7">
      <c r="A299" s="103"/>
      <c r="D299" s="113"/>
      <c r="E299" s="219"/>
      <c r="F299" s="219"/>
      <c r="G299" s="219"/>
    </row>
    <row r="300" spans="1:7">
      <c r="A300" s="103"/>
      <c r="D300" s="113"/>
      <c r="E300" s="219"/>
      <c r="F300" s="219"/>
      <c r="G300" s="219"/>
    </row>
    <row r="301" spans="1:7">
      <c r="A301" s="103"/>
      <c r="D301" s="113"/>
      <c r="E301" s="219"/>
      <c r="F301" s="219"/>
      <c r="G301" s="219"/>
    </row>
    <row r="302" spans="1:7">
      <c r="A302" s="103"/>
      <c r="D302" s="113"/>
      <c r="E302" s="219"/>
      <c r="F302" s="219"/>
      <c r="G302" s="219"/>
    </row>
    <row r="303" spans="1:7">
      <c r="A303" s="103"/>
      <c r="D303" s="113"/>
      <c r="E303" s="219"/>
      <c r="F303" s="219"/>
      <c r="G303" s="219"/>
    </row>
    <row r="304" spans="1:7">
      <c r="A304" s="103"/>
      <c r="D304" s="113"/>
      <c r="E304" s="219"/>
      <c r="F304" s="219"/>
      <c r="G304" s="219"/>
    </row>
    <row r="305" spans="1:7">
      <c r="A305" s="103"/>
      <c r="D305" s="113"/>
      <c r="E305" s="219"/>
      <c r="F305" s="219"/>
      <c r="G305" s="219"/>
    </row>
    <row r="306" spans="1:7">
      <c r="A306" s="103"/>
      <c r="D306" s="113"/>
      <c r="E306" s="219"/>
      <c r="F306" s="219"/>
      <c r="G306" s="219"/>
    </row>
    <row r="307" spans="1:7">
      <c r="A307" s="103"/>
      <c r="D307" s="113"/>
      <c r="E307" s="219"/>
      <c r="F307" s="219"/>
      <c r="G307" s="219"/>
    </row>
    <row r="308" spans="1:7">
      <c r="A308" s="103"/>
      <c r="D308" s="113"/>
      <c r="E308" s="219"/>
      <c r="F308" s="219"/>
      <c r="G308" s="219"/>
    </row>
    <row r="309" spans="1:7">
      <c r="A309" s="103"/>
      <c r="D309" s="113"/>
      <c r="E309" s="219"/>
      <c r="F309" s="219"/>
      <c r="G309" s="219"/>
    </row>
    <row r="310" spans="1:7">
      <c r="A310" s="103"/>
      <c r="D310" s="113"/>
      <c r="E310" s="219"/>
      <c r="F310" s="219"/>
      <c r="G310" s="219"/>
    </row>
    <row r="311" spans="1:7">
      <c r="A311" s="103"/>
      <c r="D311" s="113"/>
      <c r="E311" s="219"/>
      <c r="F311" s="219"/>
      <c r="G311" s="219"/>
    </row>
    <row r="312" spans="1:7">
      <c r="A312" s="103"/>
      <c r="D312" s="113"/>
      <c r="E312" s="219"/>
      <c r="F312" s="219"/>
      <c r="G312" s="219"/>
    </row>
    <row r="313" spans="1:7">
      <c r="A313" s="103"/>
      <c r="D313" s="113"/>
      <c r="E313" s="219"/>
      <c r="F313" s="219"/>
      <c r="G313" s="219"/>
    </row>
    <row r="314" spans="1:7">
      <c r="A314" s="103"/>
      <c r="D314" s="113"/>
      <c r="E314" s="219"/>
      <c r="F314" s="219"/>
      <c r="G314" s="219"/>
    </row>
    <row r="315" spans="1:7">
      <c r="A315" s="103"/>
      <c r="D315" s="113"/>
      <c r="E315" s="219"/>
      <c r="F315" s="219"/>
      <c r="G315" s="219"/>
    </row>
    <row r="316" spans="1:7">
      <c r="A316" s="103"/>
      <c r="D316" s="113"/>
      <c r="E316" s="219"/>
      <c r="F316" s="219"/>
      <c r="G316" s="219"/>
    </row>
    <row r="317" spans="1:7">
      <c r="A317" s="103"/>
      <c r="D317" s="113"/>
      <c r="E317" s="219"/>
      <c r="F317" s="219"/>
      <c r="G317" s="219"/>
    </row>
    <row r="318" spans="1:7">
      <c r="A318" s="103"/>
      <c r="D318" s="113"/>
      <c r="E318" s="219"/>
      <c r="F318" s="219"/>
      <c r="G318" s="219"/>
    </row>
    <row r="319" spans="1:7">
      <c r="A319" s="103"/>
      <c r="D319" s="113"/>
      <c r="E319" s="219"/>
      <c r="F319" s="219"/>
      <c r="G319" s="219"/>
    </row>
    <row r="320" spans="1:7">
      <c r="A320" s="103"/>
      <c r="D320" s="113"/>
      <c r="E320" s="219"/>
      <c r="F320" s="219"/>
      <c r="G320" s="219"/>
    </row>
    <row r="321" spans="1:7">
      <c r="A321" s="103"/>
      <c r="D321" s="113"/>
      <c r="E321" s="219"/>
      <c r="F321" s="219"/>
      <c r="G321" s="219"/>
    </row>
    <row r="322" spans="1:7">
      <c r="A322" s="103"/>
      <c r="D322" s="113"/>
      <c r="E322" s="219"/>
      <c r="F322" s="219"/>
      <c r="G322" s="219"/>
    </row>
    <row r="323" spans="1:7">
      <c r="A323" s="103"/>
      <c r="D323" s="113"/>
      <c r="E323" s="219"/>
      <c r="F323" s="219"/>
      <c r="G323" s="219"/>
    </row>
    <row r="324" spans="1:7">
      <c r="A324" s="103"/>
      <c r="D324" s="113"/>
      <c r="E324" s="219"/>
      <c r="F324" s="219"/>
      <c r="G324" s="219"/>
    </row>
    <row r="325" spans="1:7">
      <c r="A325" s="103"/>
      <c r="D325" s="113"/>
      <c r="E325" s="219"/>
      <c r="F325" s="219"/>
      <c r="G325" s="219"/>
    </row>
    <row r="326" spans="1:7">
      <c r="A326" s="103"/>
      <c r="D326" s="113"/>
      <c r="E326" s="219"/>
      <c r="F326" s="219"/>
      <c r="G326" s="219"/>
    </row>
    <row r="327" spans="1:7">
      <c r="A327" s="103"/>
      <c r="D327" s="113"/>
      <c r="E327" s="219"/>
      <c r="F327" s="219"/>
      <c r="G327" s="219"/>
    </row>
    <row r="328" spans="1:7">
      <c r="A328" s="103"/>
      <c r="D328" s="113"/>
      <c r="E328" s="219"/>
      <c r="F328" s="219"/>
      <c r="G328" s="219"/>
    </row>
    <row r="329" spans="1:7">
      <c r="A329" s="103"/>
      <c r="D329" s="113"/>
      <c r="E329" s="219"/>
      <c r="F329" s="219"/>
      <c r="G329" s="219"/>
    </row>
    <row r="330" spans="1:7">
      <c r="A330" s="103"/>
      <c r="D330" s="113"/>
      <c r="E330" s="219"/>
      <c r="F330" s="219"/>
      <c r="G330" s="219"/>
    </row>
    <row r="331" spans="1:7">
      <c r="A331" s="103"/>
      <c r="D331" s="113"/>
      <c r="E331" s="219"/>
      <c r="F331" s="219"/>
      <c r="G331" s="219"/>
    </row>
    <row r="332" spans="1:7">
      <c r="A332" s="103"/>
      <c r="D332" s="113"/>
      <c r="E332" s="219"/>
      <c r="F332" s="219"/>
      <c r="G332" s="219"/>
    </row>
    <row r="333" spans="1:7">
      <c r="A333" s="103"/>
      <c r="D333" s="113"/>
      <c r="E333" s="219"/>
      <c r="F333" s="219"/>
      <c r="G333" s="219"/>
    </row>
    <row r="334" spans="1:7">
      <c r="A334" s="103"/>
      <c r="D334" s="113"/>
      <c r="E334" s="219"/>
      <c r="F334" s="219"/>
      <c r="G334" s="219"/>
    </row>
    <row r="335" spans="1:7">
      <c r="A335" s="103"/>
      <c r="D335" s="113"/>
      <c r="E335" s="219"/>
      <c r="F335" s="219"/>
      <c r="G335" s="219"/>
    </row>
    <row r="336" spans="1:7">
      <c r="A336" s="103"/>
      <c r="D336" s="113"/>
      <c r="E336" s="219"/>
      <c r="F336" s="219"/>
      <c r="G336" s="219"/>
    </row>
    <row r="337" spans="1:7">
      <c r="A337" s="103"/>
      <c r="D337" s="113"/>
      <c r="E337" s="219"/>
      <c r="F337" s="219"/>
      <c r="G337" s="219"/>
    </row>
    <row r="338" spans="1:7">
      <c r="A338" s="103"/>
      <c r="D338" s="113"/>
      <c r="E338" s="219"/>
      <c r="F338" s="219"/>
      <c r="G338" s="219"/>
    </row>
    <row r="339" spans="1:7">
      <c r="A339" s="103"/>
      <c r="D339" s="113"/>
      <c r="E339" s="219"/>
      <c r="F339" s="219"/>
      <c r="G339" s="219"/>
    </row>
    <row r="340" spans="1:7">
      <c r="A340" s="103"/>
      <c r="D340" s="113"/>
      <c r="E340" s="219"/>
      <c r="F340" s="219"/>
      <c r="G340" s="219"/>
    </row>
    <row r="341" spans="1:7">
      <c r="A341" s="103"/>
      <c r="D341" s="113"/>
      <c r="E341" s="219"/>
      <c r="F341" s="219"/>
      <c r="G341" s="219"/>
    </row>
    <row r="342" spans="1:7">
      <c r="A342" s="103"/>
      <c r="D342" s="113"/>
      <c r="E342" s="219"/>
      <c r="F342" s="219"/>
      <c r="G342" s="219"/>
    </row>
    <row r="343" spans="1:7">
      <c r="A343" s="103"/>
      <c r="D343" s="113"/>
      <c r="E343" s="219"/>
      <c r="F343" s="219"/>
      <c r="G343" s="219"/>
    </row>
    <row r="344" spans="1:7">
      <c r="A344" s="103"/>
      <c r="D344" s="113"/>
      <c r="E344" s="219"/>
      <c r="F344" s="219"/>
      <c r="G344" s="219"/>
    </row>
    <row r="345" spans="1:7">
      <c r="A345" s="103"/>
      <c r="D345" s="113"/>
      <c r="E345" s="219"/>
      <c r="F345" s="219"/>
      <c r="G345" s="219"/>
    </row>
    <row r="346" spans="1:7">
      <c r="A346" s="103"/>
      <c r="D346" s="113"/>
      <c r="E346" s="219"/>
      <c r="F346" s="219"/>
      <c r="G346" s="219"/>
    </row>
    <row r="347" spans="1:7">
      <c r="A347" s="103"/>
      <c r="D347" s="113"/>
      <c r="E347" s="219"/>
      <c r="F347" s="219"/>
      <c r="G347" s="219"/>
    </row>
    <row r="348" spans="1:7">
      <c r="A348" s="103"/>
      <c r="D348" s="113"/>
      <c r="E348" s="219"/>
      <c r="F348" s="219"/>
      <c r="G348" s="219"/>
    </row>
    <row r="349" spans="1:7">
      <c r="A349" s="103"/>
      <c r="D349" s="113"/>
      <c r="E349" s="219"/>
      <c r="F349" s="219"/>
      <c r="G349" s="219"/>
    </row>
    <row r="350" spans="1:7">
      <c r="A350" s="103"/>
      <c r="D350" s="113"/>
      <c r="E350" s="219"/>
      <c r="F350" s="219"/>
      <c r="G350" s="219"/>
    </row>
    <row r="351" spans="1:7">
      <c r="A351" s="103"/>
      <c r="D351" s="113"/>
      <c r="E351" s="219"/>
      <c r="F351" s="219"/>
      <c r="G351" s="219"/>
    </row>
    <row r="352" spans="1:7">
      <c r="A352" s="103"/>
      <c r="D352" s="113"/>
      <c r="E352" s="219"/>
      <c r="F352" s="219"/>
      <c r="G352" s="219"/>
    </row>
    <row r="353" spans="1:7">
      <c r="A353" s="103"/>
      <c r="D353" s="113"/>
      <c r="E353" s="219"/>
      <c r="F353" s="219"/>
      <c r="G353" s="219"/>
    </row>
    <row r="354" spans="1:7">
      <c r="A354" s="103"/>
      <c r="D354" s="113"/>
      <c r="E354" s="219"/>
      <c r="F354" s="219"/>
      <c r="G354" s="219"/>
    </row>
    <row r="355" spans="1:7">
      <c r="A355" s="103"/>
      <c r="D355" s="113"/>
      <c r="E355" s="219"/>
      <c r="F355" s="219"/>
      <c r="G355" s="219"/>
    </row>
    <row r="356" spans="1:7">
      <c r="A356" s="103"/>
      <c r="D356" s="113"/>
      <c r="E356" s="219"/>
      <c r="F356" s="219"/>
      <c r="G356" s="219"/>
    </row>
    <row r="357" spans="1:7">
      <c r="A357" s="103"/>
      <c r="D357" s="113"/>
      <c r="E357" s="219"/>
      <c r="F357" s="219"/>
      <c r="G357" s="219"/>
    </row>
    <row r="358" spans="1:7">
      <c r="A358" s="103"/>
      <c r="D358" s="113"/>
      <c r="E358" s="219"/>
      <c r="F358" s="219"/>
      <c r="G358" s="219"/>
    </row>
    <row r="359" spans="1:7">
      <c r="A359" s="103"/>
      <c r="D359" s="113"/>
      <c r="E359" s="219"/>
      <c r="F359" s="219"/>
      <c r="G359" s="219"/>
    </row>
    <row r="360" spans="1:7">
      <c r="A360" s="103"/>
      <c r="D360" s="113"/>
      <c r="E360" s="219"/>
      <c r="F360" s="219"/>
      <c r="G360" s="219"/>
    </row>
    <row r="361" spans="1:7">
      <c r="A361" s="103"/>
      <c r="D361" s="113"/>
      <c r="E361" s="219"/>
      <c r="F361" s="219"/>
      <c r="G361" s="219"/>
    </row>
    <row r="362" spans="1:7">
      <c r="A362" s="103"/>
      <c r="D362" s="113"/>
      <c r="E362" s="219"/>
      <c r="F362" s="219"/>
      <c r="G362" s="219"/>
    </row>
    <row r="363" spans="1:7">
      <c r="A363" s="103"/>
      <c r="D363" s="113"/>
      <c r="E363" s="219"/>
      <c r="F363" s="219"/>
      <c r="G363" s="219"/>
    </row>
    <row r="364" spans="1:7">
      <c r="A364" s="103"/>
      <c r="D364" s="113"/>
      <c r="E364" s="219"/>
      <c r="F364" s="219"/>
      <c r="G364" s="219"/>
    </row>
    <row r="365" spans="1:7">
      <c r="A365" s="103"/>
      <c r="D365" s="113"/>
      <c r="E365" s="219"/>
      <c r="F365" s="219"/>
      <c r="G365" s="219"/>
    </row>
    <row r="366" spans="1:7">
      <c r="A366" s="103"/>
      <c r="D366" s="113"/>
      <c r="E366" s="219"/>
      <c r="F366" s="219"/>
      <c r="G366" s="219"/>
    </row>
    <row r="367" spans="1:7">
      <c r="A367" s="103"/>
      <c r="D367" s="113"/>
      <c r="E367" s="219"/>
      <c r="F367" s="219"/>
      <c r="G367" s="219"/>
    </row>
    <row r="368" spans="1:7">
      <c r="A368" s="103"/>
      <c r="D368" s="113"/>
      <c r="E368" s="219"/>
      <c r="F368" s="219"/>
      <c r="G368" s="219"/>
    </row>
    <row r="369" spans="1:7">
      <c r="A369" s="103"/>
      <c r="D369" s="113"/>
      <c r="E369" s="219"/>
      <c r="F369" s="219"/>
      <c r="G369" s="219"/>
    </row>
    <row r="370" spans="1:7">
      <c r="A370" s="103"/>
      <c r="D370" s="113"/>
      <c r="E370" s="219"/>
      <c r="F370" s="219"/>
      <c r="G370" s="219"/>
    </row>
    <row r="371" spans="1:7">
      <c r="A371" s="103"/>
      <c r="D371" s="113"/>
      <c r="E371" s="219"/>
      <c r="F371" s="219"/>
      <c r="G371" s="219"/>
    </row>
    <row r="372" spans="1:7">
      <c r="A372" s="103"/>
      <c r="D372" s="113"/>
      <c r="E372" s="219"/>
      <c r="F372" s="219"/>
      <c r="G372" s="219"/>
    </row>
    <row r="373" spans="1:7">
      <c r="A373" s="103"/>
      <c r="D373" s="113"/>
      <c r="E373" s="219"/>
      <c r="F373" s="219"/>
      <c r="G373" s="219"/>
    </row>
    <row r="374" spans="1:7">
      <c r="A374" s="103"/>
      <c r="D374" s="113"/>
      <c r="E374" s="219"/>
      <c r="F374" s="219"/>
      <c r="G374" s="219"/>
    </row>
    <row r="375" spans="1:7">
      <c r="A375" s="103"/>
      <c r="D375" s="113"/>
      <c r="E375" s="219"/>
      <c r="F375" s="219"/>
      <c r="G375" s="219"/>
    </row>
    <row r="376" spans="1:7">
      <c r="A376" s="103"/>
      <c r="D376" s="113"/>
      <c r="E376" s="219"/>
      <c r="F376" s="219"/>
      <c r="G376" s="219"/>
    </row>
    <row r="377" spans="1:7">
      <c r="A377" s="103"/>
      <c r="D377" s="113"/>
      <c r="E377" s="219"/>
      <c r="F377" s="219"/>
      <c r="G377" s="219"/>
    </row>
    <row r="378" spans="1:7">
      <c r="A378" s="103"/>
      <c r="D378" s="113"/>
      <c r="E378" s="219"/>
      <c r="F378" s="219"/>
      <c r="G378" s="219"/>
    </row>
    <row r="379" spans="1:7">
      <c r="A379" s="103"/>
      <c r="D379" s="113"/>
      <c r="E379" s="219"/>
      <c r="F379" s="219"/>
      <c r="G379" s="219"/>
    </row>
    <row r="380" spans="1:7">
      <c r="A380" s="103"/>
      <c r="D380" s="113"/>
      <c r="E380" s="219"/>
      <c r="F380" s="219"/>
      <c r="G380" s="219"/>
    </row>
    <row r="381" spans="1:7">
      <c r="A381" s="103"/>
      <c r="D381" s="113"/>
      <c r="E381" s="219"/>
      <c r="F381" s="219"/>
      <c r="G381" s="219"/>
    </row>
    <row r="382" spans="1:7">
      <c r="A382" s="103"/>
      <c r="D382" s="113"/>
      <c r="E382" s="219"/>
      <c r="F382" s="219"/>
      <c r="G382" s="219"/>
    </row>
    <row r="383" spans="1:7">
      <c r="A383" s="103"/>
      <c r="D383" s="113"/>
      <c r="E383" s="219"/>
      <c r="F383" s="219"/>
      <c r="G383" s="219"/>
    </row>
    <row r="384" spans="1:7">
      <c r="A384" s="103"/>
      <c r="D384" s="113"/>
      <c r="E384" s="219"/>
      <c r="F384" s="219"/>
      <c r="G384" s="219"/>
    </row>
    <row r="385" spans="1:7">
      <c r="A385" s="103"/>
      <c r="D385" s="113"/>
      <c r="E385" s="219"/>
      <c r="F385" s="219"/>
      <c r="G385" s="219"/>
    </row>
    <row r="386" spans="1:7">
      <c r="A386" s="103"/>
      <c r="D386" s="113"/>
      <c r="E386" s="219"/>
      <c r="F386" s="219"/>
      <c r="G386" s="219"/>
    </row>
    <row r="387" spans="1:7">
      <c r="A387" s="103"/>
      <c r="D387" s="113"/>
      <c r="E387" s="219"/>
      <c r="F387" s="219"/>
      <c r="G387" s="219"/>
    </row>
    <row r="388" spans="1:7">
      <c r="A388" s="103"/>
      <c r="D388" s="113"/>
      <c r="E388" s="219"/>
      <c r="F388" s="219"/>
      <c r="G388" s="219"/>
    </row>
    <row r="389" spans="1:7">
      <c r="A389" s="103"/>
      <c r="D389" s="113"/>
      <c r="E389" s="219"/>
      <c r="F389" s="219"/>
      <c r="G389" s="219"/>
    </row>
    <row r="390" spans="1:7">
      <c r="A390" s="103"/>
      <c r="D390" s="113"/>
      <c r="E390" s="219"/>
      <c r="F390" s="219"/>
      <c r="G390" s="219"/>
    </row>
    <row r="391" spans="1:7">
      <c r="A391" s="103"/>
      <c r="D391" s="113"/>
      <c r="E391" s="219"/>
      <c r="F391" s="219"/>
      <c r="G391" s="219"/>
    </row>
    <row r="392" spans="1:7">
      <c r="A392" s="103"/>
      <c r="D392" s="113"/>
      <c r="E392" s="219"/>
      <c r="F392" s="219"/>
      <c r="G392" s="219"/>
    </row>
    <row r="393" spans="1:7">
      <c r="A393" s="103"/>
      <c r="D393" s="113"/>
      <c r="E393" s="219"/>
      <c r="F393" s="219"/>
      <c r="G393" s="219"/>
    </row>
    <row r="394" spans="1:7">
      <c r="A394" s="103"/>
      <c r="D394" s="113"/>
      <c r="E394" s="219"/>
      <c r="F394" s="219"/>
      <c r="G394" s="219"/>
    </row>
    <row r="395" spans="1:7">
      <c r="A395" s="103"/>
      <c r="D395" s="113"/>
      <c r="E395" s="219"/>
      <c r="F395" s="219"/>
      <c r="G395" s="219"/>
    </row>
    <row r="396" spans="1:7">
      <c r="A396" s="103"/>
      <c r="D396" s="113"/>
      <c r="E396" s="219"/>
      <c r="F396" s="219"/>
      <c r="G396" s="219"/>
    </row>
    <row r="397" spans="1:7">
      <c r="A397" s="103"/>
      <c r="D397" s="113"/>
      <c r="E397" s="219"/>
      <c r="F397" s="219"/>
      <c r="G397" s="219"/>
    </row>
    <row r="398" spans="1:7">
      <c r="A398" s="103"/>
      <c r="D398" s="113"/>
      <c r="E398" s="219"/>
      <c r="F398" s="219"/>
      <c r="G398" s="219"/>
    </row>
    <row r="399" spans="1:7">
      <c r="A399" s="103"/>
      <c r="D399" s="113"/>
      <c r="E399" s="219"/>
      <c r="F399" s="219"/>
      <c r="G399" s="219"/>
    </row>
    <row r="400" spans="1:7">
      <c r="A400" s="103"/>
      <c r="D400" s="113"/>
      <c r="E400" s="219"/>
      <c r="F400" s="219"/>
      <c r="G400" s="219"/>
    </row>
    <row r="401" spans="1:7">
      <c r="A401" s="103"/>
      <c r="D401" s="113"/>
      <c r="E401" s="219"/>
      <c r="F401" s="219"/>
      <c r="G401" s="219"/>
    </row>
    <row r="402" spans="1:7">
      <c r="A402" s="103"/>
      <c r="D402" s="113"/>
      <c r="E402" s="219"/>
      <c r="F402" s="219"/>
      <c r="G402" s="219"/>
    </row>
    <row r="403" spans="1:7">
      <c r="A403" s="103"/>
      <c r="D403" s="113"/>
      <c r="E403" s="219"/>
      <c r="F403" s="219"/>
      <c r="G403" s="219"/>
    </row>
    <row r="404" spans="1:7">
      <c r="A404" s="103"/>
      <c r="D404" s="113"/>
      <c r="E404" s="219"/>
      <c r="F404" s="219"/>
      <c r="G404" s="219"/>
    </row>
    <row r="405" spans="1:7">
      <c r="A405" s="103"/>
      <c r="D405" s="113"/>
      <c r="E405" s="219"/>
      <c r="F405" s="219"/>
      <c r="G405" s="219"/>
    </row>
    <row r="406" spans="1:7">
      <c r="A406" s="103"/>
      <c r="D406" s="113"/>
      <c r="E406" s="219"/>
      <c r="F406" s="219"/>
      <c r="G406" s="219"/>
    </row>
    <row r="407" spans="1:7">
      <c r="A407" s="103"/>
      <c r="D407" s="113"/>
      <c r="E407" s="219"/>
      <c r="F407" s="219"/>
      <c r="G407" s="219"/>
    </row>
    <row r="408" spans="1:7">
      <c r="A408" s="103"/>
      <c r="D408" s="113"/>
      <c r="E408" s="219"/>
      <c r="F408" s="219"/>
      <c r="G408" s="219"/>
    </row>
    <row r="409" spans="1:7">
      <c r="A409" s="103"/>
      <c r="D409" s="113"/>
      <c r="E409" s="219"/>
      <c r="F409" s="219"/>
      <c r="G409" s="219"/>
    </row>
    <row r="410" spans="1:7">
      <c r="A410" s="103"/>
      <c r="D410" s="113"/>
      <c r="E410" s="219"/>
      <c r="F410" s="219"/>
      <c r="G410" s="219"/>
    </row>
    <row r="411" spans="1:7">
      <c r="A411" s="103"/>
      <c r="D411" s="113"/>
      <c r="E411" s="219"/>
      <c r="F411" s="219"/>
      <c r="G411" s="219"/>
    </row>
    <row r="412" spans="1:7">
      <c r="A412" s="103"/>
      <c r="D412" s="113"/>
      <c r="E412" s="219"/>
      <c r="F412" s="219"/>
      <c r="G412" s="219"/>
    </row>
    <row r="413" spans="1:7">
      <c r="A413" s="103"/>
      <c r="D413" s="113"/>
      <c r="E413" s="219"/>
      <c r="F413" s="219"/>
      <c r="G413" s="219"/>
    </row>
    <row r="414" spans="1:7">
      <c r="A414" s="103"/>
      <c r="D414" s="113"/>
      <c r="E414" s="219"/>
      <c r="F414" s="219"/>
      <c r="G414" s="219"/>
    </row>
    <row r="415" spans="1:7">
      <c r="A415" s="103"/>
      <c r="D415" s="113"/>
      <c r="E415" s="219"/>
      <c r="F415" s="219"/>
      <c r="G415" s="219"/>
    </row>
    <row r="416" spans="1:7">
      <c r="A416" s="103"/>
      <c r="D416" s="113"/>
      <c r="E416" s="219"/>
      <c r="F416" s="219"/>
      <c r="G416" s="219"/>
    </row>
    <row r="417" spans="1:7">
      <c r="A417" s="103"/>
      <c r="D417" s="113"/>
      <c r="E417" s="219"/>
      <c r="F417" s="219"/>
      <c r="G417" s="219"/>
    </row>
    <row r="418" spans="1:7">
      <c r="A418" s="103"/>
      <c r="D418" s="113"/>
      <c r="E418" s="219"/>
      <c r="F418" s="219"/>
      <c r="G418" s="219"/>
    </row>
    <row r="419" spans="1:7">
      <c r="A419" s="103"/>
      <c r="D419" s="113"/>
      <c r="E419" s="219"/>
      <c r="F419" s="219"/>
      <c r="G419" s="219"/>
    </row>
    <row r="420" spans="1:7">
      <c r="A420" s="103"/>
      <c r="D420" s="113"/>
      <c r="E420" s="219"/>
      <c r="F420" s="219"/>
      <c r="G420" s="219"/>
    </row>
    <row r="421" spans="1:7">
      <c r="A421" s="103"/>
      <c r="D421" s="113"/>
      <c r="E421" s="219"/>
      <c r="F421" s="219"/>
      <c r="G421" s="219"/>
    </row>
    <row r="422" spans="1:7">
      <c r="A422" s="103"/>
      <c r="D422" s="113"/>
      <c r="E422" s="219"/>
      <c r="F422" s="219"/>
      <c r="G422" s="219"/>
    </row>
    <row r="423" spans="1:7">
      <c r="A423" s="103"/>
      <c r="D423" s="113"/>
      <c r="E423" s="219"/>
      <c r="F423" s="219"/>
      <c r="G423" s="219"/>
    </row>
    <row r="424" spans="1:7">
      <c r="A424" s="103"/>
      <c r="D424" s="113"/>
      <c r="E424" s="219"/>
      <c r="F424" s="219"/>
      <c r="G424" s="219"/>
    </row>
    <row r="425" spans="1:7">
      <c r="A425" s="103"/>
      <c r="D425" s="113"/>
      <c r="E425" s="219"/>
      <c r="F425" s="219"/>
      <c r="G425" s="219"/>
    </row>
    <row r="426" spans="1:7">
      <c r="A426" s="103"/>
      <c r="D426" s="113"/>
      <c r="E426" s="219"/>
      <c r="F426" s="219"/>
      <c r="G426" s="219"/>
    </row>
    <row r="427" spans="1:7">
      <c r="A427" s="103"/>
      <c r="D427" s="113"/>
      <c r="E427" s="219"/>
      <c r="F427" s="219"/>
      <c r="G427" s="219"/>
    </row>
    <row r="428" spans="1:7">
      <c r="A428" s="103"/>
      <c r="D428" s="113"/>
      <c r="E428" s="219"/>
      <c r="F428" s="219"/>
      <c r="G428" s="219"/>
    </row>
    <row r="429" spans="1:7">
      <c r="A429" s="103"/>
      <c r="D429" s="113"/>
      <c r="E429" s="219"/>
      <c r="F429" s="219"/>
      <c r="G429" s="219"/>
    </row>
    <row r="430" spans="1:7">
      <c r="A430" s="103"/>
      <c r="D430" s="113"/>
      <c r="E430" s="219"/>
      <c r="F430" s="219"/>
      <c r="G430" s="219"/>
    </row>
    <row r="431" spans="1:7">
      <c r="A431" s="103"/>
      <c r="D431" s="113"/>
      <c r="E431" s="219"/>
      <c r="F431" s="219"/>
      <c r="G431" s="219"/>
    </row>
    <row r="432" spans="1:7">
      <c r="A432" s="103"/>
      <c r="D432" s="113"/>
      <c r="E432" s="219"/>
      <c r="F432" s="219"/>
      <c r="G432" s="219"/>
    </row>
    <row r="433" spans="1:7">
      <c r="A433" s="103"/>
      <c r="D433" s="113"/>
      <c r="E433" s="219"/>
      <c r="F433" s="219"/>
      <c r="G433" s="219"/>
    </row>
    <row r="434" spans="1:7">
      <c r="A434" s="103"/>
      <c r="D434" s="113"/>
      <c r="E434" s="219"/>
      <c r="F434" s="219"/>
      <c r="G434" s="219"/>
    </row>
    <row r="435" spans="1:7">
      <c r="A435" s="103"/>
      <c r="D435" s="113"/>
      <c r="E435" s="219"/>
      <c r="F435" s="219"/>
      <c r="G435" s="219"/>
    </row>
    <row r="436" spans="1:7">
      <c r="A436" s="103"/>
      <c r="D436" s="113"/>
      <c r="E436" s="219"/>
      <c r="F436" s="219"/>
      <c r="G436" s="219"/>
    </row>
    <row r="437" spans="1:7">
      <c r="A437" s="103"/>
      <c r="D437" s="113"/>
      <c r="E437" s="219"/>
      <c r="F437" s="219"/>
      <c r="G437" s="219"/>
    </row>
    <row r="438" spans="1:7">
      <c r="A438" s="103"/>
      <c r="D438" s="113"/>
      <c r="E438" s="219"/>
      <c r="F438" s="219"/>
      <c r="G438" s="219"/>
    </row>
    <row r="439" spans="1:7">
      <c r="A439" s="103"/>
      <c r="D439" s="113"/>
      <c r="E439" s="219"/>
      <c r="F439" s="219"/>
      <c r="G439" s="219"/>
    </row>
    <row r="440" spans="1:7">
      <c r="A440" s="103"/>
      <c r="D440" s="113"/>
      <c r="E440" s="219"/>
      <c r="F440" s="219"/>
      <c r="G440" s="219"/>
    </row>
    <row r="441" spans="1:7">
      <c r="A441" s="103"/>
      <c r="D441" s="113"/>
      <c r="E441" s="219"/>
      <c r="F441" s="219"/>
      <c r="G441" s="219"/>
    </row>
    <row r="442" spans="1:7">
      <c r="A442" s="103"/>
      <c r="D442" s="113"/>
      <c r="E442" s="219"/>
      <c r="F442" s="219"/>
      <c r="G442" s="219"/>
    </row>
    <row r="443" spans="1:7">
      <c r="A443" s="103"/>
      <c r="D443" s="113"/>
      <c r="E443" s="219"/>
      <c r="F443" s="219"/>
      <c r="G443" s="219"/>
    </row>
    <row r="444" spans="1:7">
      <c r="A444" s="103"/>
      <c r="D444" s="113"/>
      <c r="E444" s="219"/>
      <c r="F444" s="219"/>
      <c r="G444" s="219"/>
    </row>
    <row r="445" spans="1:7">
      <c r="A445" s="103"/>
      <c r="D445" s="113"/>
      <c r="E445" s="219"/>
      <c r="F445" s="219"/>
      <c r="G445" s="219"/>
    </row>
    <row r="446" spans="1:7">
      <c r="A446" s="103"/>
      <c r="D446" s="113"/>
      <c r="E446" s="219"/>
      <c r="F446" s="219"/>
      <c r="G446" s="219"/>
    </row>
    <row r="447" spans="1:7">
      <c r="A447" s="103"/>
      <c r="D447" s="113"/>
      <c r="E447" s="219"/>
      <c r="F447" s="219"/>
      <c r="G447" s="219"/>
    </row>
    <row r="448" spans="1:7">
      <c r="A448" s="103"/>
      <c r="D448" s="113"/>
      <c r="E448" s="219"/>
      <c r="F448" s="219"/>
      <c r="G448" s="219"/>
    </row>
    <row r="449" spans="1:7">
      <c r="A449" s="103"/>
      <c r="D449" s="113"/>
      <c r="E449" s="219"/>
      <c r="F449" s="219"/>
      <c r="G449" s="219"/>
    </row>
    <row r="450" spans="1:7">
      <c r="A450" s="103"/>
      <c r="D450" s="113"/>
      <c r="E450" s="219"/>
      <c r="F450" s="219"/>
      <c r="G450" s="219"/>
    </row>
    <row r="451" spans="1:7">
      <c r="A451" s="103"/>
      <c r="D451" s="113"/>
      <c r="E451" s="219"/>
      <c r="F451" s="219"/>
      <c r="G451" s="219"/>
    </row>
    <row r="452" spans="1:7">
      <c r="A452" s="103"/>
      <c r="D452" s="113"/>
      <c r="E452" s="219"/>
      <c r="F452" s="219"/>
      <c r="G452" s="219"/>
    </row>
    <row r="453" spans="1:7">
      <c r="A453" s="103"/>
      <c r="D453" s="113"/>
      <c r="E453" s="219"/>
      <c r="F453" s="219"/>
      <c r="G453" s="219"/>
    </row>
    <row r="454" spans="1:7">
      <c r="A454" s="103"/>
      <c r="D454" s="113"/>
      <c r="E454" s="219"/>
      <c r="F454" s="219"/>
      <c r="G454" s="219"/>
    </row>
    <row r="455" spans="1:7">
      <c r="A455" s="103"/>
      <c r="D455" s="113"/>
      <c r="E455" s="219"/>
      <c r="F455" s="219"/>
      <c r="G455" s="219"/>
    </row>
    <row r="456" spans="1:7">
      <c r="A456" s="103"/>
      <c r="D456" s="113"/>
      <c r="E456" s="219"/>
      <c r="F456" s="219"/>
      <c r="G456" s="219"/>
    </row>
    <row r="457" spans="1:7">
      <c r="A457" s="103"/>
      <c r="D457" s="113"/>
      <c r="E457" s="219"/>
      <c r="F457" s="219"/>
      <c r="G457" s="219"/>
    </row>
    <row r="458" spans="1:7">
      <c r="A458" s="103"/>
      <c r="D458" s="113"/>
      <c r="E458" s="219"/>
      <c r="F458" s="219"/>
      <c r="G458" s="219"/>
    </row>
    <row r="459" spans="1:7">
      <c r="A459" s="103"/>
      <c r="D459" s="113"/>
      <c r="E459" s="219"/>
      <c r="F459" s="219"/>
      <c r="G459" s="219"/>
    </row>
    <row r="460" spans="1:7">
      <c r="A460" s="103"/>
      <c r="D460" s="113"/>
      <c r="E460" s="219"/>
      <c r="F460" s="219"/>
      <c r="G460" s="219"/>
    </row>
    <row r="461" spans="1:7">
      <c r="A461" s="103"/>
      <c r="D461" s="113"/>
      <c r="E461" s="219"/>
      <c r="F461" s="219"/>
      <c r="G461" s="219"/>
    </row>
    <row r="462" spans="1:7">
      <c r="A462" s="103"/>
      <c r="D462" s="113"/>
      <c r="E462" s="219"/>
      <c r="F462" s="219"/>
      <c r="G462" s="219"/>
    </row>
    <row r="463" spans="1:7">
      <c r="A463" s="103"/>
      <c r="D463" s="113"/>
      <c r="E463" s="219"/>
      <c r="F463" s="219"/>
      <c r="G463" s="219"/>
    </row>
    <row r="464" spans="1:7">
      <c r="A464" s="103"/>
      <c r="D464" s="113"/>
      <c r="E464" s="219"/>
      <c r="F464" s="219"/>
      <c r="G464" s="219"/>
    </row>
    <row r="465" spans="1:7">
      <c r="A465" s="103"/>
      <c r="D465" s="113"/>
      <c r="E465" s="219"/>
      <c r="F465" s="219"/>
      <c r="G465" s="219"/>
    </row>
    <row r="466" spans="1:7">
      <c r="A466" s="103"/>
      <c r="D466" s="113"/>
      <c r="E466" s="219"/>
      <c r="F466" s="219"/>
      <c r="G466" s="219"/>
    </row>
    <row r="467" spans="1:7">
      <c r="A467" s="103"/>
      <c r="D467" s="113"/>
      <c r="E467" s="219"/>
      <c r="F467" s="219"/>
      <c r="G467" s="219"/>
    </row>
    <row r="468" spans="1:7">
      <c r="A468" s="103"/>
      <c r="D468" s="113"/>
      <c r="E468" s="219"/>
      <c r="F468" s="219"/>
      <c r="G468" s="219"/>
    </row>
    <row r="469" spans="1:7">
      <c r="A469" s="103"/>
      <c r="D469" s="113"/>
      <c r="E469" s="219"/>
      <c r="F469" s="219"/>
      <c r="G469" s="219"/>
    </row>
    <row r="470" spans="1:7">
      <c r="A470" s="103"/>
      <c r="D470" s="113"/>
      <c r="E470" s="219"/>
      <c r="F470" s="219"/>
      <c r="G470" s="219"/>
    </row>
    <row r="471" spans="1:7">
      <c r="A471" s="103"/>
      <c r="D471" s="113"/>
      <c r="E471" s="219"/>
      <c r="F471" s="219"/>
      <c r="G471" s="219"/>
    </row>
    <row r="472" spans="1:7">
      <c r="A472" s="103"/>
    </row>
    <row r="473" spans="1:7">
      <c r="A473" s="103"/>
    </row>
    <row r="474" spans="1:7">
      <c r="A474" s="103"/>
    </row>
    <row r="475" spans="1:7">
      <c r="A475" s="103"/>
    </row>
    <row r="476" spans="1:7">
      <c r="A476" s="103"/>
    </row>
    <row r="477" spans="1:7">
      <c r="A477" s="103"/>
    </row>
    <row r="478" spans="1:7">
      <c r="A478" s="103"/>
    </row>
    <row r="479" spans="1:7">
      <c r="A479" s="103"/>
    </row>
    <row r="480" spans="1:7">
      <c r="A480" s="103"/>
    </row>
    <row r="481" spans="1:1">
      <c r="A481" s="103"/>
    </row>
  </sheetData>
  <sheetProtection formatCells="0" formatColumns="0" formatRows="0" insertColumns="0" insertRows="0" insertHyperlinks="0" deleteColumns="0" deleteRows="0" sort="0" autoFilter="0" pivotTables="0"/>
  <mergeCells count="5">
    <mergeCell ref="A76:G76"/>
    <mergeCell ref="A1:G1"/>
    <mergeCell ref="A74:G74"/>
    <mergeCell ref="A75:G75"/>
    <mergeCell ref="A90:B90"/>
  </mergeCells>
  <printOptions horizontalCentered="1"/>
  <pageMargins left="0.59027779102325439" right="0.59027779102325439" top="0.59027779102325439" bottom="0.59027779102325439" header="0.51180553436279297" footer="0.51180553436279297"/>
  <pageSetup paperSize="9" scale="80" fitToHeight="999" orientation="landscape" errors="blank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27</vt:i4>
      </vt:variant>
      <vt:variant>
        <vt:lpstr>Pomenované rozsahy</vt:lpstr>
      </vt:variant>
      <vt:variant>
        <vt:i4>23</vt:i4>
      </vt:variant>
    </vt:vector>
  </HeadingPairs>
  <TitlesOfParts>
    <vt:vector size="50" baseType="lpstr">
      <vt:lpstr>Krycí list</vt:lpstr>
      <vt:lpstr>Rekapitulácia</vt:lpstr>
      <vt:lpstr>SO_00</vt:lpstr>
      <vt:lpstr>SO01</vt:lpstr>
      <vt:lpstr>SO02</vt:lpstr>
      <vt:lpstr>SO03</vt:lpstr>
      <vt:lpstr>SO04</vt:lpstr>
      <vt:lpstr>SO05</vt:lpstr>
      <vt:lpstr>SO06</vt:lpstr>
      <vt:lpstr>SO07</vt:lpstr>
      <vt:lpstr>SO08</vt:lpstr>
      <vt:lpstr>SO09</vt:lpstr>
      <vt:lpstr>SO10</vt:lpstr>
      <vt:lpstr>SO11</vt:lpstr>
      <vt:lpstr>SO12</vt:lpstr>
      <vt:lpstr>SO13</vt:lpstr>
      <vt:lpstr>SO14</vt:lpstr>
      <vt:lpstr>SO15</vt:lpstr>
      <vt:lpstr>SO16</vt:lpstr>
      <vt:lpstr>SO17</vt:lpstr>
      <vt:lpstr>SO18</vt:lpstr>
      <vt:lpstr>SO19</vt:lpstr>
      <vt:lpstr>SO20</vt:lpstr>
      <vt:lpstr>SO21</vt:lpstr>
      <vt:lpstr>Pomocne_BP</vt:lpstr>
      <vt:lpstr>Pomocne_NS</vt:lpstr>
      <vt:lpstr>#Figury</vt:lpstr>
      <vt:lpstr>Rekapitulácia!Názvy_tlače</vt:lpstr>
      <vt:lpstr>SO_00!Názvy_tlače</vt:lpstr>
      <vt:lpstr>SO01!Názvy_tlače</vt:lpstr>
      <vt:lpstr>SO02!Názvy_tlače</vt:lpstr>
      <vt:lpstr>SO03!Názvy_tlače</vt:lpstr>
      <vt:lpstr>SO04!Názvy_tlače</vt:lpstr>
      <vt:lpstr>SO05!Názvy_tlače</vt:lpstr>
      <vt:lpstr>SO06!Názvy_tlače</vt:lpstr>
      <vt:lpstr>SO07!Názvy_tlače</vt:lpstr>
      <vt:lpstr>SO08!Názvy_tlače</vt:lpstr>
      <vt:lpstr>SO09!Názvy_tlače</vt:lpstr>
      <vt:lpstr>SO10!Názvy_tlače</vt:lpstr>
      <vt:lpstr>SO11!Názvy_tlače</vt:lpstr>
      <vt:lpstr>SO12!Názvy_tlače</vt:lpstr>
      <vt:lpstr>SO13!Názvy_tlače</vt:lpstr>
      <vt:lpstr>SO14!Názvy_tlače</vt:lpstr>
      <vt:lpstr>SO15!Názvy_tlače</vt:lpstr>
      <vt:lpstr>SO16!Názvy_tlače</vt:lpstr>
      <vt:lpstr>SO17!Názvy_tlače</vt:lpstr>
      <vt:lpstr>SO18!Názvy_tlače</vt:lpstr>
      <vt:lpstr>SO19!Názvy_tlače</vt:lpstr>
      <vt:lpstr>SO20!Názvy_tlače</vt:lpstr>
      <vt:lpstr>SO21!Názvy_tlače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petoh</dc:creator>
  <cp:lastModifiedBy>MORIS | Miroslav Kajzer</cp:lastModifiedBy>
  <cp:lastPrinted>2022-04-30T08:06:48Z</cp:lastPrinted>
  <dcterms:created xsi:type="dcterms:W3CDTF">2006-04-27T05:25:48Z</dcterms:created>
  <dcterms:modified xsi:type="dcterms:W3CDTF">2022-05-17T14:01:15Z</dcterms:modified>
</cp:coreProperties>
</file>