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<sst xmlns="http://schemas.openxmlformats.org/spreadsheetml/2006/main" count="281" uniqueCount="175">
  <si>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</si>
  <si>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</si>
  <si>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</si>
  <si>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</si>
  <si>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</si>
  <si>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</si>
  <si>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</si>
  <si>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</si>
  <si>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</si>
  <si>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</si>
  <si>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</si>
  <si>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</si>
  <si>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</si>
  <si>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</si>
  <si>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</si>
  <si>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</si>
  <si>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</si>
  <si>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</si>
  <si>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</si>
  <si>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</si>
  <si>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</si>
  <si>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</si>
  <si>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Poznámka:</t>
  </si>
  <si>
    <t>Objekt</t>
  </si>
  <si>
    <t>Kód</t>
  </si>
  <si>
    <t>34</t>
  </si>
  <si>
    <t>347111429RT1</t>
  </si>
  <si>
    <t>342042333RT4</t>
  </si>
  <si>
    <t>41</t>
  </si>
  <si>
    <t>416026128R00</t>
  </si>
  <si>
    <t>411100040RA0</t>
  </si>
  <si>
    <t>44</t>
  </si>
  <si>
    <t>447113224RT1</t>
  </si>
  <si>
    <t>63</t>
  </si>
  <si>
    <t>776521200R00</t>
  </si>
  <si>
    <t>776421100RT1</t>
  </si>
  <si>
    <t>713</t>
  </si>
  <si>
    <t>713121411RAB</t>
  </si>
  <si>
    <t>721</t>
  </si>
  <si>
    <t>721231335R00</t>
  </si>
  <si>
    <t>724</t>
  </si>
  <si>
    <t>724211129R00</t>
  </si>
  <si>
    <t>762</t>
  </si>
  <si>
    <t>762900080RA0</t>
  </si>
  <si>
    <t>764</t>
  </si>
  <si>
    <t>764367802R00</t>
  </si>
  <si>
    <t>764365391R00</t>
  </si>
  <si>
    <t>96</t>
  </si>
  <si>
    <t>965200021RAB</t>
  </si>
  <si>
    <t>962300011RA0</t>
  </si>
  <si>
    <t>Phan podkroví</t>
  </si>
  <si>
    <t>Zkrácený popis</t>
  </si>
  <si>
    <t>Rozměry</t>
  </si>
  <si>
    <t>Stěny a příčky</t>
  </si>
  <si>
    <t>Předstěna SDVK tl.130 mm,ocel.kce,oplášť 1x15 mm, vč izolace</t>
  </si>
  <si>
    <t>Stropy a stropní konstrukce (pro pozemní stavby)</t>
  </si>
  <si>
    <t>Podhled SDK,ocel.dvouúrov.kříž.rošt, 1x RFI 15 mm</t>
  </si>
  <si>
    <t>Částečná výměna trámu-bude upřesněno</t>
  </si>
  <si>
    <t>Zastřešení</t>
  </si>
  <si>
    <t>Podlahy a podlahové konstrukce</t>
  </si>
  <si>
    <t>Lepení povlakových podlah z dílců PVC a CV (vinyl)</t>
  </si>
  <si>
    <t>Lepení podlahových soklíků z PVC a vinylu</t>
  </si>
  <si>
    <t>Izolace tepelné</t>
  </si>
  <si>
    <t>Izolace podlah, systém Isover STEPcross</t>
  </si>
  <si>
    <t>Vnitřní kanalizace</t>
  </si>
  <si>
    <t>Elektro-bude upřesněno</t>
  </si>
  <si>
    <t>Strojní vybavení</t>
  </si>
  <si>
    <t>vodák, topení</t>
  </si>
  <si>
    <t>Konstrukce tesařské</t>
  </si>
  <si>
    <t>Demontáž záklopu stropů</t>
  </si>
  <si>
    <t>Konstrukce klempířské</t>
  </si>
  <si>
    <t>Demontáž oplechování střešního vikýře, nad 45°</t>
  </si>
  <si>
    <t>Montáž poklopu střešního Al, hladká krytina</t>
  </si>
  <si>
    <t>Bourání konstrukcí</t>
  </si>
  <si>
    <t>Odstranění násypů pod podlahami a na střechách</t>
  </si>
  <si>
    <t>Bourání komínů z cihel s jedním průduchem</t>
  </si>
  <si>
    <t>Doba výstavby:</t>
  </si>
  <si>
    <t>Začátek výstavby:</t>
  </si>
  <si>
    <t>Konec výstavby:</t>
  </si>
  <si>
    <t>Zpracováno dne:</t>
  </si>
  <si>
    <t>MJ</t>
  </si>
  <si>
    <t>m2</t>
  </si>
  <si>
    <t>m</t>
  </si>
  <si>
    <t>kus</t>
  </si>
  <si>
    <t>soubor</t>
  </si>
  <si>
    <t>m3</t>
  </si>
  <si>
    <t>Množství</t>
  </si>
  <si>
    <t>Cena/MJ</t>
  </si>
  <si>
    <t>(Kč)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</si>
  <si>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</si>
  <si>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</si>
  <si>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</si>
  <si>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</si>
  <si>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</si>
  <si>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</si>
  <si>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</si>
  <si>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 </t>
  </si>
  <si>
    <t>Montáž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</si>
  <si>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</si>
  <si>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</si>
  <si>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</si>
  <si>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</si>
  <si>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</si>
  <si>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</si>
  <si>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</si>
  <si>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</si>
  <si>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</si>
  <si>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</si>
  <si>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34_</t>
  </si>
  <si>
    <t>41_</t>
  </si>
  <si>
    <t>44_</t>
  </si>
  <si>
    <t>63_</t>
  </si>
  <si>
    <t>713_</t>
  </si>
  <si>
    <t>721_</t>
  </si>
  <si>
    <t>724_</t>
  </si>
  <si>
    <t>762_</t>
  </si>
  <si>
    <t>764_</t>
  </si>
  <si>
    <t>96_</t>
  </si>
  <si>
    <t>3_</t>
  </si>
  <si>
    <t>4_</t>
  </si>
  <si>
    <t>6_</t>
  </si>
  <si>
    <t>71_</t>
  </si>
  <si>
    <t>72_</t>
  </si>
  <si>
    <t>76_</t>
  </si>
  <si>
    <t>9_</t>
  </si>
  <si>
    <t>_</t>
  </si>
  <si>
    <t>MAT</t>
  </si>
  <si>
    <t>WORK</t>
  </si>
  <si>
    <t>CELK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</si>
  <si>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</si>
  <si>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</si>
  <si>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</si>
  <si>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</si>
  <si>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</si>
  <si>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</si>
  <si>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</si>
  <si>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</si>
  <si>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</si>
  <si>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</si>
  <si>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</si>
  <si>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</si>
  <si>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</si>
  <si>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</si>
  <si>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</si>
  <si>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</si>
  <si>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</si>
  <si>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</si>
  <si>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</si>
  <si>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</si>
  <si>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</si>
  <si>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</si>
  <si>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</si>
  <si>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</si>
  <si>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</si>
  <si>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</si>
  <si>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</si>
  <si>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</si>
  <si>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</si>
  <si>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</si>
  <si>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</si>
  <si>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</si>
  <si>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</si>
  <si>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</si>
  <si>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</si>
  <si>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</si>
  <si>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</si>
  <si>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</si>
  <si>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</si>
  <si>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</si>
  <si>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</si>
  <si>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</si>
  <si>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</si>
  <si>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</si>
  <si>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Podkroví SDK,OK CD,záv.krokv.izolace,1xRBI tl.12,5</t>
  </si>
  <si>
    <t>Příčka SDK tl.125 mm,ocel.kce,1xopl, 12,5mm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</si>
</sst>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5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1" fillId="20" borderId="0" applyNumberFormat="0" applyBorder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8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7" fillId="33" borderId="12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7" fillId="33" borderId="12" xfId="0" applyNumberFormat="1" applyFont="1" applyFill="1" applyBorder="1" applyAlignment="1" applyProtection="1">
      <alignment horizontal="right" vertical="center"/>
      <protection/>
    </xf>
    <xf numFmtId="4" fontId="7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9" fillId="34" borderId="24" xfId="0" applyNumberFormat="1" applyFont="1" applyFill="1" applyBorder="1" applyAlignment="1" applyProtection="1">
      <alignment horizontal="center" vertical="center"/>
      <protection/>
    </xf>
    <xf numFmtId="49" fontId="10" fillId="0" borderId="25" xfId="0" applyNumberFormat="1" applyFont="1" applyFill="1" applyBorder="1" applyAlignment="1" applyProtection="1">
      <alignment horizontal="left" vertical="center"/>
      <protection/>
    </xf>
    <xf numFmtId="49" fontId="10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1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" fontId="11" fillId="0" borderId="24" xfId="0" applyNumberFormat="1" applyFont="1" applyFill="1" applyBorder="1" applyAlignment="1" applyProtection="1">
      <alignment horizontal="right" vertical="center"/>
      <protection/>
    </xf>
    <xf numFmtId="49" fontId="11" fillId="0" borderId="24" xfId="0" applyNumberFormat="1" applyFont="1" applyFill="1" applyBorder="1" applyAlignment="1" applyProtection="1">
      <alignment horizontal="right" vertical="center"/>
      <protection/>
    </xf>
    <xf numFmtId="4" fontId="1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0" fillId="34" borderId="32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49" fontId="8" fillId="0" borderId="40" xfId="0" applyNumberFormat="1" applyFont="1" applyFill="1" applyBorder="1" applyAlignment="1" applyProtection="1">
      <alignment horizontal="center" vertical="center"/>
      <protection/>
    </xf>
    <xf numFmtId="0" fontId="8" fillId="0" borderId="40" xfId="0" applyNumberFormat="1" applyFont="1" applyFill="1" applyBorder="1" applyAlignment="1" applyProtection="1">
      <alignment horizontal="center" vertical="center"/>
      <protection/>
    </xf>
    <xf numFmtId="49" fontId="12" fillId="0" borderId="41" xfId="0" applyNumberFormat="1" applyFont="1" applyFill="1" applyBorder="1" applyAlignment="1" applyProtection="1">
      <alignment horizontal="left" vertical="center"/>
      <protection/>
    </xf>
    <xf numFmtId="0" fontId="12" fillId="0" borderId="32" xfId="0" applyNumberFormat="1" applyFont="1" applyFill="1" applyBorder="1" applyAlignment="1" applyProtection="1">
      <alignment horizontal="left" vertical="center"/>
      <protection/>
    </xf>
    <xf numFmtId="49" fontId="11" fillId="0" borderId="41" xfId="0" applyNumberFormat="1" applyFont="1" applyFill="1" applyBorder="1" applyAlignment="1" applyProtection="1">
      <alignment horizontal="left" vertical="center"/>
      <protection/>
    </xf>
    <xf numFmtId="0" fontId="11" fillId="0" borderId="32" xfId="0" applyNumberFormat="1" applyFont="1" applyFill="1" applyBorder="1" applyAlignment="1" applyProtection="1">
      <alignment horizontal="left" vertical="center"/>
      <protection/>
    </xf>
    <xf numFmtId="49" fontId="10" fillId="0" borderId="41" xfId="0" applyNumberFormat="1" applyFont="1" applyFill="1" applyBorder="1" applyAlignment="1" applyProtection="1">
      <alignment horizontal="left" vertical="center"/>
      <protection/>
    </xf>
    <xf numFmtId="0" fontId="10" fillId="0" borderId="32" xfId="0" applyNumberFormat="1" applyFont="1" applyFill="1" applyBorder="1" applyAlignment="1" applyProtection="1">
      <alignment horizontal="left" vertical="center"/>
      <protection/>
    </xf>
    <xf numFmtId="49" fontId="10" fillId="34" borderId="41" xfId="0" applyNumberFormat="1" applyFont="1" applyFill="1" applyBorder="1" applyAlignment="1" applyProtection="1">
      <alignment horizontal="left" vertical="center"/>
      <protection/>
    </xf>
    <xf numFmtId="0" fontId="10" fillId="34" borderId="40" xfId="0" applyNumberFormat="1" applyFont="1" applyFill="1" applyBorder="1" applyAlignment="1" applyProtection="1">
      <alignment horizontal="left" vertical="center"/>
      <protection/>
    </xf>
    <xf numFmtId="49" fontId="11" fillId="0" borderId="42" xfId="0" applyNumberFormat="1" applyFont="1" applyFill="1" applyBorder="1" applyAlignment="1" applyProtection="1">
      <alignment horizontal="left" vertical="center"/>
      <protection/>
    </xf>
    <xf numFmtId="0" fontId="11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43" xfId="0" applyNumberFormat="1" applyFont="1" applyFill="1" applyBorder="1" applyAlignment="1" applyProtection="1">
      <alignment horizontal="left" vertical="center"/>
      <protection/>
    </xf>
    <xf numFmtId="49" fontId="11" fillId="0" borderId="23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44" xfId="0" applyNumberFormat="1" applyFont="1" applyFill="1" applyBorder="1" applyAlignment="1" applyProtection="1">
      <alignment horizontal="left" vertical="center"/>
      <protection/>
    </xf>
    <xf numFmtId="49" fontId="11" fillId="0" borderId="45" xfId="0" applyNumberFormat="1" applyFont="1" applyFill="1" applyBorder="1" applyAlignment="1" applyProtection="1">
      <alignment horizontal="left" vertical="center"/>
      <protection/>
    </xf>
    <xf numFmtId="0" fontId="11" fillId="0" borderId="38" xfId="0" applyNumberFormat="1" applyFont="1" applyFill="1" applyBorder="1" applyAlignment="1" applyProtection="1">
      <alignment horizontal="left" vertical="center"/>
      <protection/>
    </xf>
    <xf numFmtId="0" fontId="11" fillId="0" borderId="46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9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J21" sqref="J21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54.7109375" style="0" customWidth="1"/>
    <col min="5" max="5" width="6.421875" style="0" customWidth="1"/>
    <col min="6" max="6" width="12.8515625" style="0" customWidth="1"/>
    <col min="7" max="7" width="12.00390625" style="0" customWidth="1"/>
    <col min="8" max="10" width="14.28125" style="0" customWidth="1"/>
    <col min="11" max="21" width="11.57421875" style="0" customWidth="1"/>
    <col min="22" max="59" width="12.140625" style="0" hidden="1" customWidth="1"/>
  </cols>
  <sheetData>
    <row r="1" spans="1:10" ht="72.7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1:11" ht="12.75">
      <c r="A2" s="50" t="s">
        <v>1</v>
      </c>
      <c r="B2" s="51"/>
      <c r="C2" s="51"/>
      <c r="D2" s="54" t="s">
        <v>50</v>
      </c>
      <c r="E2" s="56" t="s">
        <v>76</v>
      </c>
      <c r="F2" s="51"/>
      <c r="G2" s="56" t="s">
        <v>6</v>
      </c>
      <c r="H2" s="57" t="s">
        <v>89</v>
      </c>
      <c r="I2" s="56" t="s">
        <v>96</v>
      </c>
      <c r="J2" s="51"/>
      <c r="K2" s="24"/>
    </row>
    <row r="3" spans="1:11" ht="12.75">
      <c r="A3" s="52"/>
      <c r="B3" s="53"/>
      <c r="C3" s="53"/>
      <c r="D3" s="55"/>
      <c r="E3" s="53"/>
      <c r="F3" s="53"/>
      <c r="G3" s="53"/>
      <c r="H3" s="53"/>
      <c r="I3" s="53"/>
      <c r="J3" s="53"/>
      <c r="K3" s="24"/>
    </row>
    <row r="4" spans="1:11" ht="12.75">
      <c r="A4" s="59" t="s">
        <v>2</v>
      </c>
      <c r="B4" s="53"/>
      <c r="C4" s="53"/>
      <c r="D4" s="60" t="s">
        <v>6</v>
      </c>
      <c r="E4" s="61" t="s">
        <v>77</v>
      </c>
      <c r="F4" s="53"/>
      <c r="G4" s="61"/>
      <c r="H4" s="60" t="s">
        <v>90</v>
      </c>
      <c r="I4" s="61" t="s">
        <v>96</v>
      </c>
      <c r="J4" s="53"/>
      <c r="K4" s="24"/>
    </row>
    <row r="5" spans="1:11" ht="12.75">
      <c r="A5" s="52"/>
      <c r="B5" s="53"/>
      <c r="C5" s="53"/>
      <c r="D5" s="53"/>
      <c r="E5" s="53"/>
      <c r="F5" s="53"/>
      <c r="G5" s="53"/>
      <c r="H5" s="53"/>
      <c r="I5" s="53"/>
      <c r="J5" s="53"/>
      <c r="K5" s="24"/>
    </row>
    <row r="6" spans="1:11" ht="12.75">
      <c r="A6" s="59" t="s">
        <v>3</v>
      </c>
      <c r="B6" s="53"/>
      <c r="C6" s="53"/>
      <c r="D6" s="60" t="s">
        <v>6</v>
      </c>
      <c r="E6" s="61" t="s">
        <v>78</v>
      </c>
      <c r="F6" s="53"/>
      <c r="G6" s="61" t="s">
        <v>6</v>
      </c>
      <c r="H6" s="60" t="s">
        <v>91</v>
      </c>
      <c r="I6" s="61" t="s">
        <v>96</v>
      </c>
      <c r="J6" s="53"/>
      <c r="K6" s="24"/>
    </row>
    <row r="7" spans="1:11" ht="12.75">
      <c r="A7" s="52"/>
      <c r="B7" s="53"/>
      <c r="C7" s="53"/>
      <c r="D7" s="53"/>
      <c r="E7" s="53"/>
      <c r="F7" s="53"/>
      <c r="G7" s="53"/>
      <c r="H7" s="53"/>
      <c r="I7" s="53"/>
      <c r="J7" s="53"/>
      <c r="K7" s="24"/>
    </row>
    <row r="8" spans="1:11" ht="12.75">
      <c r="A8" s="59" t="s">
        <v>4</v>
      </c>
      <c r="B8" s="53"/>
      <c r="C8" s="53"/>
      <c r="D8" s="60" t="s">
        <v>6</v>
      </c>
      <c r="E8" s="61" t="s">
        <v>79</v>
      </c>
      <c r="F8" s="53"/>
      <c r="G8" s="61"/>
      <c r="H8" s="60" t="s">
        <v>92</v>
      </c>
      <c r="I8" s="61" t="s">
        <v>96</v>
      </c>
      <c r="J8" s="53"/>
      <c r="K8" s="24"/>
    </row>
    <row r="9" spans="1:11" ht="12.75">
      <c r="A9" s="67"/>
      <c r="B9" s="68"/>
      <c r="C9" s="68"/>
      <c r="D9" s="68"/>
      <c r="E9" s="68"/>
      <c r="F9" s="68"/>
      <c r="G9" s="68"/>
      <c r="H9" s="68"/>
      <c r="I9" s="68"/>
      <c r="J9" s="68"/>
      <c r="K9" s="24"/>
    </row>
    <row r="10" spans="1:11" ht="12.75">
      <c r="A10" s="1" t="s">
        <v>5</v>
      </c>
      <c r="B10" s="9" t="s">
        <v>23</v>
      </c>
      <c r="C10" s="9" t="s">
        <v>24</v>
      </c>
      <c r="D10" s="9" t="s">
        <v>51</v>
      </c>
      <c r="E10" s="9" t="s">
        <v>80</v>
      </c>
      <c r="F10" s="14" t="s">
        <v>86</v>
      </c>
      <c r="G10" s="17" t="s">
        <v>87</v>
      </c>
      <c r="H10" s="62" t="s">
        <v>93</v>
      </c>
      <c r="I10" s="63"/>
      <c r="J10" s="64"/>
      <c r="K10" s="25"/>
    </row>
    <row r="11" spans="1:59" ht="12.75">
      <c r="A11" s="2" t="s">
        <v>6</v>
      </c>
      <c r="B11" s="10" t="s">
        <v>6</v>
      </c>
      <c r="C11" s="10" t="s">
        <v>6</v>
      </c>
      <c r="D11" s="13" t="s">
        <v>52</v>
      </c>
      <c r="E11" s="10" t="s">
        <v>6</v>
      </c>
      <c r="F11" s="10" t="s">
        <v>6</v>
      </c>
      <c r="G11" s="18" t="s">
        <v>88</v>
      </c>
      <c r="H11" s="19" t="s">
        <v>94</v>
      </c>
      <c r="I11" s="20" t="s">
        <v>97</v>
      </c>
      <c r="J11" s="21" t="s">
        <v>98</v>
      </c>
      <c r="K11" s="25"/>
      <c r="W11" s="22" t="s">
        <v>99</v>
      </c>
      <c r="X11" s="22" t="s">
        <v>100</v>
      </c>
      <c r="Y11" s="22" t="s">
        <v>101</v>
      </c>
      <c r="Z11" s="22" t="s">
        <v>102</v>
      </c>
      <c r="AA11" s="22" t="s">
        <v>103</v>
      </c>
      <c r="AB11" s="22" t="s">
        <v>104</v>
      </c>
      <c r="AC11" s="22" t="s">
        <v>105</v>
      </c>
      <c r="AD11" s="22" t="s">
        <v>106</v>
      </c>
      <c r="AE11" s="22" t="s">
        <v>107</v>
      </c>
      <c r="BE11" s="22" t="s">
        <v>126</v>
      </c>
      <c r="BF11" s="22" t="s">
        <v>127</v>
      </c>
      <c r="BG11" s="22" t="s">
        <v>128</v>
      </c>
    </row>
    <row r="12" spans="1:44" ht="12.75">
      <c r="A12" s="3"/>
      <c r="B12" s="11"/>
      <c r="C12" s="11" t="s">
        <v>25</v>
      </c>
      <c r="D12" s="11" t="s">
        <v>53</v>
      </c>
      <c r="E12" s="3" t="s">
        <v>6</v>
      </c>
      <c r="F12" s="3" t="s">
        <v>6</v>
      </c>
      <c r="G12" s="3" t="s">
        <v>6</v>
      </c>
      <c r="H12" s="28"/>
      <c r="I12" s="28"/>
      <c r="J12" s="28"/>
      <c r="AF12" s="22"/>
      <c r="AP12" s="29">
        <f>SUM(AG13:AG14)</f>
        <v>0</v>
      </c>
      <c r="AQ12" s="29">
        <f>SUM(AH13:AH14)</f>
        <v>0</v>
      </c>
      <c r="AR12" s="29">
        <f>SUM(AI13:AI14)</f>
        <v>0</v>
      </c>
    </row>
    <row r="13" spans="1:59" ht="12.75">
      <c r="A13" s="4" t="s">
        <v>7</v>
      </c>
      <c r="B13" s="4"/>
      <c r="C13" s="4" t="s">
        <v>26</v>
      </c>
      <c r="D13" s="4" t="s">
        <v>54</v>
      </c>
      <c r="E13" s="4" t="s">
        <v>81</v>
      </c>
      <c r="F13" s="15">
        <v>38</v>
      </c>
      <c r="G13" s="15"/>
      <c r="H13" s="15"/>
      <c r="I13" s="15"/>
      <c r="J13" s="15"/>
      <c r="W13" s="26">
        <f>IF(AN13="5",BG13,0)</f>
        <v>0</v>
      </c>
      <c r="Y13" s="26">
        <f>IF(AN13="1",BE13,0)</f>
        <v>0</v>
      </c>
      <c r="Z13" s="26">
        <f>IF(AN13="1",BF13,0)</f>
        <v>0</v>
      </c>
      <c r="AA13" s="26">
        <f>IF(AN13="7",BE13,0)</f>
        <v>0</v>
      </c>
      <c r="AB13" s="26">
        <f>IF(AN13="7",BF13,0)</f>
        <v>0</v>
      </c>
      <c r="AC13" s="26">
        <f>IF(AN13="2",BE13,0)</f>
        <v>0</v>
      </c>
      <c r="AD13" s="26">
        <f>IF(AN13="2",BF13,0)</f>
        <v>0</v>
      </c>
      <c r="AE13" s="26">
        <f>IF(AN13="0",BG13,0)</f>
        <v>0</v>
      </c>
      <c r="AF13" s="22"/>
      <c r="AG13" s="15">
        <f>IF(AK13=0,J13,0)</f>
        <v>0</v>
      </c>
      <c r="AH13" s="15">
        <f>IF(AK13=15,J13,0)</f>
        <v>0</v>
      </c>
      <c r="AI13" s="15">
        <f>IF(AK13=21,J13,0)</f>
        <v>0</v>
      </c>
      <c r="AK13" s="26">
        <v>0</v>
      </c>
      <c r="AL13" s="26">
        <f>G13*0.689277917716205</f>
        <v>0</v>
      </c>
      <c r="AM13" s="26">
        <f>G13*(1-0.689277917716205)</f>
        <v>0</v>
      </c>
      <c r="AN13" s="23" t="s">
        <v>7</v>
      </c>
      <c r="AS13" s="26">
        <f>AT13+AU13</f>
        <v>0</v>
      </c>
      <c r="AT13" s="26">
        <f>F13*AL13</f>
        <v>0</v>
      </c>
      <c r="AU13" s="26">
        <f>F13*AM13</f>
        <v>0</v>
      </c>
      <c r="AV13" s="27" t="s">
        <v>108</v>
      </c>
      <c r="AW13" s="27" t="s">
        <v>118</v>
      </c>
      <c r="AX13" s="22" t="s">
        <v>125</v>
      </c>
      <c r="AZ13" s="26">
        <f>AT13+AU13</f>
        <v>0</v>
      </c>
      <c r="BA13" s="26">
        <f>G13/(100-BB13)*100</f>
        <v>0</v>
      </c>
      <c r="BB13" s="26">
        <v>0</v>
      </c>
      <c r="BC13" s="26" t="e">
        <f>#REF!</f>
        <v>#REF!</v>
      </c>
      <c r="BE13" s="15">
        <f>F13*AL13</f>
        <v>0</v>
      </c>
      <c r="BF13" s="15">
        <f>F13*AM13</f>
        <v>0</v>
      </c>
      <c r="BG13" s="15">
        <f>F13*G13</f>
        <v>0</v>
      </c>
    </row>
    <row r="14" spans="1:59" ht="12.75">
      <c r="A14" s="4" t="s">
        <v>8</v>
      </c>
      <c r="B14" s="4"/>
      <c r="C14" s="4" t="s">
        <v>27</v>
      </c>
      <c r="D14" s="4" t="s">
        <v>174</v>
      </c>
      <c r="E14" s="4" t="s">
        <v>81</v>
      </c>
      <c r="F14" s="15">
        <v>20</v>
      </c>
      <c r="G14" s="15"/>
      <c r="H14" s="15"/>
      <c r="I14" s="15"/>
      <c r="J14" s="15"/>
      <c r="W14" s="26">
        <f>IF(AN14="5",BG14,0)</f>
        <v>0</v>
      </c>
      <c r="Y14" s="26">
        <f>IF(AN14="1",BE14,0)</f>
        <v>0</v>
      </c>
      <c r="Z14" s="26">
        <f>IF(AN14="1",BF14,0)</f>
        <v>0</v>
      </c>
      <c r="AA14" s="26">
        <f>IF(AN14="7",BE14,0)</f>
        <v>0</v>
      </c>
      <c r="AB14" s="26">
        <f>IF(AN14="7",BF14,0)</f>
        <v>0</v>
      </c>
      <c r="AC14" s="26">
        <f>IF(AN14="2",BE14,0)</f>
        <v>0</v>
      </c>
      <c r="AD14" s="26">
        <f>IF(AN14="2",BF14,0)</f>
        <v>0</v>
      </c>
      <c r="AE14" s="26">
        <f>IF(AN14="0",BG14,0)</f>
        <v>0</v>
      </c>
      <c r="AF14" s="22"/>
      <c r="AG14" s="15">
        <f>IF(AK14=0,J14,0)</f>
        <v>0</v>
      </c>
      <c r="AH14" s="15">
        <f>IF(AK14=15,J14,0)</f>
        <v>0</v>
      </c>
      <c r="AI14" s="15">
        <f>IF(AK14=21,J14,0)</f>
        <v>0</v>
      </c>
      <c r="AK14" s="26">
        <v>0</v>
      </c>
      <c r="AL14" s="26">
        <f>G14*0.638293020041465</f>
        <v>0</v>
      </c>
      <c r="AM14" s="26">
        <f>G14*(1-0.638293020041465)</f>
        <v>0</v>
      </c>
      <c r="AN14" s="23" t="s">
        <v>7</v>
      </c>
      <c r="AS14" s="26">
        <f>AT14+AU14</f>
        <v>0</v>
      </c>
      <c r="AT14" s="26">
        <f>F14*AL14</f>
        <v>0</v>
      </c>
      <c r="AU14" s="26">
        <f>F14*AM14</f>
        <v>0</v>
      </c>
      <c r="AV14" s="27" t="s">
        <v>108</v>
      </c>
      <c r="AW14" s="27" t="s">
        <v>118</v>
      </c>
      <c r="AX14" s="22" t="s">
        <v>125</v>
      </c>
      <c r="AZ14" s="26">
        <f>AT14+AU14</f>
        <v>0</v>
      </c>
      <c r="BA14" s="26">
        <f>G14/(100-BB14)*100</f>
        <v>0</v>
      </c>
      <c r="BB14" s="26">
        <v>0</v>
      </c>
      <c r="BC14" s="26" t="e">
        <f>#REF!</f>
        <v>#REF!</v>
      </c>
      <c r="BE14" s="15">
        <f>F14*AL14</f>
        <v>0</v>
      </c>
      <c r="BF14" s="15">
        <f>F14*AM14</f>
        <v>0</v>
      </c>
      <c r="BG14" s="15">
        <f>F14*G14</f>
        <v>0</v>
      </c>
    </row>
    <row r="15" spans="1:44" ht="12.75">
      <c r="A15" s="5"/>
      <c r="B15" s="12"/>
      <c r="C15" s="12" t="s">
        <v>28</v>
      </c>
      <c r="D15" s="12" t="s">
        <v>55</v>
      </c>
      <c r="E15" s="5" t="s">
        <v>6</v>
      </c>
      <c r="F15" s="5" t="s">
        <v>6</v>
      </c>
      <c r="G15" s="5"/>
      <c r="H15" s="29"/>
      <c r="I15" s="29"/>
      <c r="J15" s="29"/>
      <c r="AF15" s="22"/>
      <c r="AP15" s="29">
        <f>SUM(AG16:AG17)</f>
        <v>0</v>
      </c>
      <c r="AQ15" s="29">
        <f>SUM(AH16:AH17)</f>
        <v>0</v>
      </c>
      <c r="AR15" s="29">
        <f>SUM(AI16:AI17)</f>
        <v>0</v>
      </c>
    </row>
    <row r="16" spans="1:59" ht="12.75">
      <c r="A16" s="4" t="s">
        <v>9</v>
      </c>
      <c r="B16" s="4"/>
      <c r="C16" s="4" t="s">
        <v>29</v>
      </c>
      <c r="D16" s="4" t="s">
        <v>56</v>
      </c>
      <c r="E16" s="4" t="s">
        <v>81</v>
      </c>
      <c r="F16" s="15">
        <v>34</v>
      </c>
      <c r="G16" s="15"/>
      <c r="H16" s="15"/>
      <c r="I16" s="15"/>
      <c r="J16" s="15"/>
      <c r="W16" s="26">
        <f>IF(AN16="5",BG16,0)</f>
        <v>0</v>
      </c>
      <c r="Y16" s="26">
        <f>IF(AN16="1",BE16,0)</f>
        <v>0</v>
      </c>
      <c r="Z16" s="26">
        <f>IF(AN16="1",BF16,0)</f>
        <v>0</v>
      </c>
      <c r="AA16" s="26">
        <f>IF(AN16="7",BE16,0)</f>
        <v>0</v>
      </c>
      <c r="AB16" s="26">
        <f>IF(AN16="7",BF16,0)</f>
        <v>0</v>
      </c>
      <c r="AC16" s="26">
        <f>IF(AN16="2",BE16,0)</f>
        <v>0</v>
      </c>
      <c r="AD16" s="26">
        <f>IF(AN16="2",BF16,0)</f>
        <v>0</v>
      </c>
      <c r="AE16" s="26">
        <f>IF(AN16="0",BG16,0)</f>
        <v>0</v>
      </c>
      <c r="AF16" s="22"/>
      <c r="AG16" s="15">
        <f>IF(AK16=0,J16,0)</f>
        <v>0</v>
      </c>
      <c r="AH16" s="15">
        <f>IF(AK16=15,J16,0)</f>
        <v>0</v>
      </c>
      <c r="AI16" s="15">
        <f>IF(AK16=21,J16,0)</f>
        <v>0</v>
      </c>
      <c r="AK16" s="26">
        <v>0</v>
      </c>
      <c r="AL16" s="26">
        <f>G16*0.378023529411765</f>
        <v>0</v>
      </c>
      <c r="AM16" s="26">
        <f>G16*(1-0.378023529411765)</f>
        <v>0</v>
      </c>
      <c r="AN16" s="23" t="s">
        <v>7</v>
      </c>
      <c r="AS16" s="26">
        <f>AT16+AU16</f>
        <v>0</v>
      </c>
      <c r="AT16" s="26">
        <f>F16*AL16</f>
        <v>0</v>
      </c>
      <c r="AU16" s="26">
        <f>F16*AM16</f>
        <v>0</v>
      </c>
      <c r="AV16" s="27" t="s">
        <v>109</v>
      </c>
      <c r="AW16" s="27" t="s">
        <v>119</v>
      </c>
      <c r="AX16" s="22" t="s">
        <v>125</v>
      </c>
      <c r="AZ16" s="26">
        <f>AT16+AU16</f>
        <v>0</v>
      </c>
      <c r="BA16" s="26">
        <f>G16/(100-BB16)*100</f>
        <v>0</v>
      </c>
      <c r="BB16" s="26">
        <v>0</v>
      </c>
      <c r="BC16" s="26" t="e">
        <f>#REF!</f>
        <v>#REF!</v>
      </c>
      <c r="BE16" s="15">
        <f>F16*AL16</f>
        <v>0</v>
      </c>
      <c r="BF16" s="15">
        <f>F16*AM16</f>
        <v>0</v>
      </c>
      <c r="BG16" s="15">
        <f>F16*G16</f>
        <v>0</v>
      </c>
    </row>
    <row r="17" spans="1:59" ht="12.75">
      <c r="A17" s="4" t="s">
        <v>10</v>
      </c>
      <c r="B17" s="4"/>
      <c r="C17" s="4" t="s">
        <v>30</v>
      </c>
      <c r="D17" s="4" t="s">
        <v>57</v>
      </c>
      <c r="E17" s="4" t="s">
        <v>81</v>
      </c>
      <c r="F17" s="15">
        <v>6</v>
      </c>
      <c r="G17" s="15"/>
      <c r="H17" s="15"/>
      <c r="I17" s="15"/>
      <c r="J17" s="15"/>
      <c r="W17" s="26">
        <f>IF(AN17="5",BG17,0)</f>
        <v>0</v>
      </c>
      <c r="Y17" s="26">
        <f>IF(AN17="1",BE17,0)</f>
        <v>0</v>
      </c>
      <c r="Z17" s="26">
        <f>IF(AN17="1",BF17,0)</f>
        <v>0</v>
      </c>
      <c r="AA17" s="26">
        <f>IF(AN17="7",BE17,0)</f>
        <v>0</v>
      </c>
      <c r="AB17" s="26">
        <f>IF(AN17="7",BF17,0)</f>
        <v>0</v>
      </c>
      <c r="AC17" s="26">
        <f>IF(AN17="2",BE17,0)</f>
        <v>0</v>
      </c>
      <c r="AD17" s="26">
        <f>IF(AN17="2",BF17,0)</f>
        <v>0</v>
      </c>
      <c r="AE17" s="26">
        <f>IF(AN17="0",BG17,0)</f>
        <v>0</v>
      </c>
      <c r="AF17" s="22"/>
      <c r="AG17" s="15">
        <f>IF(AK17=0,J17,0)</f>
        <v>0</v>
      </c>
      <c r="AH17" s="15">
        <f>IF(AK17=15,J17,0)</f>
        <v>0</v>
      </c>
      <c r="AI17" s="15">
        <f>IF(AK17=21,J17,0)</f>
        <v>0</v>
      </c>
      <c r="AK17" s="26">
        <v>0</v>
      </c>
      <c r="AL17" s="26">
        <f>G17*0.509429099047955</f>
        <v>0</v>
      </c>
      <c r="AM17" s="26">
        <f>G17*(1-0.509429099047955)</f>
        <v>0</v>
      </c>
      <c r="AN17" s="23" t="s">
        <v>7</v>
      </c>
      <c r="AS17" s="26">
        <f>AT17+AU17</f>
        <v>0</v>
      </c>
      <c r="AT17" s="26">
        <f>F17*AL17</f>
        <v>0</v>
      </c>
      <c r="AU17" s="26">
        <f>F17*AM17</f>
        <v>0</v>
      </c>
      <c r="AV17" s="27" t="s">
        <v>109</v>
      </c>
      <c r="AW17" s="27" t="s">
        <v>119</v>
      </c>
      <c r="AX17" s="22" t="s">
        <v>125</v>
      </c>
      <c r="AZ17" s="26">
        <f>AT17+AU17</f>
        <v>0</v>
      </c>
      <c r="BA17" s="26">
        <f>G17/(100-BB17)*100</f>
        <v>0</v>
      </c>
      <c r="BB17" s="26">
        <v>0</v>
      </c>
      <c r="BC17" s="26" t="e">
        <f>#REF!</f>
        <v>#REF!</v>
      </c>
      <c r="BE17" s="15">
        <f>F17*AL17</f>
        <v>0</v>
      </c>
      <c r="BF17" s="15">
        <f>F17*AM17</f>
        <v>0</v>
      </c>
      <c r="BG17" s="15">
        <f>F17*G17</f>
        <v>0</v>
      </c>
    </row>
    <row r="18" spans="1:44" ht="12.75">
      <c r="A18" s="5"/>
      <c r="B18" s="12"/>
      <c r="C18" s="12" t="s">
        <v>31</v>
      </c>
      <c r="D18" s="12" t="s">
        <v>58</v>
      </c>
      <c r="E18" s="5" t="s">
        <v>6</v>
      </c>
      <c r="F18" s="5" t="s">
        <v>6</v>
      </c>
      <c r="G18" s="5"/>
      <c r="H18" s="29"/>
      <c r="I18" s="29"/>
      <c r="J18" s="29"/>
      <c r="AF18" s="22"/>
      <c r="AP18" s="29">
        <f>SUM(AG19:AG19)</f>
        <v>0</v>
      </c>
      <c r="AQ18" s="29">
        <f>SUM(AH19:AH19)</f>
        <v>0</v>
      </c>
      <c r="AR18" s="29">
        <f>SUM(AI19:AI19)</f>
        <v>0</v>
      </c>
    </row>
    <row r="19" spans="1:59" ht="12.75">
      <c r="A19" s="4" t="s">
        <v>11</v>
      </c>
      <c r="B19" s="4"/>
      <c r="C19" s="4" t="s">
        <v>32</v>
      </c>
      <c r="D19" s="4" t="s">
        <v>173</v>
      </c>
      <c r="E19" s="4" t="s">
        <v>81</v>
      </c>
      <c r="F19" s="15">
        <v>34</v>
      </c>
      <c r="G19" s="96"/>
      <c r="H19" s="15"/>
      <c r="I19" s="15"/>
      <c r="J19" s="15"/>
      <c r="W19" s="26">
        <f>IF(AN19="5",BG19,0)</f>
        <v>0</v>
      </c>
      <c r="Y19" s="26">
        <f>IF(AN19="1",BE19,0)</f>
        <v>0</v>
      </c>
      <c r="Z19" s="26">
        <f>IF(AN19="1",BF19,0)</f>
        <v>0</v>
      </c>
      <c r="AA19" s="26">
        <f>IF(AN19="7",BE19,0)</f>
        <v>0</v>
      </c>
      <c r="AB19" s="26">
        <f>IF(AN19="7",BF19,0)</f>
        <v>0</v>
      </c>
      <c r="AC19" s="26">
        <f>IF(AN19="2",BE19,0)</f>
        <v>0</v>
      </c>
      <c r="AD19" s="26">
        <f>IF(AN19="2",BF19,0)</f>
        <v>0</v>
      </c>
      <c r="AE19" s="26">
        <f>IF(AN19="0",BG19,0)</f>
        <v>0</v>
      </c>
      <c r="AF19" s="22"/>
      <c r="AG19" s="15">
        <f>IF(AK19=0,J19,0)</f>
        <v>0</v>
      </c>
      <c r="AH19" s="15">
        <f>IF(AK19=15,J19,0)</f>
        <v>0</v>
      </c>
      <c r="AI19" s="15">
        <f>IF(AK19=21,J19,0)</f>
        <v>0</v>
      </c>
      <c r="AK19" s="26">
        <v>0</v>
      </c>
      <c r="AL19" s="26">
        <f>G19*0.458186206896552</f>
        <v>0</v>
      </c>
      <c r="AM19" s="26">
        <f>G19*(1-0.458186206896552)</f>
        <v>0</v>
      </c>
      <c r="AN19" s="23" t="s">
        <v>7</v>
      </c>
      <c r="AS19" s="26">
        <f>AT19+AU19</f>
        <v>0</v>
      </c>
      <c r="AT19" s="26">
        <f>F19*AL19</f>
        <v>0</v>
      </c>
      <c r="AU19" s="26">
        <f>F19*AM19</f>
        <v>0</v>
      </c>
      <c r="AV19" s="27" t="s">
        <v>110</v>
      </c>
      <c r="AW19" s="27" t="s">
        <v>119</v>
      </c>
      <c r="AX19" s="22" t="s">
        <v>125</v>
      </c>
      <c r="AZ19" s="26">
        <f>AT19+AU19</f>
        <v>0</v>
      </c>
      <c r="BA19" s="26">
        <f>G19/(100-BB19)*100</f>
        <v>0</v>
      </c>
      <c r="BB19" s="26">
        <v>0</v>
      </c>
      <c r="BC19" s="26" t="e">
        <f>#REF!</f>
        <v>#REF!</v>
      </c>
      <c r="BE19" s="15">
        <f>F19*AL19</f>
        <v>0</v>
      </c>
      <c r="BF19" s="15">
        <f>F19*AM19</f>
        <v>0</v>
      </c>
      <c r="BG19" s="15">
        <f>F19*G19</f>
        <v>0</v>
      </c>
    </row>
    <row r="20" spans="1:44" ht="12.75">
      <c r="A20" s="5"/>
      <c r="B20" s="12"/>
      <c r="C20" s="12" t="s">
        <v>33</v>
      </c>
      <c r="D20" s="12" t="s">
        <v>59</v>
      </c>
      <c r="E20" s="5" t="s">
        <v>6</v>
      </c>
      <c r="F20" s="5" t="s">
        <v>6</v>
      </c>
      <c r="G20" s="5"/>
      <c r="H20" s="29"/>
      <c r="I20" s="29"/>
      <c r="J20" s="29"/>
      <c r="AF20" s="22"/>
      <c r="AP20" s="29">
        <f>SUM(AG21:AG22)</f>
        <v>0</v>
      </c>
      <c r="AQ20" s="29">
        <f>SUM(AH21:AH22)</f>
        <v>0</v>
      </c>
      <c r="AR20" s="29">
        <f>SUM(AI21:AI22)</f>
        <v>0</v>
      </c>
    </row>
    <row r="21" spans="1:59" ht="12.75">
      <c r="A21" s="4" t="s">
        <v>12</v>
      </c>
      <c r="B21" s="4"/>
      <c r="C21" s="4" t="s">
        <v>34</v>
      </c>
      <c r="D21" s="4" t="s">
        <v>60</v>
      </c>
      <c r="E21" s="4" t="s">
        <v>81</v>
      </c>
      <c r="F21" s="15">
        <v>31</v>
      </c>
      <c r="G21" s="15"/>
      <c r="H21" s="15"/>
      <c r="I21" s="15"/>
      <c r="J21" s="15"/>
      <c r="W21" s="26">
        <f>IF(AN21="5",BG21,0)</f>
        <v>0</v>
      </c>
      <c r="Y21" s="26">
        <f>IF(AN21="1",BE21,0)</f>
        <v>0</v>
      </c>
      <c r="Z21" s="26">
        <f>IF(AN21="1",BF21,0)</f>
        <v>0</v>
      </c>
      <c r="AA21" s="26">
        <f>IF(AN21="7",BE21,0)</f>
        <v>0</v>
      </c>
      <c r="AB21" s="26">
        <f>IF(AN21="7",BF21,0)</f>
        <v>0</v>
      </c>
      <c r="AC21" s="26">
        <f>IF(AN21="2",BE21,0)</f>
        <v>0</v>
      </c>
      <c r="AD21" s="26">
        <f>IF(AN21="2",BF21,0)</f>
        <v>0</v>
      </c>
      <c r="AE21" s="26">
        <f>IF(AN21="0",BG21,0)</f>
        <v>0</v>
      </c>
      <c r="AF21" s="22"/>
      <c r="AG21" s="15">
        <f>IF(AK21=0,J21,0)</f>
        <v>0</v>
      </c>
      <c r="AH21" s="15">
        <f>IF(AK21=15,J21,0)</f>
        <v>0</v>
      </c>
      <c r="AI21" s="15">
        <f>IF(AK21=21,J21,0)</f>
        <v>0</v>
      </c>
      <c r="AK21" s="26">
        <v>0</v>
      </c>
      <c r="AL21" s="26">
        <f>G21*0.156908023483366</f>
        <v>0</v>
      </c>
      <c r="AM21" s="26">
        <f>G21*(1-0.156908023483366)</f>
        <v>0</v>
      </c>
      <c r="AN21" s="23" t="s">
        <v>7</v>
      </c>
      <c r="AS21" s="26">
        <f>AT21+AU21</f>
        <v>0</v>
      </c>
      <c r="AT21" s="26">
        <f>F21*AL21</f>
        <v>0</v>
      </c>
      <c r="AU21" s="26">
        <f>F21*AM21</f>
        <v>0</v>
      </c>
      <c r="AV21" s="27" t="s">
        <v>111</v>
      </c>
      <c r="AW21" s="27" t="s">
        <v>120</v>
      </c>
      <c r="AX21" s="22" t="s">
        <v>125</v>
      </c>
      <c r="AZ21" s="26">
        <f>AT21+AU21</f>
        <v>0</v>
      </c>
      <c r="BA21" s="26">
        <f>G21/(100-BB21)*100</f>
        <v>0</v>
      </c>
      <c r="BB21" s="26">
        <v>0</v>
      </c>
      <c r="BC21" s="26" t="e">
        <f>#REF!</f>
        <v>#REF!</v>
      </c>
      <c r="BE21" s="15">
        <f>F21*AL21</f>
        <v>0</v>
      </c>
      <c r="BF21" s="15">
        <f>F21*AM21</f>
        <v>0</v>
      </c>
      <c r="BG21" s="15">
        <f>F21*G21</f>
        <v>0</v>
      </c>
    </row>
    <row r="22" spans="1:59" ht="12.75">
      <c r="A22" s="4" t="s">
        <v>13</v>
      </c>
      <c r="B22" s="4"/>
      <c r="C22" s="4" t="s">
        <v>35</v>
      </c>
      <c r="D22" s="4" t="s">
        <v>61</v>
      </c>
      <c r="E22" s="4" t="s">
        <v>82</v>
      </c>
      <c r="F22" s="15">
        <v>25</v>
      </c>
      <c r="G22" s="15"/>
      <c r="H22" s="15"/>
      <c r="I22" s="15"/>
      <c r="J22" s="15"/>
      <c r="W22" s="26">
        <f>IF(AN22="5",BG22,0)</f>
        <v>0</v>
      </c>
      <c r="Y22" s="26">
        <f>IF(AN22="1",BE22,0)</f>
        <v>0</v>
      </c>
      <c r="Z22" s="26">
        <f>IF(AN22="1",BF22,0)</f>
        <v>0</v>
      </c>
      <c r="AA22" s="26">
        <f>IF(AN22="7",BE22,0)</f>
        <v>0</v>
      </c>
      <c r="AB22" s="26">
        <f>IF(AN22="7",BF22,0)</f>
        <v>0</v>
      </c>
      <c r="AC22" s="26">
        <f>IF(AN22="2",BE22,0)</f>
        <v>0</v>
      </c>
      <c r="AD22" s="26">
        <f>IF(AN22="2",BF22,0)</f>
        <v>0</v>
      </c>
      <c r="AE22" s="26">
        <f>IF(AN22="0",BG22,0)</f>
        <v>0</v>
      </c>
      <c r="AF22" s="22"/>
      <c r="AG22" s="15">
        <f>IF(AK22=0,J22,0)</f>
        <v>0</v>
      </c>
      <c r="AH22" s="15">
        <f>IF(AK22=15,J22,0)</f>
        <v>0</v>
      </c>
      <c r="AI22" s="15">
        <f>IF(AK22=21,J22,0)</f>
        <v>0</v>
      </c>
      <c r="AK22" s="26">
        <v>0</v>
      </c>
      <c r="AL22" s="26">
        <f>G22*0.114035087719298</f>
        <v>0</v>
      </c>
      <c r="AM22" s="26">
        <f>G22*(1-0.114035087719298)</f>
        <v>0</v>
      </c>
      <c r="AN22" s="23" t="s">
        <v>7</v>
      </c>
      <c r="AS22" s="26">
        <f>AT22+AU22</f>
        <v>0</v>
      </c>
      <c r="AT22" s="26">
        <f>F22*AL22</f>
        <v>0</v>
      </c>
      <c r="AU22" s="26">
        <f>F22*AM22</f>
        <v>0</v>
      </c>
      <c r="AV22" s="27" t="s">
        <v>111</v>
      </c>
      <c r="AW22" s="27" t="s">
        <v>120</v>
      </c>
      <c r="AX22" s="22" t="s">
        <v>125</v>
      </c>
      <c r="AZ22" s="26">
        <f>AT22+AU22</f>
        <v>0</v>
      </c>
      <c r="BA22" s="26">
        <f>G22/(100-BB22)*100</f>
        <v>0</v>
      </c>
      <c r="BB22" s="26">
        <v>0</v>
      </c>
      <c r="BC22" s="26" t="e">
        <f>#REF!</f>
        <v>#REF!</v>
      </c>
      <c r="BE22" s="15">
        <f>F22*AL22</f>
        <v>0</v>
      </c>
      <c r="BF22" s="15">
        <f>F22*AM22</f>
        <v>0</v>
      </c>
      <c r="BG22" s="15">
        <f>F22*G22</f>
        <v>0</v>
      </c>
    </row>
    <row r="23" spans="1:44" ht="12.75">
      <c r="A23" s="5"/>
      <c r="B23" s="12"/>
      <c r="C23" s="12" t="s">
        <v>36</v>
      </c>
      <c r="D23" s="12" t="s">
        <v>62</v>
      </c>
      <c r="E23" s="5" t="s">
        <v>6</v>
      </c>
      <c r="F23" s="5" t="s">
        <v>6</v>
      </c>
      <c r="G23" s="5"/>
      <c r="H23" s="29"/>
      <c r="I23" s="29"/>
      <c r="J23" s="29"/>
      <c r="AF23" s="22"/>
      <c r="AP23" s="29">
        <f>SUM(AG24:AG24)</f>
        <v>0</v>
      </c>
      <c r="AQ23" s="29">
        <f>SUM(AH24:AH24)</f>
        <v>0</v>
      </c>
      <c r="AR23" s="29">
        <f>SUM(AI24:AI24)</f>
        <v>0</v>
      </c>
    </row>
    <row r="24" spans="1:59" ht="12.75">
      <c r="A24" s="4" t="s">
        <v>14</v>
      </c>
      <c r="B24" s="4"/>
      <c r="C24" s="4" t="s">
        <v>37</v>
      </c>
      <c r="D24" s="4" t="s">
        <v>63</v>
      </c>
      <c r="E24" s="4" t="s">
        <v>81</v>
      </c>
      <c r="F24" s="15">
        <v>31</v>
      </c>
      <c r="G24" s="15"/>
      <c r="H24" s="15"/>
      <c r="I24" s="15"/>
      <c r="J24" s="15"/>
      <c r="W24" s="26">
        <f>IF(AN24="5",BG24,0)</f>
        <v>0</v>
      </c>
      <c r="Y24" s="26">
        <f>IF(AN24="1",BE24,0)</f>
        <v>0</v>
      </c>
      <c r="Z24" s="26">
        <f>IF(AN24="1",BF24,0)</f>
        <v>0</v>
      </c>
      <c r="AA24" s="26">
        <f>IF(AN24="7",BE24,0)</f>
        <v>0</v>
      </c>
      <c r="AB24" s="26">
        <f>IF(AN24="7",BF24,0)</f>
        <v>0</v>
      </c>
      <c r="AC24" s="26">
        <f>IF(AN24="2",BE24,0)</f>
        <v>0</v>
      </c>
      <c r="AD24" s="26">
        <f>IF(AN24="2",BF24,0)</f>
        <v>0</v>
      </c>
      <c r="AE24" s="26">
        <f>IF(AN24="0",BG24,0)</f>
        <v>0</v>
      </c>
      <c r="AF24" s="22"/>
      <c r="AG24" s="15">
        <f>IF(AK24=0,J24,0)</f>
        <v>0</v>
      </c>
      <c r="AH24" s="15">
        <f>IF(AK24=15,J24,0)</f>
        <v>0</v>
      </c>
      <c r="AI24" s="15">
        <f>IF(AK24=21,J24,0)</f>
        <v>0</v>
      </c>
      <c r="AK24" s="26">
        <v>0</v>
      </c>
      <c r="AL24" s="26">
        <f>G24*0.723786238708164</f>
        <v>0</v>
      </c>
      <c r="AM24" s="26">
        <f>G24*(1-0.723786238708164)</f>
        <v>0</v>
      </c>
      <c r="AN24" s="23" t="s">
        <v>12</v>
      </c>
      <c r="AS24" s="26">
        <f>AT24+AU24</f>
        <v>0</v>
      </c>
      <c r="AT24" s="26">
        <f>F24*AL24</f>
        <v>0</v>
      </c>
      <c r="AU24" s="26">
        <f>F24*AM24</f>
        <v>0</v>
      </c>
      <c r="AV24" s="27" t="s">
        <v>112</v>
      </c>
      <c r="AW24" s="27" t="s">
        <v>121</v>
      </c>
      <c r="AX24" s="22" t="s">
        <v>125</v>
      </c>
      <c r="AZ24" s="26">
        <f>AT24+AU24</f>
        <v>0</v>
      </c>
      <c r="BA24" s="26">
        <f>G24/(100-BB24)*100</f>
        <v>0</v>
      </c>
      <c r="BB24" s="26">
        <v>0</v>
      </c>
      <c r="BC24" s="26" t="e">
        <f>#REF!</f>
        <v>#REF!</v>
      </c>
      <c r="BE24" s="15">
        <f>F24*AL24</f>
        <v>0</v>
      </c>
      <c r="BF24" s="15">
        <f>F24*AM24</f>
        <v>0</v>
      </c>
      <c r="BG24" s="15">
        <f>F24*G24</f>
        <v>0</v>
      </c>
    </row>
    <row r="25" spans="1:44" ht="12.75">
      <c r="A25" s="5"/>
      <c r="B25" s="12"/>
      <c r="C25" s="12" t="s">
        <v>38</v>
      </c>
      <c r="D25" s="12" t="s">
        <v>64</v>
      </c>
      <c r="E25" s="5" t="s">
        <v>6</v>
      </c>
      <c r="F25" s="5" t="s">
        <v>6</v>
      </c>
      <c r="G25" s="5"/>
      <c r="H25" s="29"/>
      <c r="I25" s="29"/>
      <c r="J25" s="29"/>
      <c r="AF25" s="22"/>
      <c r="AP25" s="29">
        <f>SUM(AG26:AG26)</f>
        <v>0</v>
      </c>
      <c r="AQ25" s="29">
        <f>SUM(AH26:AH26)</f>
        <v>0</v>
      </c>
      <c r="AR25" s="29">
        <f>SUM(AI26:AI26)</f>
        <v>0</v>
      </c>
    </row>
    <row r="26" spans="1:59" ht="12.75">
      <c r="A26" s="4" t="s">
        <v>15</v>
      </c>
      <c r="B26" s="4"/>
      <c r="C26" s="4" t="s">
        <v>39</v>
      </c>
      <c r="D26" s="95" t="s">
        <v>65</v>
      </c>
      <c r="E26" s="4" t="s">
        <v>83</v>
      </c>
      <c r="F26" s="96">
        <v>1</v>
      </c>
      <c r="G26" s="15"/>
      <c r="H26" s="15"/>
      <c r="I26" s="15"/>
      <c r="J26" s="15"/>
      <c r="W26" s="26">
        <f>IF(AN26="5",BG26,0)</f>
        <v>0</v>
      </c>
      <c r="Y26" s="26">
        <f>IF(AN26="1",BE26,0)</f>
        <v>0</v>
      </c>
      <c r="Z26" s="26">
        <f>IF(AN26="1",BF26,0)</f>
        <v>0</v>
      </c>
      <c r="AA26" s="26">
        <f>IF(AN26="7",BE26,0)</f>
        <v>0</v>
      </c>
      <c r="AB26" s="26">
        <f>IF(AN26="7",BF26,0)</f>
        <v>0</v>
      </c>
      <c r="AC26" s="26">
        <f>IF(AN26="2",BE26,0)</f>
        <v>0</v>
      </c>
      <c r="AD26" s="26">
        <f>IF(AN26="2",BF26,0)</f>
        <v>0</v>
      </c>
      <c r="AE26" s="26">
        <f>IF(AN26="0",BG26,0)</f>
        <v>0</v>
      </c>
      <c r="AF26" s="22"/>
      <c r="AG26" s="15">
        <f>IF(AK26=0,J26,0)</f>
        <v>0</v>
      </c>
      <c r="AH26" s="15">
        <f>IF(AK26=15,J26,0)</f>
        <v>0</v>
      </c>
      <c r="AI26" s="15">
        <f>IF(AK26=21,J26,0)</f>
        <v>0</v>
      </c>
      <c r="AK26" s="26">
        <v>0</v>
      </c>
      <c r="AL26" s="26">
        <f>G26*0.886029213483146</f>
        <v>0</v>
      </c>
      <c r="AM26" s="26">
        <f>G26*(1-0.886029213483146)</f>
        <v>0</v>
      </c>
      <c r="AN26" s="23" t="s">
        <v>12</v>
      </c>
      <c r="AS26" s="26">
        <f>AT26+AU26</f>
        <v>0</v>
      </c>
      <c r="AT26" s="26">
        <f>F26*AL26</f>
        <v>0</v>
      </c>
      <c r="AU26" s="26">
        <f>F26*AM26</f>
        <v>0</v>
      </c>
      <c r="AV26" s="27" t="s">
        <v>113</v>
      </c>
      <c r="AW26" s="27" t="s">
        <v>122</v>
      </c>
      <c r="AX26" s="22" t="s">
        <v>125</v>
      </c>
      <c r="AZ26" s="26">
        <f>AT26+AU26</f>
        <v>0</v>
      </c>
      <c r="BA26" s="26">
        <f>G26/(100-BB26)*100</f>
        <v>0</v>
      </c>
      <c r="BB26" s="26">
        <v>0</v>
      </c>
      <c r="BC26" s="26" t="e">
        <f>#REF!</f>
        <v>#REF!</v>
      </c>
      <c r="BE26" s="15">
        <f>F26*AL26</f>
        <v>0</v>
      </c>
      <c r="BF26" s="15">
        <f>F26*AM26</f>
        <v>0</v>
      </c>
      <c r="BG26" s="15">
        <f>F26*G26</f>
        <v>0</v>
      </c>
    </row>
    <row r="27" spans="1:44" ht="12.75">
      <c r="A27" s="5"/>
      <c r="B27" s="12"/>
      <c r="C27" s="12" t="s">
        <v>40</v>
      </c>
      <c r="D27" s="12" t="s">
        <v>66</v>
      </c>
      <c r="E27" s="5" t="s">
        <v>6</v>
      </c>
      <c r="F27" s="5" t="s">
        <v>6</v>
      </c>
      <c r="G27" s="5"/>
      <c r="H27" s="29"/>
      <c r="I27" s="29"/>
      <c r="J27" s="29"/>
      <c r="AF27" s="22"/>
      <c r="AP27" s="29">
        <f>SUM(AG28:AG28)</f>
        <v>0</v>
      </c>
      <c r="AQ27" s="29">
        <f>SUM(AH28:AH28)</f>
        <v>0</v>
      </c>
      <c r="AR27" s="29">
        <f>SUM(AI28:AI28)</f>
        <v>0</v>
      </c>
    </row>
    <row r="28" spans="1:59" ht="12.75">
      <c r="A28" s="4" t="s">
        <v>16</v>
      </c>
      <c r="B28" s="4"/>
      <c r="C28" s="4" t="s">
        <v>41</v>
      </c>
      <c r="D28" s="4" t="s">
        <v>67</v>
      </c>
      <c r="E28" s="4" t="s">
        <v>84</v>
      </c>
      <c r="F28" s="15">
        <v>1</v>
      </c>
      <c r="G28" s="15"/>
      <c r="H28" s="15"/>
      <c r="I28" s="15"/>
      <c r="J28" s="15"/>
      <c r="W28" s="26">
        <f>IF(AN28="5",BG28,0)</f>
        <v>0</v>
      </c>
      <c r="Y28" s="26">
        <f>IF(AN28="1",BE28,0)</f>
        <v>0</v>
      </c>
      <c r="Z28" s="26">
        <f>IF(AN28="1",BF28,0)</f>
        <v>0</v>
      </c>
      <c r="AA28" s="26">
        <f>IF(AN28="7",BE28,0)</f>
        <v>0</v>
      </c>
      <c r="AB28" s="26">
        <f>IF(AN28="7",BF28,0)</f>
        <v>0</v>
      </c>
      <c r="AC28" s="26">
        <f>IF(AN28="2",BE28,0)</f>
        <v>0</v>
      </c>
      <c r="AD28" s="26">
        <f>IF(AN28="2",BF28,0)</f>
        <v>0</v>
      </c>
      <c r="AE28" s="26">
        <f>IF(AN28="0",BG28,0)</f>
        <v>0</v>
      </c>
      <c r="AF28" s="22"/>
      <c r="AG28" s="15">
        <f>IF(AK28=0,J28,0)</f>
        <v>0</v>
      </c>
      <c r="AH28" s="15">
        <f>IF(AK28=15,J28,0)</f>
        <v>0</v>
      </c>
      <c r="AI28" s="15">
        <f>IF(AK28=21,J28,0)</f>
        <v>0</v>
      </c>
      <c r="AK28" s="26">
        <v>0</v>
      </c>
      <c r="AL28" s="26">
        <f>G28*0.900920178799489</f>
        <v>0</v>
      </c>
      <c r="AM28" s="26">
        <f>G28*(1-0.900920178799489)</f>
        <v>0</v>
      </c>
      <c r="AN28" s="23" t="s">
        <v>12</v>
      </c>
      <c r="AS28" s="26">
        <f>AT28+AU28</f>
        <v>0</v>
      </c>
      <c r="AT28" s="26">
        <f>F28*AL28</f>
        <v>0</v>
      </c>
      <c r="AU28" s="26">
        <f>F28*AM28</f>
        <v>0</v>
      </c>
      <c r="AV28" s="27" t="s">
        <v>114</v>
      </c>
      <c r="AW28" s="27" t="s">
        <v>122</v>
      </c>
      <c r="AX28" s="22" t="s">
        <v>125</v>
      </c>
      <c r="AZ28" s="26">
        <f>AT28+AU28</f>
        <v>0</v>
      </c>
      <c r="BA28" s="26">
        <f>G28/(100-BB28)*100</f>
        <v>0</v>
      </c>
      <c r="BB28" s="26">
        <v>0</v>
      </c>
      <c r="BC28" s="26" t="e">
        <f>#REF!</f>
        <v>#REF!</v>
      </c>
      <c r="BE28" s="15">
        <f>F28*AL28</f>
        <v>0</v>
      </c>
      <c r="BF28" s="15">
        <f>F28*AM28</f>
        <v>0</v>
      </c>
      <c r="BG28" s="15">
        <f>F28*G28</f>
        <v>0</v>
      </c>
    </row>
    <row r="29" spans="1:44" ht="12.75">
      <c r="A29" s="5"/>
      <c r="B29" s="12"/>
      <c r="C29" s="12" t="s">
        <v>42</v>
      </c>
      <c r="D29" s="12" t="s">
        <v>68</v>
      </c>
      <c r="E29" s="5" t="s">
        <v>6</v>
      </c>
      <c r="F29" s="5" t="s">
        <v>6</v>
      </c>
      <c r="G29" s="5"/>
      <c r="H29" s="29"/>
      <c r="I29" s="29"/>
      <c r="J29" s="29"/>
      <c r="AF29" s="22"/>
      <c r="AP29" s="29">
        <f>SUM(AG30:AG30)</f>
        <v>0</v>
      </c>
      <c r="AQ29" s="29">
        <f>SUM(AH30:AH30)</f>
        <v>0</v>
      </c>
      <c r="AR29" s="29">
        <f>SUM(AI30:AI30)</f>
        <v>0</v>
      </c>
    </row>
    <row r="30" spans="1:59" ht="12.75">
      <c r="A30" s="4" t="s">
        <v>17</v>
      </c>
      <c r="B30" s="4"/>
      <c r="C30" s="4" t="s">
        <v>43</v>
      </c>
      <c r="D30" s="4" t="s">
        <v>69</v>
      </c>
      <c r="E30" s="4" t="s">
        <v>81</v>
      </c>
      <c r="F30" s="15">
        <v>31</v>
      </c>
      <c r="G30" s="15"/>
      <c r="H30" s="15"/>
      <c r="I30" s="15"/>
      <c r="J30" s="15"/>
      <c r="W30" s="26">
        <f>IF(AN30="5",BG30,0)</f>
        <v>0</v>
      </c>
      <c r="Y30" s="26">
        <f>IF(AN30="1",BE30,0)</f>
        <v>0</v>
      </c>
      <c r="Z30" s="26">
        <f>IF(AN30="1",BF30,0)</f>
        <v>0</v>
      </c>
      <c r="AA30" s="26">
        <f>IF(AN30="7",BE30,0)</f>
        <v>0</v>
      </c>
      <c r="AB30" s="26">
        <f>IF(AN30="7",BF30,0)</f>
        <v>0</v>
      </c>
      <c r="AC30" s="26">
        <f>IF(AN30="2",BE30,0)</f>
        <v>0</v>
      </c>
      <c r="AD30" s="26">
        <f>IF(AN30="2",BF30,0)</f>
        <v>0</v>
      </c>
      <c r="AE30" s="26">
        <f>IF(AN30="0",BG30,0)</f>
        <v>0</v>
      </c>
      <c r="AF30" s="22"/>
      <c r="AG30" s="15">
        <f>IF(AK30=0,J30,0)</f>
        <v>0</v>
      </c>
      <c r="AH30" s="15">
        <f>IF(AK30=15,J30,0)</f>
        <v>0</v>
      </c>
      <c r="AI30" s="15">
        <f>IF(AK30=21,J30,0)</f>
        <v>0</v>
      </c>
      <c r="AK30" s="26">
        <v>0</v>
      </c>
      <c r="AL30" s="26">
        <f>G30*0</f>
        <v>0</v>
      </c>
      <c r="AM30" s="26">
        <f>G30*(1-0)</f>
        <v>0</v>
      </c>
      <c r="AN30" s="23" t="s">
        <v>12</v>
      </c>
      <c r="AS30" s="26">
        <f>AT30+AU30</f>
        <v>0</v>
      </c>
      <c r="AT30" s="26">
        <f>F30*AL30</f>
        <v>0</v>
      </c>
      <c r="AU30" s="26">
        <f>F30*AM30</f>
        <v>0</v>
      </c>
      <c r="AV30" s="27" t="s">
        <v>115</v>
      </c>
      <c r="AW30" s="27" t="s">
        <v>123</v>
      </c>
      <c r="AX30" s="22" t="s">
        <v>125</v>
      </c>
      <c r="AZ30" s="26">
        <f>AT30+AU30</f>
        <v>0</v>
      </c>
      <c r="BA30" s="26">
        <f>G30/(100-BB30)*100</f>
        <v>0</v>
      </c>
      <c r="BB30" s="26">
        <v>0</v>
      </c>
      <c r="BC30" s="26" t="e">
        <f>#REF!</f>
        <v>#REF!</v>
      </c>
      <c r="BE30" s="15">
        <f>F30*AL30</f>
        <v>0</v>
      </c>
      <c r="BF30" s="15">
        <f>F30*AM30</f>
        <v>0</v>
      </c>
      <c r="BG30" s="15">
        <f>F30*G30</f>
        <v>0</v>
      </c>
    </row>
    <row r="31" spans="1:44" ht="12.75">
      <c r="A31" s="5"/>
      <c r="B31" s="12"/>
      <c r="C31" s="12" t="s">
        <v>44</v>
      </c>
      <c r="D31" s="12" t="s">
        <v>70</v>
      </c>
      <c r="E31" s="5" t="s">
        <v>6</v>
      </c>
      <c r="F31" s="5" t="s">
        <v>6</v>
      </c>
      <c r="G31" s="5"/>
      <c r="H31" s="29"/>
      <c r="I31" s="29"/>
      <c r="J31" s="29"/>
      <c r="AF31" s="22"/>
      <c r="AP31" s="29">
        <f>SUM(AG32:AG33)</f>
        <v>0</v>
      </c>
      <c r="AQ31" s="29">
        <f>SUM(AH32:AH33)</f>
        <v>0</v>
      </c>
      <c r="AR31" s="29">
        <f>SUM(AI32:AI33)</f>
        <v>0</v>
      </c>
    </row>
    <row r="32" spans="1:59" ht="12.75">
      <c r="A32" s="4" t="s">
        <v>18</v>
      </c>
      <c r="B32" s="4"/>
      <c r="C32" s="4" t="s">
        <v>45</v>
      </c>
      <c r="D32" s="4" t="s">
        <v>71</v>
      </c>
      <c r="E32" s="4" t="s">
        <v>81</v>
      </c>
      <c r="F32" s="15">
        <v>1</v>
      </c>
      <c r="G32" s="15"/>
      <c r="H32" s="15"/>
      <c r="I32" s="15"/>
      <c r="J32" s="15"/>
      <c r="W32" s="26">
        <f>IF(AN32="5",BG32,0)</f>
        <v>0</v>
      </c>
      <c r="Y32" s="26">
        <f>IF(AN32="1",BE32,0)</f>
        <v>0</v>
      </c>
      <c r="Z32" s="26">
        <f>IF(AN32="1",BF32,0)</f>
        <v>0</v>
      </c>
      <c r="AA32" s="26">
        <f>IF(AN32="7",BE32,0)</f>
        <v>0</v>
      </c>
      <c r="AB32" s="26">
        <f>IF(AN32="7",BF32,0)</f>
        <v>0</v>
      </c>
      <c r="AC32" s="26">
        <f>IF(AN32="2",BE32,0)</f>
        <v>0</v>
      </c>
      <c r="AD32" s="26">
        <f>IF(AN32="2",BF32,0)</f>
        <v>0</v>
      </c>
      <c r="AE32" s="26">
        <f>IF(AN32="0",BG32,0)</f>
        <v>0</v>
      </c>
      <c r="AF32" s="22"/>
      <c r="AG32" s="15">
        <f>IF(AK32=0,J32,0)</f>
        <v>0</v>
      </c>
      <c r="AH32" s="15">
        <f>IF(AK32=15,J32,0)</f>
        <v>0</v>
      </c>
      <c r="AI32" s="15">
        <f>IF(AK32=21,J32,0)</f>
        <v>0</v>
      </c>
      <c r="AK32" s="26">
        <v>0</v>
      </c>
      <c r="AL32" s="26">
        <f>G32*0</f>
        <v>0</v>
      </c>
      <c r="AM32" s="26">
        <f>G32*(1-0)</f>
        <v>0</v>
      </c>
      <c r="AN32" s="23" t="s">
        <v>12</v>
      </c>
      <c r="AS32" s="26">
        <f>AT32+AU32</f>
        <v>0</v>
      </c>
      <c r="AT32" s="26">
        <f>F32*AL32</f>
        <v>0</v>
      </c>
      <c r="AU32" s="26">
        <f>F32*AM32</f>
        <v>0</v>
      </c>
      <c r="AV32" s="27" t="s">
        <v>116</v>
      </c>
      <c r="AW32" s="27" t="s">
        <v>123</v>
      </c>
      <c r="AX32" s="22" t="s">
        <v>125</v>
      </c>
      <c r="AZ32" s="26">
        <f>AT32+AU32</f>
        <v>0</v>
      </c>
      <c r="BA32" s="26">
        <f>G32/(100-BB32)*100</f>
        <v>0</v>
      </c>
      <c r="BB32" s="26">
        <v>0</v>
      </c>
      <c r="BC32" s="26" t="e">
        <f>#REF!</f>
        <v>#REF!</v>
      </c>
      <c r="BE32" s="15">
        <f>F32*AL32</f>
        <v>0</v>
      </c>
      <c r="BF32" s="15">
        <f>F32*AM32</f>
        <v>0</v>
      </c>
      <c r="BG32" s="15">
        <f>F32*G32</f>
        <v>0</v>
      </c>
    </row>
    <row r="33" spans="1:59" ht="12.75">
      <c r="A33" s="4" t="s">
        <v>19</v>
      </c>
      <c r="B33" s="4"/>
      <c r="C33" s="4" t="s">
        <v>46</v>
      </c>
      <c r="D33" s="4" t="s">
        <v>72</v>
      </c>
      <c r="E33" s="4" t="s">
        <v>83</v>
      </c>
      <c r="F33" s="15">
        <v>2</v>
      </c>
      <c r="G33" s="15"/>
      <c r="H33" s="15"/>
      <c r="I33" s="15"/>
      <c r="J33" s="15"/>
      <c r="W33" s="26">
        <f>IF(AN33="5",BG33,0)</f>
        <v>0</v>
      </c>
      <c r="Y33" s="26">
        <f>IF(AN33="1",BE33,0)</f>
        <v>0</v>
      </c>
      <c r="Z33" s="26">
        <f>IF(AN33="1",BF33,0)</f>
        <v>0</v>
      </c>
      <c r="AA33" s="26">
        <f>IF(AN33="7",BE33,0)</f>
        <v>0</v>
      </c>
      <c r="AB33" s="26">
        <f>IF(AN33="7",BF33,0)</f>
        <v>0</v>
      </c>
      <c r="AC33" s="26">
        <f>IF(AN33="2",BE33,0)</f>
        <v>0</v>
      </c>
      <c r="AD33" s="26">
        <f>IF(AN33="2",BF33,0)</f>
        <v>0</v>
      </c>
      <c r="AE33" s="26">
        <f>IF(AN33="0",BG33,0)</f>
        <v>0</v>
      </c>
      <c r="AF33" s="22"/>
      <c r="AG33" s="15">
        <f>IF(AK33=0,J33,0)</f>
        <v>0</v>
      </c>
      <c r="AH33" s="15">
        <f>IF(AK33=15,J33,0)</f>
        <v>0</v>
      </c>
      <c r="AI33" s="15">
        <f>IF(AK33=21,J33,0)</f>
        <v>0</v>
      </c>
      <c r="AK33" s="26">
        <v>0</v>
      </c>
      <c r="AL33" s="26">
        <f>G33*0.190276923076923</f>
        <v>0</v>
      </c>
      <c r="AM33" s="26">
        <f>G33*(1-0.190276923076923)</f>
        <v>0</v>
      </c>
      <c r="AN33" s="23" t="s">
        <v>12</v>
      </c>
      <c r="AS33" s="26">
        <f>AT33+AU33</f>
        <v>0</v>
      </c>
      <c r="AT33" s="26">
        <f>F33*AL33</f>
        <v>0</v>
      </c>
      <c r="AU33" s="26">
        <f>F33*AM33</f>
        <v>0</v>
      </c>
      <c r="AV33" s="27" t="s">
        <v>116</v>
      </c>
      <c r="AW33" s="27" t="s">
        <v>123</v>
      </c>
      <c r="AX33" s="22" t="s">
        <v>125</v>
      </c>
      <c r="AZ33" s="26">
        <f>AT33+AU33</f>
        <v>0</v>
      </c>
      <c r="BA33" s="26">
        <f>G33/(100-BB33)*100</f>
        <v>0</v>
      </c>
      <c r="BB33" s="26">
        <v>0</v>
      </c>
      <c r="BC33" s="26" t="e">
        <f>#REF!</f>
        <v>#REF!</v>
      </c>
      <c r="BE33" s="15">
        <f>F33*AL33</f>
        <v>0</v>
      </c>
      <c r="BF33" s="15">
        <f>F33*AM33</f>
        <v>0</v>
      </c>
      <c r="BG33" s="15">
        <f>F33*G33</f>
        <v>0</v>
      </c>
    </row>
    <row r="34" spans="1:44" ht="12.75">
      <c r="A34" s="5"/>
      <c r="B34" s="12"/>
      <c r="C34" s="12" t="s">
        <v>47</v>
      </c>
      <c r="D34" s="12" t="s">
        <v>73</v>
      </c>
      <c r="E34" s="5" t="s">
        <v>6</v>
      </c>
      <c r="F34" s="5" t="s">
        <v>6</v>
      </c>
      <c r="G34" s="5"/>
      <c r="H34" s="29"/>
      <c r="I34" s="29"/>
      <c r="J34" s="29"/>
      <c r="AF34" s="22"/>
      <c r="AP34" s="29">
        <f>SUM(AG35:AG36)</f>
        <v>0</v>
      </c>
      <c r="AQ34" s="29">
        <f>SUM(AH35:AH36)</f>
        <v>0</v>
      </c>
      <c r="AR34" s="29">
        <f>SUM(AI35:AI36)</f>
        <v>0</v>
      </c>
    </row>
    <row r="35" spans="1:59" ht="12.75">
      <c r="A35" s="4" t="s">
        <v>20</v>
      </c>
      <c r="B35" s="4"/>
      <c r="C35" s="4" t="s">
        <v>48</v>
      </c>
      <c r="D35" s="4" t="s">
        <v>74</v>
      </c>
      <c r="E35" s="4" t="s">
        <v>85</v>
      </c>
      <c r="F35" s="15">
        <v>6.2</v>
      </c>
      <c r="G35" s="15"/>
      <c r="H35" s="15"/>
      <c r="I35" s="15"/>
      <c r="J35" s="15"/>
      <c r="W35" s="26">
        <f>IF(AN35="5",BG35,0)</f>
        <v>0</v>
      </c>
      <c r="Y35" s="26">
        <f>IF(AN35="1",BE35,0)</f>
        <v>0</v>
      </c>
      <c r="Z35" s="26">
        <f>IF(AN35="1",BF35,0)</f>
        <v>0</v>
      </c>
      <c r="AA35" s="26">
        <f>IF(AN35="7",BE35,0)</f>
        <v>0</v>
      </c>
      <c r="AB35" s="26">
        <f>IF(AN35="7",BF35,0)</f>
        <v>0</v>
      </c>
      <c r="AC35" s="26">
        <f>IF(AN35="2",BE35,0)</f>
        <v>0</v>
      </c>
      <c r="AD35" s="26">
        <f>IF(AN35="2",BF35,0)</f>
        <v>0</v>
      </c>
      <c r="AE35" s="26">
        <f>IF(AN35="0",BG35,0)</f>
        <v>0</v>
      </c>
      <c r="AF35" s="22"/>
      <c r="AG35" s="15">
        <f>IF(AK35=0,J35,0)</f>
        <v>0</v>
      </c>
      <c r="AH35" s="15">
        <f>IF(AK35=15,J35,0)</f>
        <v>0</v>
      </c>
      <c r="AI35" s="15">
        <f>IF(AK35=21,J35,0)</f>
        <v>0</v>
      </c>
      <c r="AK35" s="26">
        <v>0</v>
      </c>
      <c r="AL35" s="26">
        <f>G35*0</f>
        <v>0</v>
      </c>
      <c r="AM35" s="26">
        <f>G35*(1-0)</f>
        <v>0</v>
      </c>
      <c r="AN35" s="23" t="s">
        <v>7</v>
      </c>
      <c r="AS35" s="26">
        <f>AT35+AU35</f>
        <v>0</v>
      </c>
      <c r="AT35" s="26">
        <f>F35*AL35</f>
        <v>0</v>
      </c>
      <c r="AU35" s="26">
        <f>F35*AM35</f>
        <v>0</v>
      </c>
      <c r="AV35" s="27" t="s">
        <v>117</v>
      </c>
      <c r="AW35" s="27" t="s">
        <v>124</v>
      </c>
      <c r="AX35" s="22" t="s">
        <v>125</v>
      </c>
      <c r="AZ35" s="26">
        <f>AT35+AU35</f>
        <v>0</v>
      </c>
      <c r="BA35" s="26">
        <f>G35/(100-BB35)*100</f>
        <v>0</v>
      </c>
      <c r="BB35" s="26">
        <v>0</v>
      </c>
      <c r="BC35" s="26" t="e">
        <f>#REF!</f>
        <v>#REF!</v>
      </c>
      <c r="BE35" s="15">
        <f>F35*AL35</f>
        <v>0</v>
      </c>
      <c r="BF35" s="15">
        <f>F35*AM35</f>
        <v>0</v>
      </c>
      <c r="BG35" s="15">
        <f>F35*G35</f>
        <v>0</v>
      </c>
    </row>
    <row r="36" spans="1:59" ht="12.75">
      <c r="A36" s="6" t="s">
        <v>21</v>
      </c>
      <c r="B36" s="6"/>
      <c r="C36" s="6" t="s">
        <v>49</v>
      </c>
      <c r="D36" s="6" t="s">
        <v>75</v>
      </c>
      <c r="E36" s="6" t="s">
        <v>82</v>
      </c>
      <c r="F36" s="97">
        <v>4</v>
      </c>
      <c r="G36" s="16"/>
      <c r="H36" s="16"/>
      <c r="I36" s="16"/>
      <c r="J36" s="16"/>
      <c r="W36" s="26">
        <f>IF(AN36="5",BG36,0)</f>
        <v>0</v>
      </c>
      <c r="Y36" s="26">
        <f>IF(AN36="1",BE36,0)</f>
        <v>0</v>
      </c>
      <c r="Z36" s="26">
        <f>IF(AN36="1",BF36,0)</f>
        <v>0</v>
      </c>
      <c r="AA36" s="26">
        <f>IF(AN36="7",BE36,0)</f>
        <v>0</v>
      </c>
      <c r="AB36" s="26">
        <f>IF(AN36="7",BF36,0)</f>
        <v>0</v>
      </c>
      <c r="AC36" s="26">
        <f>IF(AN36="2",BE36,0)</f>
        <v>0</v>
      </c>
      <c r="AD36" s="26">
        <f>IF(AN36="2",BF36,0)</f>
        <v>0</v>
      </c>
      <c r="AE36" s="26">
        <f>IF(AN36="0",BG36,0)</f>
        <v>0</v>
      </c>
      <c r="AF36" s="22"/>
      <c r="AG36" s="15">
        <f>IF(AK36=0,J36,0)</f>
        <v>0</v>
      </c>
      <c r="AH36" s="15">
        <f>IF(AK36=15,J36,0)</f>
        <v>0</v>
      </c>
      <c r="AI36" s="15">
        <f>IF(AK36=21,J36,0)</f>
        <v>0</v>
      </c>
      <c r="AK36" s="26">
        <v>0</v>
      </c>
      <c r="AL36" s="26">
        <f>G36*0</f>
        <v>0</v>
      </c>
      <c r="AM36" s="26">
        <f>G36*(1-0)</f>
        <v>0</v>
      </c>
      <c r="AN36" s="23" t="s">
        <v>7</v>
      </c>
      <c r="AS36" s="26">
        <f>AT36+AU36</f>
        <v>0</v>
      </c>
      <c r="AT36" s="26">
        <f>F36*AL36</f>
        <v>0</v>
      </c>
      <c r="AU36" s="26">
        <f>F36*AM36</f>
        <v>0</v>
      </c>
      <c r="AV36" s="27" t="s">
        <v>117</v>
      </c>
      <c r="AW36" s="27" t="s">
        <v>124</v>
      </c>
      <c r="AX36" s="22" t="s">
        <v>125</v>
      </c>
      <c r="AZ36" s="26">
        <f>AT36+AU36</f>
        <v>0</v>
      </c>
      <c r="BA36" s="26">
        <f>G36/(100-BB36)*100</f>
        <v>0</v>
      </c>
      <c r="BB36" s="26">
        <v>0</v>
      </c>
      <c r="BC36" s="26" t="e">
        <f>#REF!</f>
        <v>#REF!</v>
      </c>
      <c r="BE36" s="15">
        <f>F36*AL36</f>
        <v>0</v>
      </c>
      <c r="BF36" s="15">
        <f>F36*AM36</f>
        <v>0</v>
      </c>
      <c r="BG36" s="15">
        <f>F36*G36</f>
        <v>0</v>
      </c>
    </row>
    <row r="37" spans="1:10" ht="12.75">
      <c r="A37" s="7"/>
      <c r="B37" s="7"/>
      <c r="C37" s="7"/>
      <c r="D37" s="7"/>
      <c r="E37" s="7"/>
      <c r="F37" s="7"/>
      <c r="G37" s="7"/>
      <c r="H37" s="65" t="s">
        <v>95</v>
      </c>
      <c r="I37" s="66"/>
      <c r="J37" s="30">
        <f>J12+J15+J18+J20+J23+J25+J27+J29+J31+J34</f>
        <v>0</v>
      </c>
    </row>
    <row r="38" ht="11.25" customHeight="1">
      <c r="A38" s="8" t="s">
        <v>22</v>
      </c>
    </row>
    <row r="39" spans="1:10" ht="12.75">
      <c r="A39" s="60"/>
      <c r="B39" s="53"/>
      <c r="C39" s="53"/>
      <c r="D39" s="53"/>
      <c r="E39" s="53"/>
      <c r="F39" s="53"/>
      <c r="G39" s="53"/>
      <c r="H39" s="53"/>
      <c r="I39" s="53"/>
      <c r="J39" s="53"/>
    </row>
  </sheetData>
  <sheetProtection/>
  <mergeCells count="28">
    <mergeCell ref="H10:J10"/>
    <mergeCell ref="H37:I37"/>
    <mergeCell ref="A39:J39"/>
    <mergeCell ref="A8:C9"/>
    <mergeCell ref="D8:D9"/>
    <mergeCell ref="E8:F9"/>
    <mergeCell ref="G8:G9"/>
    <mergeCell ref="H8:H9"/>
    <mergeCell ref="I8:J9"/>
    <mergeCell ref="A6:C7"/>
    <mergeCell ref="D6:D7"/>
    <mergeCell ref="E6:F7"/>
    <mergeCell ref="G6:G7"/>
    <mergeCell ref="H6:H7"/>
    <mergeCell ref="I6:J7"/>
    <mergeCell ref="A4:C5"/>
    <mergeCell ref="D4:D5"/>
    <mergeCell ref="E4:F5"/>
    <mergeCell ref="G4:G5"/>
    <mergeCell ref="H4:H5"/>
    <mergeCell ref="I4:J5"/>
    <mergeCell ref="A1:J1"/>
    <mergeCell ref="A2:C3"/>
    <mergeCell ref="D2:D3"/>
    <mergeCell ref="E2:F3"/>
    <mergeCell ref="G2:G3"/>
    <mergeCell ref="H2:H3"/>
    <mergeCell ref="I2:J3"/>
  </mergeCells>
  <printOptions/>
  <pageMargins left="0.394" right="0.394" top="0.591" bottom="0.591" header="0.5" footer="0.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D36" sqref="D36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47"/>
      <c r="B1" s="32"/>
      <c r="C1" s="69" t="s">
        <v>144</v>
      </c>
      <c r="D1" s="49"/>
      <c r="E1" s="49"/>
      <c r="F1" s="49"/>
      <c r="G1" s="49"/>
      <c r="H1" s="49"/>
      <c r="I1" s="49"/>
    </row>
    <row r="2" spans="1:10" ht="12.75">
      <c r="A2" s="50" t="s">
        <v>1</v>
      </c>
      <c r="B2" s="51"/>
      <c r="C2" s="54" t="str">
        <f>'Stavební rozpočet'!D2</f>
        <v>Phan podkroví</v>
      </c>
      <c r="D2" s="66"/>
      <c r="E2" s="57" t="s">
        <v>89</v>
      </c>
      <c r="F2" s="57" t="str">
        <f>'Stavební rozpočet'!I2</f>
        <v> </v>
      </c>
      <c r="G2" s="51"/>
      <c r="H2" s="57" t="s">
        <v>169</v>
      </c>
      <c r="I2" s="70"/>
      <c r="J2" s="24"/>
    </row>
    <row r="3" spans="1:10" ht="12.75">
      <c r="A3" s="52"/>
      <c r="B3" s="53"/>
      <c r="C3" s="55"/>
      <c r="D3" s="55"/>
      <c r="E3" s="53"/>
      <c r="F3" s="53"/>
      <c r="G3" s="53"/>
      <c r="H3" s="53"/>
      <c r="I3" s="58"/>
      <c r="J3" s="24"/>
    </row>
    <row r="4" spans="1:10" ht="12.75">
      <c r="A4" s="59" t="s">
        <v>2</v>
      </c>
      <c r="B4" s="53"/>
      <c r="C4" s="60" t="str">
        <f>'Stavební rozpočet'!D4</f>
        <v> </v>
      </c>
      <c r="D4" s="53"/>
      <c r="E4" s="60" t="s">
        <v>90</v>
      </c>
      <c r="F4" s="60" t="str">
        <f>'Stavební rozpočet'!I4</f>
        <v> </v>
      </c>
      <c r="G4" s="53"/>
      <c r="H4" s="60" t="s">
        <v>169</v>
      </c>
      <c r="I4" s="71"/>
      <c r="J4" s="24"/>
    </row>
    <row r="5" spans="1:10" ht="12.75">
      <c r="A5" s="52"/>
      <c r="B5" s="53"/>
      <c r="C5" s="53"/>
      <c r="D5" s="53"/>
      <c r="E5" s="53"/>
      <c r="F5" s="53"/>
      <c r="G5" s="53"/>
      <c r="H5" s="53"/>
      <c r="I5" s="58"/>
      <c r="J5" s="24"/>
    </row>
    <row r="6" spans="1:10" ht="12.75">
      <c r="A6" s="59" t="s">
        <v>3</v>
      </c>
      <c r="B6" s="53"/>
      <c r="C6" s="60" t="str">
        <f>'Stavební rozpočet'!D6</f>
        <v> </v>
      </c>
      <c r="D6" s="53"/>
      <c r="E6" s="60" t="s">
        <v>91</v>
      </c>
      <c r="F6" s="60" t="str">
        <f>'Stavební rozpočet'!I6</f>
        <v> </v>
      </c>
      <c r="G6" s="53"/>
      <c r="H6" s="60" t="s">
        <v>169</v>
      </c>
      <c r="I6" s="71"/>
      <c r="J6" s="24"/>
    </row>
    <row r="7" spans="1:10" ht="12.75">
      <c r="A7" s="52"/>
      <c r="B7" s="53"/>
      <c r="C7" s="53"/>
      <c r="D7" s="53"/>
      <c r="E7" s="53"/>
      <c r="F7" s="53"/>
      <c r="G7" s="53"/>
      <c r="H7" s="53"/>
      <c r="I7" s="58"/>
      <c r="J7" s="24"/>
    </row>
    <row r="8" spans="1:10" ht="12.75">
      <c r="A8" s="59" t="s">
        <v>77</v>
      </c>
      <c r="B8" s="53"/>
      <c r="C8" s="60">
        <f>'Stavební rozpočet'!G4</f>
        <v>0</v>
      </c>
      <c r="D8" s="53"/>
      <c r="E8" s="60" t="s">
        <v>78</v>
      </c>
      <c r="F8" s="60" t="str">
        <f>'Stavební rozpočet'!G6</f>
        <v> </v>
      </c>
      <c r="G8" s="53"/>
      <c r="H8" s="61" t="s">
        <v>170</v>
      </c>
      <c r="I8" s="71" t="s">
        <v>21</v>
      </c>
      <c r="J8" s="24"/>
    </row>
    <row r="9" spans="1:10" ht="12.75">
      <c r="A9" s="52"/>
      <c r="B9" s="53"/>
      <c r="C9" s="53"/>
      <c r="D9" s="53"/>
      <c r="E9" s="53"/>
      <c r="F9" s="53"/>
      <c r="G9" s="53"/>
      <c r="H9" s="53"/>
      <c r="I9" s="58"/>
      <c r="J9" s="24"/>
    </row>
    <row r="10" spans="1:10" ht="12.75">
      <c r="A10" s="59" t="s">
        <v>4</v>
      </c>
      <c r="B10" s="53"/>
      <c r="C10" s="60" t="str">
        <f>'Stavební rozpočet'!D8</f>
        <v> </v>
      </c>
      <c r="D10" s="53"/>
      <c r="E10" s="60" t="s">
        <v>92</v>
      </c>
      <c r="F10" s="60" t="str">
        <f>'Stavební rozpočet'!I8</f>
        <v> </v>
      </c>
      <c r="G10" s="53"/>
      <c r="H10" s="61" t="s">
        <v>171</v>
      </c>
      <c r="I10" s="74">
        <f>'Stavební rozpočet'!G8</f>
        <v>0</v>
      </c>
      <c r="J10" s="24"/>
    </row>
    <row r="11" spans="1:10" ht="12.75">
      <c r="A11" s="72"/>
      <c r="B11" s="73"/>
      <c r="C11" s="73"/>
      <c r="D11" s="73"/>
      <c r="E11" s="73"/>
      <c r="F11" s="73"/>
      <c r="G11" s="73"/>
      <c r="H11" s="73"/>
      <c r="I11" s="75"/>
      <c r="J11" s="24"/>
    </row>
    <row r="12" spans="1:9" ht="23.25" customHeight="1">
      <c r="A12" s="76" t="s">
        <v>129</v>
      </c>
      <c r="B12" s="77"/>
      <c r="C12" s="77"/>
      <c r="D12" s="77"/>
      <c r="E12" s="77"/>
      <c r="F12" s="77"/>
      <c r="G12" s="77"/>
      <c r="H12" s="77"/>
      <c r="I12" s="77"/>
    </row>
    <row r="13" spans="1:10" ht="26.25" customHeight="1">
      <c r="A13" s="33" t="s">
        <v>130</v>
      </c>
      <c r="B13" s="78" t="s">
        <v>142</v>
      </c>
      <c r="C13" s="79"/>
      <c r="D13" s="33" t="s">
        <v>145</v>
      </c>
      <c r="E13" s="78" t="s">
        <v>154</v>
      </c>
      <c r="F13" s="79"/>
      <c r="G13" s="33" t="s">
        <v>155</v>
      </c>
      <c r="H13" s="78" t="s">
        <v>172</v>
      </c>
      <c r="I13" s="79"/>
      <c r="J13" s="24"/>
    </row>
    <row r="14" spans="1:10" ht="15" customHeight="1">
      <c r="A14" s="34" t="s">
        <v>131</v>
      </c>
      <c r="B14" s="38" t="s">
        <v>143</v>
      </c>
      <c r="C14" s="41">
        <f>SUM('Stavební rozpočet'!Y12:Y36)</f>
        <v>0</v>
      </c>
      <c r="D14" s="80" t="s">
        <v>146</v>
      </c>
      <c r="E14" s="81"/>
      <c r="F14" s="41">
        <v>0</v>
      </c>
      <c r="G14" s="80" t="s">
        <v>156</v>
      </c>
      <c r="H14" s="81"/>
      <c r="I14" s="41">
        <v>0</v>
      </c>
      <c r="J14" s="24"/>
    </row>
    <row r="15" spans="1:10" ht="15" customHeight="1">
      <c r="A15" s="35"/>
      <c r="B15" s="38" t="s">
        <v>97</v>
      </c>
      <c r="C15" s="41">
        <f>SUM('Stavební rozpočet'!Z12:Z36)</f>
        <v>0</v>
      </c>
      <c r="D15" s="80" t="s">
        <v>147</v>
      </c>
      <c r="E15" s="81"/>
      <c r="F15" s="41">
        <v>0</v>
      </c>
      <c r="G15" s="80" t="s">
        <v>157</v>
      </c>
      <c r="H15" s="81"/>
      <c r="I15" s="41">
        <v>0</v>
      </c>
      <c r="J15" s="24"/>
    </row>
    <row r="16" spans="1:10" ht="15" customHeight="1">
      <c r="A16" s="34" t="s">
        <v>132</v>
      </c>
      <c r="B16" s="38" t="s">
        <v>143</v>
      </c>
      <c r="C16" s="41">
        <f>SUM('Stavební rozpočet'!AA12:AA36)</f>
        <v>0</v>
      </c>
      <c r="D16" s="80" t="s">
        <v>148</v>
      </c>
      <c r="E16" s="81"/>
      <c r="F16" s="41">
        <v>0</v>
      </c>
      <c r="G16" s="80" t="s">
        <v>158</v>
      </c>
      <c r="H16" s="81"/>
      <c r="I16" s="41">
        <v>0</v>
      </c>
      <c r="J16" s="24"/>
    </row>
    <row r="17" spans="1:10" ht="15" customHeight="1">
      <c r="A17" s="35"/>
      <c r="B17" s="38" t="s">
        <v>97</v>
      </c>
      <c r="C17" s="41">
        <f>SUM('Stavební rozpočet'!AB12:AB36)</f>
        <v>0</v>
      </c>
      <c r="D17" s="80"/>
      <c r="E17" s="81"/>
      <c r="F17" s="42"/>
      <c r="G17" s="80" t="s">
        <v>159</v>
      </c>
      <c r="H17" s="81"/>
      <c r="I17" s="41">
        <v>0</v>
      </c>
      <c r="J17" s="24"/>
    </row>
    <row r="18" spans="1:10" ht="15" customHeight="1">
      <c r="A18" s="34" t="s">
        <v>133</v>
      </c>
      <c r="B18" s="38" t="s">
        <v>143</v>
      </c>
      <c r="C18" s="41">
        <f>SUM('Stavební rozpočet'!AC12:AC36)</f>
        <v>0</v>
      </c>
      <c r="D18" s="80"/>
      <c r="E18" s="81"/>
      <c r="F18" s="42"/>
      <c r="G18" s="80" t="s">
        <v>160</v>
      </c>
      <c r="H18" s="81"/>
      <c r="I18" s="41">
        <v>0</v>
      </c>
      <c r="J18" s="24"/>
    </row>
    <row r="19" spans="1:10" ht="15" customHeight="1">
      <c r="A19" s="35"/>
      <c r="B19" s="38" t="s">
        <v>97</v>
      </c>
      <c r="C19" s="41">
        <f>SUM('Stavební rozpočet'!AD12:AD36)</f>
        <v>0</v>
      </c>
      <c r="D19" s="80"/>
      <c r="E19" s="81"/>
      <c r="F19" s="42"/>
      <c r="G19" s="80" t="s">
        <v>161</v>
      </c>
      <c r="H19" s="81"/>
      <c r="I19" s="41">
        <v>0</v>
      </c>
      <c r="J19" s="24"/>
    </row>
    <row r="20" spans="1:10" ht="15" customHeight="1">
      <c r="A20" s="82" t="s">
        <v>134</v>
      </c>
      <c r="B20" s="83"/>
      <c r="C20" s="41">
        <f>SUM('Stavební rozpočet'!AE12:AE36)</f>
        <v>0</v>
      </c>
      <c r="D20" s="80"/>
      <c r="E20" s="81"/>
      <c r="F20" s="42"/>
      <c r="G20" s="80"/>
      <c r="H20" s="81"/>
      <c r="I20" s="42"/>
      <c r="J20" s="24"/>
    </row>
    <row r="21" spans="1:10" ht="15" customHeight="1">
      <c r="A21" s="82" t="s">
        <v>135</v>
      </c>
      <c r="B21" s="83"/>
      <c r="C21" s="41">
        <f>SUM('Stavební rozpočet'!W12:W36)</f>
        <v>0</v>
      </c>
      <c r="D21" s="80"/>
      <c r="E21" s="81"/>
      <c r="F21" s="42"/>
      <c r="G21" s="80"/>
      <c r="H21" s="81"/>
      <c r="I21" s="42"/>
      <c r="J21" s="24"/>
    </row>
    <row r="22" spans="1:10" ht="16.5" customHeight="1">
      <c r="A22" s="82" t="s">
        <v>136</v>
      </c>
      <c r="B22" s="83"/>
      <c r="C22" s="41">
        <f>SUM(C14:C21)</f>
        <v>0</v>
      </c>
      <c r="D22" s="82" t="s">
        <v>149</v>
      </c>
      <c r="E22" s="83"/>
      <c r="F22" s="41">
        <f>SUM(F14:F21)</f>
        <v>0</v>
      </c>
      <c r="G22" s="82" t="s">
        <v>162</v>
      </c>
      <c r="H22" s="83"/>
      <c r="I22" s="41">
        <f>ROUND(C22*(5/100),2)</f>
        <v>0</v>
      </c>
      <c r="J22" s="24"/>
    </row>
    <row r="23" spans="1:10" ht="15" customHeight="1">
      <c r="A23" s="7"/>
      <c r="B23" s="7"/>
      <c r="C23" s="39"/>
      <c r="D23" s="82" t="s">
        <v>150</v>
      </c>
      <c r="E23" s="83"/>
      <c r="F23" s="43">
        <v>0</v>
      </c>
      <c r="G23" s="82" t="s">
        <v>163</v>
      </c>
      <c r="H23" s="83"/>
      <c r="I23" s="41">
        <v>0</v>
      </c>
      <c r="J23" s="24"/>
    </row>
    <row r="24" spans="4:10" ht="15" customHeight="1">
      <c r="D24" s="7"/>
      <c r="E24" s="7"/>
      <c r="F24" s="44"/>
      <c r="G24" s="82" t="s">
        <v>164</v>
      </c>
      <c r="H24" s="83"/>
      <c r="I24" s="41">
        <v>0</v>
      </c>
      <c r="J24" s="24"/>
    </row>
    <row r="25" spans="6:10" ht="15" customHeight="1">
      <c r="F25" s="45"/>
      <c r="G25" s="82" t="s">
        <v>165</v>
      </c>
      <c r="H25" s="83"/>
      <c r="I25" s="41">
        <v>0</v>
      </c>
      <c r="J25" s="24"/>
    </row>
    <row r="26" spans="1:9" ht="12.75">
      <c r="A26" s="32"/>
      <c r="B26" s="32"/>
      <c r="C26" s="32"/>
      <c r="G26" s="7"/>
      <c r="H26" s="7"/>
      <c r="I26" s="7"/>
    </row>
    <row r="27" spans="1:9" ht="15" customHeight="1">
      <c r="A27" s="84" t="s">
        <v>137</v>
      </c>
      <c r="B27" s="85"/>
      <c r="C27" s="46">
        <f>SUM('Stavební rozpočet'!AG12:AG36)+(F22+I22+F23+I23+I24+I25)</f>
        <v>0</v>
      </c>
      <c r="D27" s="40"/>
      <c r="E27" s="32"/>
      <c r="F27" s="32"/>
      <c r="G27" s="32"/>
      <c r="H27" s="32"/>
      <c r="I27" s="32"/>
    </row>
    <row r="28" spans="1:10" ht="15" customHeight="1">
      <c r="A28" s="84" t="s">
        <v>138</v>
      </c>
      <c r="B28" s="85"/>
      <c r="C28" s="46">
        <f>SUM('Stavební rozpočet'!AH12:AH36)</f>
        <v>0</v>
      </c>
      <c r="D28" s="84" t="s">
        <v>151</v>
      </c>
      <c r="E28" s="85"/>
      <c r="F28" s="46">
        <f>ROUND(C28*(15/100),2)</f>
        <v>0</v>
      </c>
      <c r="G28" s="84" t="s">
        <v>166</v>
      </c>
      <c r="H28" s="85"/>
      <c r="I28" s="46">
        <f>SUM(C27:C29)</f>
        <v>0</v>
      </c>
      <c r="J28" s="24"/>
    </row>
    <row r="29" spans="1:10" ht="15" customHeight="1">
      <c r="A29" s="84" t="s">
        <v>139</v>
      </c>
      <c r="B29" s="85"/>
      <c r="C29" s="46">
        <f>SUM('Stavební rozpočet'!AI12:AI36)</f>
        <v>0</v>
      </c>
      <c r="D29" s="84" t="s">
        <v>152</v>
      </c>
      <c r="E29" s="85"/>
      <c r="F29" s="46">
        <f>ROUND(C29*(21/100),2)</f>
        <v>0</v>
      </c>
      <c r="G29" s="84" t="s">
        <v>167</v>
      </c>
      <c r="H29" s="85"/>
      <c r="I29" s="46">
        <f>SUM(F28:F29)+I28</f>
        <v>0</v>
      </c>
      <c r="J29" s="24"/>
    </row>
    <row r="30" spans="1:9" ht="12.75">
      <c r="A30" s="36"/>
      <c r="B30" s="36"/>
      <c r="C30" s="36"/>
      <c r="D30" s="36"/>
      <c r="E30" s="36"/>
      <c r="F30" s="36"/>
      <c r="G30" s="36"/>
      <c r="H30" s="36"/>
      <c r="I30" s="36"/>
    </row>
    <row r="31" spans="1:10" ht="14.25" customHeight="1">
      <c r="A31" s="86" t="s">
        <v>140</v>
      </c>
      <c r="B31" s="87"/>
      <c r="C31" s="88"/>
      <c r="D31" s="86" t="s">
        <v>153</v>
      </c>
      <c r="E31" s="87"/>
      <c r="F31" s="88"/>
      <c r="G31" s="86" t="s">
        <v>168</v>
      </c>
      <c r="H31" s="87"/>
      <c r="I31" s="88"/>
      <c r="J31" s="25"/>
    </row>
    <row r="32" spans="1:10" ht="14.25" customHeight="1">
      <c r="A32" s="89"/>
      <c r="B32" s="90"/>
      <c r="C32" s="91"/>
      <c r="D32" s="89"/>
      <c r="E32" s="90"/>
      <c r="F32" s="91"/>
      <c r="G32" s="89"/>
      <c r="H32" s="90"/>
      <c r="I32" s="91"/>
      <c r="J32" s="25"/>
    </row>
    <row r="33" spans="1:10" ht="14.25" customHeight="1">
      <c r="A33" s="89"/>
      <c r="B33" s="90"/>
      <c r="C33" s="91"/>
      <c r="D33" s="89"/>
      <c r="E33" s="90"/>
      <c r="F33" s="91"/>
      <c r="G33" s="89"/>
      <c r="H33" s="90"/>
      <c r="I33" s="91"/>
      <c r="J33" s="25"/>
    </row>
    <row r="34" spans="1:10" ht="14.25" customHeight="1">
      <c r="A34" s="89"/>
      <c r="B34" s="90"/>
      <c r="C34" s="91"/>
      <c r="D34" s="89"/>
      <c r="E34" s="90"/>
      <c r="F34" s="91"/>
      <c r="G34" s="89"/>
      <c r="H34" s="90"/>
      <c r="I34" s="91"/>
      <c r="J34" s="25"/>
    </row>
    <row r="35" spans="1:10" ht="14.25" customHeight="1">
      <c r="A35" s="92" t="s">
        <v>141</v>
      </c>
      <c r="B35" s="93"/>
      <c r="C35" s="94"/>
      <c r="D35" s="92" t="s">
        <v>141</v>
      </c>
      <c r="E35" s="93"/>
      <c r="F35" s="94"/>
      <c r="G35" s="92" t="s">
        <v>141</v>
      </c>
      <c r="H35" s="93"/>
      <c r="I35" s="94"/>
      <c r="J35" s="25"/>
    </row>
    <row r="36" spans="1:9" ht="11.25" customHeight="1">
      <c r="A36" s="37" t="s">
        <v>22</v>
      </c>
      <c r="B36" s="31"/>
      <c r="C36" s="31"/>
      <c r="D36" s="31"/>
      <c r="E36" s="31"/>
      <c r="F36" s="31"/>
      <c r="G36" s="31"/>
      <c r="H36" s="31"/>
      <c r="I36" s="31"/>
    </row>
    <row r="37" spans="1:9" ht="12.75">
      <c r="A37" s="60"/>
      <c r="B37" s="53"/>
      <c r="C37" s="53"/>
      <c r="D37" s="53"/>
      <c r="E37" s="53"/>
      <c r="F37" s="53"/>
      <c r="G37" s="53"/>
      <c r="H37" s="53"/>
      <c r="I37" s="53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Bačák</dc:creator>
  <cp:keywords/>
  <dc:description/>
  <cp:lastModifiedBy>Dai Cuong Phan</cp:lastModifiedBy>
  <dcterms:created xsi:type="dcterms:W3CDTF">2019-10-22T10:13:25Z</dcterms:created>
  <dcterms:modified xsi:type="dcterms:W3CDTF">2019-10-29T09:39:47Z</dcterms:modified>
  <cp:category/>
  <cp:version/>
  <cp:contentType/>
  <cp:contentStatus/>
</cp:coreProperties>
</file>